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60" yWindow="135" windowWidth="18480" windowHeight="8415"/>
  </bookViews>
  <sheets>
    <sheet name="EO Cost Summary Sheet" sheetId="1" r:id="rId1"/>
    <sheet name="11-12 Cost Data" sheetId="3" r:id="rId2"/>
  </sheets>
  <definedNames>
    <definedName name="_xlnm._FilterDatabase" localSheetId="0" hidden="1">'EO Cost Summary Sheet'!#REF!</definedName>
    <definedName name="ActCvtgChg">'EO Cost Summary Sheet'!$I$26</definedName>
    <definedName name="ActCvtgTDT">'EO Cost Summary Sheet'!$H$25</definedName>
    <definedName name="ActCvtgTMT">'EO Cost Summary Sheet'!$H$33</definedName>
    <definedName name="ActCvtgTNT">'EO Cost Summary Sheet'!$H$26</definedName>
    <definedName name="ActPmkgChg">'EO Cost Summary Sheet'!$I$19</definedName>
    <definedName name="ActPmkgTDT">'EO Cost Summary Sheet'!$H$18</definedName>
    <definedName name="ActPmkgTMT">'EO Cost Summary Sheet'!$H$32</definedName>
    <definedName name="ActPmkgTNT">'EO Cost Summary Sheet'!$H$19</definedName>
    <definedName name="ActualThreshold">'EO Cost Summary Sheet'!$S$26</definedName>
    <definedName name="ApprovalMsg">'EO Cost Summary Sheet'!$T$24</definedName>
    <definedName name="Brand">'EO Cost Summary Sheet'!$B$9</definedName>
    <definedName name="CostSheet">'EO Cost Summary Sheet'!$A$1:$M$63</definedName>
    <definedName name="CVBrandV">'11-12 Cost Data'!$B$14:$B$18</definedName>
    <definedName name="CVCostData">'11-12 Cost Data'!$C$14:$P$18</definedName>
    <definedName name="CVCostTypeV">'11-12 Cost Data'!$C$13:$P$13</definedName>
    <definedName name="CVPlantV">'11-12 Cost Data'!$C$12:$P$12</definedName>
    <definedName name="CvtgDownCost">'EO Cost Summary Sheet'!$B$25</definedName>
    <definedName name="CvtgRunCost">'EO Cost Summary Sheet'!$B$26</definedName>
    <definedName name="CvtgTDT">'EO Cost Summary Sheet'!$C$25</definedName>
    <definedName name="CvtgTMT">'EO Cost Summary Sheet'!$B$33</definedName>
    <definedName name="CvtgTNT">'EO Cost Summary Sheet'!$C$26</definedName>
    <definedName name="CvtgUpchg">'EO Cost Summary Sheet'!$C$33</definedName>
    <definedName name="DirApprMsg">'EO Cost Summary Sheet'!$T$26</definedName>
    <definedName name="Estimate">'EO Cost Summary Sheet'!$E$45</definedName>
    <definedName name="EventType">'EO Cost Summary Sheet'!$I$8</definedName>
    <definedName name="ExceptionAmt">'EO Cost Summary Sheet'!$M$45</definedName>
    <definedName name="ExceptionThreshold">'EO Cost Summary Sheet'!$S$24</definedName>
    <definedName name="Instructions">'EO Cost Summary Sheet'!$A$65:$M$117</definedName>
    <definedName name="NoApprMsg">'EO Cost Summary Sheet'!$T$27</definedName>
    <definedName name="NoDirApprMsg">'EO Cost Summary Sheet'!$T$25</definedName>
    <definedName name="NoExcMsg">'EO Cost Summary Sheet'!$T$23</definedName>
    <definedName name="Plant">'EO Cost Summary Sheet'!$B$7</definedName>
    <definedName name="PMBrandV">'11-12 Cost Data'!$B$4:$B$8</definedName>
    <definedName name="PMCostData">'11-12 Cost Data'!$C$4:$P$8</definedName>
    <definedName name="PMCostTypeV">'11-12 Cost Data'!$C$3:$P$3</definedName>
    <definedName name="PmgkTDT">'EO Cost Summary Sheet'!$C$18</definedName>
    <definedName name="PmkgDownCost">'EO Cost Summary Sheet'!$B$18</definedName>
    <definedName name="PmkgNPRunHrs">'EO Cost Summary Sheet'!$C$19</definedName>
    <definedName name="PmkgRunCost">'EO Cost Summary Sheet'!$B$19</definedName>
    <definedName name="PmkgTDT">'EO Cost Summary Sheet'!$C$18</definedName>
    <definedName name="PmkgTMT">'EO Cost Summary Sheet'!$B$32</definedName>
    <definedName name="PmkgTNT">'EO Cost Summary Sheet'!$C$19</definedName>
    <definedName name="PmkgUpchg">'EO Cost Summary Sheet'!$C$32</definedName>
    <definedName name="PMPlantV">'11-12 Cost Data'!$C$2:$P$2</definedName>
    <definedName name="_xlnm.Print_Area" localSheetId="0">'EO Cost Summary Sheet'!$A$1:$M$117</definedName>
    <definedName name="ScrapCost">'EO Cost Summary Sheet'!$K$41</definedName>
    <definedName name="ScrapCostperHr">'EO Cost Summary Sheet'!$K$41</definedName>
    <definedName name="ScrapHrs">'EO Cost Summary Sheet'!$L$41</definedName>
    <definedName name="TotalChgd">'EO Cost Summary Sheet'!$I$45</definedName>
  </definedNames>
  <calcPr calcId="125725"/>
</workbook>
</file>

<file path=xl/calcChain.xml><?xml version="1.0" encoding="utf-8"?>
<calcChain xmlns="http://schemas.openxmlformats.org/spreadsheetml/2006/main">
  <c r="F18" i="3"/>
  <c r="E18"/>
  <c r="D18"/>
  <c r="C18"/>
  <c r="J18"/>
  <c r="I18"/>
  <c r="H18"/>
  <c r="G18"/>
  <c r="P18"/>
  <c r="O18"/>
  <c r="N18"/>
  <c r="M18"/>
  <c r="P17"/>
  <c r="O17"/>
  <c r="P15"/>
  <c r="O15"/>
  <c r="N17"/>
  <c r="M17"/>
  <c r="L17"/>
  <c r="K17"/>
  <c r="L15"/>
  <c r="K15"/>
  <c r="J17"/>
  <c r="I17"/>
  <c r="J15"/>
  <c r="I15"/>
  <c r="H17"/>
  <c r="G17"/>
  <c r="H15"/>
  <c r="G15"/>
  <c r="F16"/>
  <c r="E16"/>
  <c r="F15"/>
  <c r="E15"/>
  <c r="F14"/>
  <c r="E14"/>
  <c r="D17"/>
  <c r="C17"/>
  <c r="D15"/>
  <c r="C15"/>
  <c r="P8"/>
  <c r="O8"/>
  <c r="P7"/>
  <c r="O7"/>
  <c r="P5"/>
  <c r="O5"/>
  <c r="N8"/>
  <c r="M8"/>
  <c r="N7"/>
  <c r="M7"/>
  <c r="L7"/>
  <c r="K7"/>
  <c r="L5"/>
  <c r="K5"/>
  <c r="J5"/>
  <c r="I5"/>
  <c r="J8"/>
  <c r="I8"/>
  <c r="J7"/>
  <c r="I7"/>
  <c r="H8"/>
  <c r="G8"/>
  <c r="H7"/>
  <c r="G7"/>
  <c r="H5"/>
  <c r="G5"/>
  <c r="D8"/>
  <c r="C8"/>
  <c r="D7"/>
  <c r="C7"/>
  <c r="F8"/>
  <c r="E8"/>
  <c r="F4"/>
  <c r="E4"/>
  <c r="F6"/>
  <c r="E6"/>
  <c r="F5"/>
  <c r="E5"/>
  <c r="D5"/>
  <c r="C5"/>
  <c r="B46" i="1"/>
  <c r="AA11"/>
  <c r="AA12"/>
  <c r="AA10"/>
  <c r="C23" a="1"/>
  <c r="C23" s="1"/>
  <c r="B26" s="1"/>
  <c r="B23" a="1"/>
  <c r="B23" s="1"/>
  <c r="B25" s="1"/>
  <c r="C16" a="1"/>
  <c r="C16" s="1"/>
  <c r="B19" s="1"/>
  <c r="B16" a="1"/>
  <c r="B16" s="1"/>
  <c r="B18" s="1"/>
  <c r="I38"/>
  <c r="I39"/>
  <c r="E38"/>
  <c r="E39"/>
  <c r="I40"/>
  <c r="I41"/>
  <c r="E40"/>
  <c r="E41"/>
  <c r="E42"/>
  <c r="H58"/>
  <c r="I42"/>
  <c r="I18" l="1"/>
  <c r="E18"/>
  <c r="I26"/>
  <c r="E33"/>
  <c r="I33"/>
  <c r="E26"/>
  <c r="I25"/>
  <c r="E25"/>
  <c r="I19"/>
  <c r="M41" s="1"/>
  <c r="M45" s="1"/>
  <c r="E19"/>
  <c r="E32"/>
  <c r="I32"/>
  <c r="M42" l="1"/>
  <c r="E45"/>
  <c r="I45"/>
  <c r="A62" l="1"/>
  <c r="B63" s="1"/>
  <c r="M50"/>
  <c r="E62"/>
  <c r="H63" s="1"/>
</calcChain>
</file>

<file path=xl/comments1.xml><?xml version="1.0" encoding="utf-8"?>
<comments xmlns="http://schemas.openxmlformats.org/spreadsheetml/2006/main">
  <authors>
    <author>D Janakiefski</author>
  </authors>
  <commentList>
    <comment ref="C18" authorId="0">
      <text>
        <r>
          <rPr>
            <sz val="8"/>
            <color indexed="81"/>
            <rFont val="Tahoma"/>
            <family val="2"/>
          </rPr>
          <t xml:space="preserve">Time when the machine is down for change-overs, etc. and not making any product.  Do not include maintenance or non-EO related activity.
</t>
        </r>
      </text>
    </comment>
    <comment ref="C19" authorId="0">
      <text>
        <r>
          <rPr>
            <sz val="8"/>
            <color indexed="81"/>
            <rFont val="Tahoma"/>
            <family val="2"/>
          </rPr>
          <t>Time when the machine is running, but not producing shippable product, i.e. rolls scrapped before converting</t>
        </r>
        <r>
          <rPr>
            <sz val="8"/>
            <color indexed="81"/>
            <rFont val="Tahoma"/>
            <family val="2"/>
          </rPr>
          <t xml:space="preserve">
</t>
        </r>
      </text>
    </comment>
    <comment ref="C25" authorId="0">
      <text>
        <r>
          <rPr>
            <sz val="8"/>
            <color indexed="81"/>
            <rFont val="Tahoma"/>
            <family val="2"/>
          </rPr>
          <t xml:space="preserve">Time when the machine is down for change-overs, etc. and not making any product.  Do not include maintenance or non-EO related activity.   Do not include papermaking hours.
</t>
        </r>
      </text>
    </comment>
    <comment ref="C26" authorId="0">
      <text>
        <r>
          <rPr>
            <sz val="8"/>
            <color indexed="81"/>
            <rFont val="Tahoma"/>
            <family val="2"/>
          </rPr>
          <t>Time when the machine is running, but not producing shippable product,  i.e. product scrapped from converting process.  Do not include papermaking hours as the cost/hour already includes papermaking MOE and raw materials.</t>
        </r>
      </text>
    </comment>
    <comment ref="B32" authorId="0">
      <text>
        <r>
          <rPr>
            <b/>
            <sz val="8"/>
            <color indexed="81"/>
            <rFont val="Tahoma"/>
            <family val="2"/>
          </rPr>
          <t>D Janakiefski:</t>
        </r>
        <r>
          <rPr>
            <sz val="8"/>
            <color indexed="81"/>
            <rFont val="Tahoma"/>
            <family val="2"/>
          </rPr>
          <t xml:space="preserve">
Enter total run hours of papermaking time = non-production time + production time</t>
        </r>
      </text>
    </comment>
    <comment ref="B33" authorId="0">
      <text>
        <r>
          <rPr>
            <b/>
            <sz val="8"/>
            <color indexed="81"/>
            <rFont val="Tahoma"/>
            <family val="2"/>
          </rPr>
          <t>D Janakiefski:</t>
        </r>
        <r>
          <rPr>
            <sz val="8"/>
            <color indexed="81"/>
            <rFont val="Tahoma"/>
            <family val="2"/>
          </rPr>
          <t xml:space="preserve">
Enter total run hours of converting time = non-production time + production time</t>
        </r>
      </text>
    </comment>
  </commentList>
</comments>
</file>

<file path=xl/sharedStrings.xml><?xml version="1.0" encoding="utf-8"?>
<sst xmlns="http://schemas.openxmlformats.org/spreadsheetml/2006/main" count="300" uniqueCount="155">
  <si>
    <t>descripton below).  For product scrapping, you will need to use the value of the material scrapped that will be expensed on the company's books as this will completely offset the charge and</t>
  </si>
  <si>
    <r>
      <t xml:space="preserve">Finance.  This covers extra raw materials, UMOF's, Lab, overtime, interplanting, additional scrap, warehousing, shipping, rate loss, FC differences, samples, etc. </t>
    </r>
    <r>
      <rPr>
        <b/>
        <sz val="10"/>
        <color indexed="12"/>
        <rFont val="Arial"/>
        <family val="2"/>
      </rPr>
      <t>Total Machine Time (TMT)</t>
    </r>
  </si>
  <si>
    <r>
      <t xml:space="preserve">The EO Exception Handling Process is designed to accelerate the closeout of EO's by providing a method to deal with </t>
    </r>
    <r>
      <rPr>
        <b/>
        <sz val="10"/>
        <color indexed="12"/>
        <rFont val="Arial"/>
        <family val="2"/>
      </rPr>
      <t>actual disposition costs that vary by $25M or more from the plan.</t>
    </r>
  </si>
  <si>
    <t>names based on the brand chosen.</t>
  </si>
  <si>
    <r>
      <t xml:space="preserve">actual value.  Note that </t>
    </r>
    <r>
      <rPr>
        <b/>
        <sz val="10"/>
        <color indexed="12"/>
        <rFont val="Arial"/>
        <family val="2"/>
      </rPr>
      <t>exceptions require the approval of the R&amp;D budget owner and, if over $100M different, the R&amp;D Director</t>
    </r>
    <r>
      <rPr>
        <sz val="10"/>
        <rFont val="Arial"/>
      </rPr>
      <t>.  The form will automatically populate the appropriate</t>
    </r>
  </si>
  <si>
    <r>
      <t xml:space="preserve">This is the capacity lost in converting due to downtime and/or not making shippable product.  Again, the idea is to charge fully loaded costs which include </t>
    </r>
    <r>
      <rPr>
        <b/>
        <sz val="10"/>
        <color indexed="12"/>
        <rFont val="Arial"/>
        <family val="2"/>
      </rPr>
      <t>both papermaking and converting</t>
    </r>
  </si>
  <si>
    <r>
      <t>MOE and a portion of warehouse</t>
    </r>
    <r>
      <rPr>
        <sz val="10"/>
        <rFont val="Arial"/>
      </rPr>
      <t xml:space="preserve"> excluding pallet cost as well as raw materials.  It is based on Firm Forecast data from the plants.  Standard cost is calculated by Category Finance.</t>
    </r>
  </si>
  <si>
    <r>
      <t xml:space="preserve">any product.  The non-production run time (TNT) </t>
    </r>
    <r>
      <rPr>
        <sz val="10"/>
        <rFont val="Arial"/>
        <family val="2"/>
      </rPr>
      <t xml:space="preserve">is the time the machine is running but </t>
    </r>
    <r>
      <rPr>
        <b/>
        <sz val="10"/>
        <color indexed="12"/>
        <rFont val="Arial"/>
        <family val="2"/>
      </rPr>
      <t>not making convertible parent rolls.  **This is important if the EO also includes converting,</t>
    </r>
  </si>
  <si>
    <t xml:space="preserve">as the papermaking MOE of product lost during the converting process is included in converting non-production time (TNT). </t>
  </si>
  <si>
    <t xml:space="preserve">STANDARD EO COST SUMMARY SHEET </t>
  </si>
  <si>
    <t>Cost Center #</t>
  </si>
  <si>
    <t>Plant Int. Order</t>
  </si>
  <si>
    <t>Plant</t>
  </si>
  <si>
    <t>Resource(s) affected</t>
  </si>
  <si>
    <t>Originator</t>
  </si>
  <si>
    <t>Rate</t>
  </si>
  <si>
    <t>Amount</t>
  </si>
  <si>
    <t>Other charges</t>
  </si>
  <si>
    <t>Final dollars Sign-off</t>
  </si>
  <si>
    <t>Prepared by:</t>
  </si>
  <si>
    <t>Concur:</t>
  </si>
  <si>
    <t>(Site IE/Fin group)</t>
  </si>
  <si>
    <t>(EO originator)</t>
  </si>
  <si>
    <t>Input needed from Originator</t>
  </si>
  <si>
    <t>Input needed from IE/Finance contact at plant</t>
  </si>
  <si>
    <t>Brand</t>
  </si>
  <si>
    <t>SAP IO #</t>
  </si>
  <si>
    <t>Event Type</t>
  </si>
  <si>
    <t>Select from picklist and note impact to where charges flow.</t>
  </si>
  <si>
    <t>Qual, ReApp--PS</t>
  </si>
  <si>
    <t>PICO--Plant Development Expense</t>
  </si>
  <si>
    <t>Eng--Engineering Development</t>
  </si>
  <si>
    <t>(R&amp;D, Engr, Brand or Plant dept)</t>
  </si>
  <si>
    <t>Time (hr)</t>
  </si>
  <si>
    <t>Rate ($/hr)</t>
  </si>
  <si>
    <t>Converting Cost</t>
  </si>
  <si>
    <t>Cost</t>
  </si>
  <si>
    <t>Units</t>
  </si>
  <si>
    <t>Belt</t>
  </si>
  <si>
    <t>Equipment</t>
  </si>
  <si>
    <t>Run Hour</t>
  </si>
  <si>
    <t>Total EO Cost</t>
  </si>
  <si>
    <t>Plant Operating Upcharges</t>
  </si>
  <si>
    <t>UPCHARGE RATE</t>
  </si>
  <si>
    <t>Plan (by Originator)</t>
  </si>
  <si>
    <t>$/ HOUR</t>
  </si>
  <si>
    <t>Downtime</t>
  </si>
  <si>
    <t>Runtime</t>
  </si>
  <si>
    <t>PM-4%, Cvt-10%</t>
  </si>
  <si>
    <t>Downtime/Change-over (TDT)</t>
  </si>
  <si>
    <t>Non-production Run Time (TNT)</t>
  </si>
  <si>
    <t>* Total Machine Run Time (TMT) = Total Non-prduction Run Time (TNT) + Total Production Run Time (TPT)</t>
  </si>
  <si>
    <t>Pmkg Machine Run Time (TMT)</t>
  </si>
  <si>
    <t>Conv. Machine Run Time (TMT)</t>
  </si>
  <si>
    <t>Other Charges</t>
  </si>
  <si>
    <t>Charmin</t>
  </si>
  <si>
    <t>Bounty Napkins</t>
  </si>
  <si>
    <t>Puffs</t>
  </si>
  <si>
    <t>Experimental Order #</t>
  </si>
  <si>
    <t>EXCEPTION BASIS ONLY!</t>
  </si>
  <si>
    <t>Exception</t>
  </si>
  <si>
    <t>Charmin Mexico</t>
  </si>
  <si>
    <t>If Disposition &gt;=$25M different</t>
  </si>
  <si>
    <t>(EO Site Contact)</t>
  </si>
  <si>
    <t>Actual Costs - Post-Run Charge</t>
  </si>
  <si>
    <t>from Post-Run Charge</t>
  </si>
  <si>
    <t>Bounty</t>
  </si>
  <si>
    <t>STANDARD EO COST SUMMARY SHEET INSTRUCTIONS</t>
  </si>
  <si>
    <t>Papermaking Cost</t>
  </si>
  <si>
    <t>Facial/Charmin Plus Combining</t>
  </si>
  <si>
    <t>The time used during the EO for non-EO related activities is to be excluded;  maintenance items are not to be included in EO downtime.</t>
  </si>
  <si>
    <t>Updated:</t>
  </si>
  <si>
    <t>Plant Operating Upcharge</t>
  </si>
  <si>
    <t>(The plant upcharge covers extra RM's, UMOF's, Lab, Operating OT, Interplant, additional scrap, warehousing, shipping, rate loss, formula card differences, product samples, etc.)</t>
  </si>
  <si>
    <t>If the actual disposition costs turn out to be more than $25M different from the cross-charged amount, complete columns K-M per the EO Exception Handling Process explained below.</t>
  </si>
  <si>
    <t>This is the capacity lost due to downtime and/or not making shippable product.  This lost capacity gets converted to hours lost and is charged a standard $/hour rate.  The standard cost</t>
  </si>
  <si>
    <t>includes average fixed Papermaking MOE and raw materials across all substrates, and is based on Firm Forecast data from the plants.  Standard cost is calculated by Category Finance.</t>
  </si>
  <si>
    <r>
      <t xml:space="preserve">Planned downtime should be separated out from intended run time where it makes sense.  </t>
    </r>
    <r>
      <rPr>
        <b/>
        <sz val="10"/>
        <color indexed="12"/>
        <rFont val="Arial"/>
        <family val="2"/>
      </rPr>
      <t>Downtime (TDT)</t>
    </r>
    <r>
      <rPr>
        <sz val="10"/>
        <rFont val="Arial"/>
      </rPr>
      <t xml:space="preserve"> is the time when the machine is stopped for changeovers, etc. and </t>
    </r>
    <r>
      <rPr>
        <b/>
        <sz val="10"/>
        <color indexed="12"/>
        <rFont val="Arial"/>
        <family val="2"/>
      </rPr>
      <t>not making</t>
    </r>
  </si>
  <si>
    <r>
      <t xml:space="preserve">Planned downtime should be separated out where it makes sense.  </t>
    </r>
    <r>
      <rPr>
        <b/>
        <sz val="10"/>
        <color indexed="12"/>
        <rFont val="Arial"/>
        <family val="2"/>
      </rPr>
      <t>Downtime (TDT)</t>
    </r>
    <r>
      <rPr>
        <sz val="10"/>
        <rFont val="Arial"/>
      </rPr>
      <t xml:space="preserve"> is time when the machine is stopped for changeovers, etc. and </t>
    </r>
    <r>
      <rPr>
        <b/>
        <sz val="10"/>
        <color indexed="12"/>
        <rFont val="Arial"/>
        <family val="2"/>
      </rPr>
      <t>not making any product.</t>
    </r>
  </si>
  <si>
    <r>
      <t xml:space="preserve">The </t>
    </r>
    <r>
      <rPr>
        <b/>
        <sz val="10"/>
        <color indexed="12"/>
        <rFont val="Arial"/>
        <family val="2"/>
      </rPr>
      <t xml:space="preserve">non-production run time (TNT) </t>
    </r>
    <r>
      <rPr>
        <sz val="10"/>
        <rFont val="Arial"/>
      </rPr>
      <t xml:space="preserve">is the time the machine is running but </t>
    </r>
    <r>
      <rPr>
        <b/>
        <sz val="10"/>
        <color indexed="12"/>
        <rFont val="Arial"/>
        <family val="2"/>
      </rPr>
      <t>not making shippable finished product</t>
    </r>
    <r>
      <rPr>
        <sz val="10"/>
        <rFont val="Arial"/>
      </rPr>
      <t xml:space="preserve"> such as scrapped logs and non-shippable finished product cases.</t>
    </r>
  </si>
  <si>
    <t>cost/hour to include in the "Other" section.</t>
  </si>
  <si>
    <r>
      <t>Combiner downtime/rate loss</t>
    </r>
    <r>
      <rPr>
        <sz val="10"/>
        <rFont val="Arial"/>
      </rPr>
      <t xml:space="preserve"> should be based on lost hours with cost/hour based on Firm Forecast cost/hour.  </t>
    </r>
    <r>
      <rPr>
        <b/>
        <sz val="10"/>
        <color indexed="12"/>
        <rFont val="Arial"/>
        <family val="2"/>
      </rPr>
      <t xml:space="preserve">Contact Stefanie Abitz-Grun </t>
    </r>
    <r>
      <rPr>
        <sz val="10"/>
        <rFont val="Arial"/>
        <family val="2"/>
      </rPr>
      <t>at the Green Bay plant to get the appropriate</t>
    </r>
  </si>
  <si>
    <t>This is to capture all other charges associated with EO's and the losses from operating efficiency, rate loss, FC differences, etc.  The fixed percentage upcharge is determined by Category</t>
  </si>
  <si>
    <t>There should be no other charges except Belt, Equipment (SCR rolls, plates, camera, computer, etc) procured for EO's etc. since all other operating related costs are covered by the operating</t>
  </si>
  <si>
    <t>upcharges.  Note that Combining costs discussed above should be included here.</t>
  </si>
  <si>
    <t>Exception Handling Process</t>
  </si>
  <si>
    <t>This will primarily be due to parent roll or finished product scrapping since plant operating upcharges are included in all EO's to cover process reliatbility impacts as well as other charges (see</t>
  </si>
  <si>
    <t>Mkg Downtime</t>
  </si>
  <si>
    <t>Mkg Runtime</t>
  </si>
  <si>
    <t>Cvtg Downtime</t>
  </si>
  <si>
    <t>Cvtg Runtime</t>
  </si>
  <si>
    <t>Budget Owner</t>
  </si>
  <si>
    <t>Thorsten Knobloch</t>
  </si>
  <si>
    <t>Director</t>
  </si>
  <si>
    <t>Eng</t>
  </si>
  <si>
    <t>ProdDef</t>
  </si>
  <si>
    <t>Qual/ReApp</t>
  </si>
  <si>
    <t>PICO</t>
  </si>
  <si>
    <t>R&amp;D</t>
  </si>
  <si>
    <t>PS</t>
  </si>
  <si>
    <t>Exception Threshold</t>
  </si>
  <si>
    <t>Actual Disposition Difference</t>
  </si>
  <si>
    <t>(by Site Contact)</t>
  </si>
  <si>
    <t>Estimated</t>
  </si>
  <si>
    <t>Charged</t>
  </si>
  <si>
    <t>Actual Threshold</t>
  </si>
  <si>
    <t>Budget Approval Required</t>
  </si>
  <si>
    <t>R&amp;D Director Approval Required</t>
  </si>
  <si>
    <t>No Budget Approval Required</t>
  </si>
  <si>
    <t>No Exception Charge Allowed</t>
  </si>
  <si>
    <t>No Director Approval Required</t>
  </si>
  <si>
    <t>Dropdown Lists</t>
  </si>
  <si>
    <t xml:space="preserve">leave no variance.  To do this, the form automatically removes any costs associated with non-production hours already charged in the EO close-out.  Plant finance will be able to determine the </t>
  </si>
  <si>
    <t>EO Cost Sheet Completion within 5 Business Days</t>
  </si>
  <si>
    <t xml:space="preserve">EO Originator is responsible for completing the final cost sheet within 5 business days of the end of the EO run, getting R&amp;D &amp; PS approvals in hard copy or email, </t>
  </si>
  <si>
    <t>and ensuring that it is submitted with approvals to Plant Finance to be cross-charged.</t>
  </si>
  <si>
    <t>equals Total Non-production Run Time + Production Run Time.</t>
  </si>
  <si>
    <r>
      <t>Converting Cost (</t>
    </r>
    <r>
      <rPr>
        <b/>
        <sz val="12"/>
        <color indexed="10"/>
        <rFont val="Arial"/>
        <family val="2"/>
      </rPr>
      <t>cost/hour includes Papermaking MOE and materials so do not increase hours to include it!</t>
    </r>
    <r>
      <rPr>
        <b/>
        <sz val="12"/>
        <rFont val="Arial"/>
        <family val="2"/>
      </rPr>
      <t>)</t>
    </r>
  </si>
  <si>
    <t>Required if &gt;=$100M</t>
  </si>
  <si>
    <t>Budget Authorization Signatures:  If Exception &gt;=$25M, Budget Approval Required; If (Post-Run Charge - Plan) &gt;=$100M, Director Approval Required</t>
  </si>
  <si>
    <t>DisCk</t>
  </si>
  <si>
    <t>LL</t>
  </si>
  <si>
    <t>ProcDef</t>
  </si>
  <si>
    <t>Comm</t>
  </si>
  <si>
    <t>TPC</t>
  </si>
  <si>
    <t>PSNME</t>
  </si>
  <si>
    <t>LL, DisCk, ProcDef,Comm</t>
  </si>
  <si>
    <t>This applies to most EO's, except for PICO (100% PSNME), Qual/ReApp (100% operating TDC), and Engineering Development (100% Engineering budget).</t>
  </si>
  <si>
    <t>Costs will be charged from TPC into a clearinghouse cost center that will automatically allocate the costs to R&amp;D and PSNME.</t>
  </si>
  <si>
    <t>FAMILY CARE FY 11/12</t>
  </si>
  <si>
    <t>Converting Costs</t>
  </si>
  <si>
    <t>Papermaking Costs</t>
  </si>
  <si>
    <t>Kamilah Gillispie</t>
  </si>
  <si>
    <t>Kevin Mitchell</t>
  </si>
  <si>
    <t>Liza Sanchez</t>
  </si>
  <si>
    <t>Kent Lynde</t>
  </si>
  <si>
    <t>Albany</t>
  </si>
  <si>
    <t>Box Elder</t>
  </si>
  <si>
    <t>Cape Girardeau</t>
  </si>
  <si>
    <t>Green Bay</t>
  </si>
  <si>
    <t>Mehoopany</t>
  </si>
  <si>
    <t>Oxnard</t>
  </si>
  <si>
    <t>Apizaco</t>
  </si>
  <si>
    <t>Type</t>
  </si>
  <si>
    <t>Shared Development (R&amp;D / PSNME)</t>
  </si>
  <si>
    <t>By Plant Brand selections</t>
  </si>
  <si>
    <t>Brand List</t>
  </si>
  <si>
    <t xml:space="preserve"> </t>
  </si>
  <si>
    <t>Select plant first and then select brand (brand selections vary by plant)</t>
  </si>
  <si>
    <t>Do not leave blank; select from list</t>
  </si>
  <si>
    <t>Plant / Brand</t>
  </si>
  <si>
    <t>Starting in FY 11/12, we are breaking out papermaking and converting costs by plant in addition to by brand.  Select the plant for the EO first in the drop down box</t>
  </si>
  <si>
    <t>and then select the appropriate brand.</t>
  </si>
  <si>
    <t>Note:  with EO Simplification, EO spending will be allocated between PS and R&amp;D at a fixed ratio determined at the beginning of a FY (currently 61/39 R&amp;D)</t>
  </si>
  <si>
    <t>Also, the shared development structure is for NA EO's only.</t>
  </si>
</sst>
</file>

<file path=xl/styles.xml><?xml version="1.0" encoding="utf-8"?>
<styleSheet xmlns="http://schemas.openxmlformats.org/spreadsheetml/2006/main">
  <numFmts count="7">
    <numFmt numFmtId="6" formatCode="&quot;$&quot;#,##0_);[Red]\(&quot;$&quot;#,##0\)"/>
    <numFmt numFmtId="44" formatCode="_(&quot;$&quot;* #,##0.00_);_(&quot;$&quot;* \(#,##0.00\);_(&quot;$&quot;* &quot;-&quot;??_);_(@_)"/>
    <numFmt numFmtId="43" formatCode="_(* #,##0.00_);_(* \(#,##0.00\);_(* &quot;-&quot;??_);_(@_)"/>
    <numFmt numFmtId="164" formatCode="0.0"/>
    <numFmt numFmtId="165" formatCode="_(&quot;$&quot;* #,##0_);_(&quot;$&quot;* \(#,##0\);_(&quot;$&quot;* &quot;-&quot;??_);_(@_)"/>
    <numFmt numFmtId="166" formatCode="#,##0.0"/>
    <numFmt numFmtId="167" formatCode="_(* #,##0_);_(* \(#,##0\);_(* &quot;-&quot;??_);_(@_)"/>
  </numFmts>
  <fonts count="22">
    <font>
      <sz val="10"/>
      <name val="Arial"/>
    </font>
    <font>
      <b/>
      <sz val="10"/>
      <name val="Arial"/>
    </font>
    <font>
      <sz val="10"/>
      <name val="Arial"/>
      <family val="2"/>
    </font>
    <font>
      <b/>
      <u/>
      <sz val="10"/>
      <name val="Arial"/>
      <family val="2"/>
    </font>
    <font>
      <b/>
      <u/>
      <sz val="10"/>
      <name val="Arial"/>
      <family val="2"/>
    </font>
    <font>
      <b/>
      <sz val="12"/>
      <name val="Arial"/>
      <family val="2"/>
    </font>
    <font>
      <b/>
      <sz val="10"/>
      <name val="Arial"/>
      <family val="2"/>
    </font>
    <font>
      <sz val="10"/>
      <color indexed="10"/>
      <name val="Arial"/>
      <family val="2"/>
    </font>
    <font>
      <u/>
      <sz val="10"/>
      <name val="Arial"/>
      <family val="2"/>
    </font>
    <font>
      <sz val="10"/>
      <name val="Arial"/>
      <family val="2"/>
    </font>
    <font>
      <b/>
      <sz val="12"/>
      <name val="Arial"/>
      <family val="2"/>
    </font>
    <font>
      <sz val="12"/>
      <name val="Arial"/>
      <family val="2"/>
    </font>
    <font>
      <sz val="10"/>
      <name val="Arial"/>
      <family val="2"/>
    </font>
    <font>
      <b/>
      <sz val="10"/>
      <color indexed="10"/>
      <name val="Arial"/>
      <family val="2"/>
    </font>
    <font>
      <b/>
      <sz val="10"/>
      <color indexed="12"/>
      <name val="Arial"/>
      <family val="2"/>
    </font>
    <font>
      <b/>
      <sz val="12"/>
      <color indexed="10"/>
      <name val="Arial"/>
      <family val="2"/>
    </font>
    <font>
      <b/>
      <u/>
      <sz val="12"/>
      <name val="Arial"/>
      <family val="2"/>
    </font>
    <font>
      <sz val="8"/>
      <color indexed="81"/>
      <name val="Tahoma"/>
      <family val="2"/>
    </font>
    <font>
      <b/>
      <sz val="8"/>
      <color indexed="81"/>
      <name val="Tahoma"/>
      <family val="2"/>
    </font>
    <font>
      <sz val="10"/>
      <name val="Times New Roman"/>
    </font>
    <font>
      <i/>
      <sz val="10"/>
      <name val="Arial"/>
      <family val="2"/>
    </font>
    <font>
      <b/>
      <sz val="10"/>
      <color rgb="FFFF0000"/>
      <name val="Arial"/>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2"/>
        <bgColor indexed="64"/>
      </patternFill>
    </fill>
  </fills>
  <borders count="49">
    <border>
      <left/>
      <right/>
      <top/>
      <bottom/>
      <diagonal/>
    </border>
    <border>
      <left style="thick">
        <color indexed="64"/>
      </left>
      <right/>
      <top style="thick">
        <color indexed="64"/>
      </top>
      <bottom/>
      <diagonal/>
    </border>
    <border>
      <left style="thick">
        <color indexed="64"/>
      </left>
      <right/>
      <top/>
      <bottom style="thick">
        <color indexed="64"/>
      </bottom>
      <diagonal/>
    </border>
    <border>
      <left/>
      <right/>
      <top/>
      <bottom style="thick">
        <color indexed="64"/>
      </bottom>
      <diagonal/>
    </border>
    <border>
      <left/>
      <right/>
      <top style="thick">
        <color indexed="64"/>
      </top>
      <bottom/>
      <diagonal/>
    </border>
    <border>
      <left/>
      <right style="medium">
        <color indexed="64"/>
      </right>
      <top/>
      <bottom style="thick">
        <color indexed="64"/>
      </bottom>
      <diagonal/>
    </border>
    <border>
      <left/>
      <right style="medium">
        <color indexed="64"/>
      </right>
      <top style="thick">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ck">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s>
  <cellStyleXfs count="8">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9" fillId="0" borderId="0"/>
    <xf numFmtId="9" fontId="19" fillId="0" borderId="0" applyFont="0" applyFill="0" applyBorder="0" applyAlignment="0" applyProtection="0"/>
    <xf numFmtId="43" fontId="19" fillId="0" borderId="0" applyFont="0" applyFill="0" applyBorder="0" applyAlignment="0" applyProtection="0"/>
    <xf numFmtId="44" fontId="19" fillId="0" borderId="0" applyFont="0" applyFill="0" applyBorder="0" applyAlignment="0" applyProtection="0"/>
  </cellStyleXfs>
  <cellXfs count="206">
    <xf numFmtId="0" fontId="0" fillId="0" borderId="0" xfId="0"/>
    <xf numFmtId="0" fontId="1" fillId="0" borderId="0" xfId="0" applyFont="1"/>
    <xf numFmtId="0" fontId="0" fillId="0" borderId="0" xfId="0" applyBorder="1"/>
    <xf numFmtId="0" fontId="0" fillId="0" borderId="1" xfId="0" applyBorder="1"/>
    <xf numFmtId="0" fontId="0" fillId="0" borderId="2" xfId="0" applyBorder="1"/>
    <xf numFmtId="0" fontId="4" fillId="0" borderId="0" xfId="0" applyFont="1"/>
    <xf numFmtId="0" fontId="0" fillId="0" borderId="0"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4" xfId="0" applyBorder="1" applyAlignment="1">
      <alignment horizontal="center"/>
    </xf>
    <xf numFmtId="0" fontId="5" fillId="0" borderId="0" xfId="0" applyFont="1" applyAlignment="1">
      <alignment horizontal="centerContinuous"/>
    </xf>
    <xf numFmtId="0" fontId="0" fillId="0" borderId="5" xfId="0" applyBorder="1" applyAlignment="1">
      <alignment horizontal="center"/>
    </xf>
    <xf numFmtId="0" fontId="0" fillId="0" borderId="6" xfId="0" applyBorder="1" applyAlignment="1">
      <alignment horizontal="center"/>
    </xf>
    <xf numFmtId="0" fontId="0" fillId="0" borderId="0" xfId="0" applyAlignment="1">
      <alignment horizontal="centerContinuous"/>
    </xf>
    <xf numFmtId="0" fontId="6" fillId="0" borderId="0" xfId="0" applyFont="1"/>
    <xf numFmtId="164" fontId="0" fillId="0" borderId="7" xfId="0" applyNumberFormat="1" applyBorder="1" applyAlignment="1">
      <alignment horizontal="center"/>
    </xf>
    <xf numFmtId="0" fontId="7" fillId="0" borderId="0" xfId="0" applyFont="1"/>
    <xf numFmtId="0" fontId="0" fillId="0" borderId="0" xfId="0" applyBorder="1" applyAlignment="1">
      <alignment horizontal="right"/>
    </xf>
    <xf numFmtId="0" fontId="9" fillId="0" borderId="0" xfId="0" applyFont="1"/>
    <xf numFmtId="164" fontId="0" fillId="0" borderId="0" xfId="0" applyNumberFormat="1" applyBorder="1" applyAlignment="1">
      <alignment horizontal="right"/>
    </xf>
    <xf numFmtId="0" fontId="0" fillId="0" borderId="0" xfId="0" applyAlignment="1">
      <alignment horizontal="right"/>
    </xf>
    <xf numFmtId="0" fontId="0" fillId="0" borderId="0" xfId="0" applyAlignment="1">
      <alignment horizontal="left"/>
    </xf>
    <xf numFmtId="6" fontId="1" fillId="0" borderId="0" xfId="0" applyNumberFormat="1" applyFont="1" applyBorder="1" applyAlignment="1">
      <alignment horizontal="right"/>
    </xf>
    <xf numFmtId="9" fontId="9" fillId="0" borderId="0" xfId="0" applyNumberFormat="1" applyFont="1" applyBorder="1" applyAlignment="1">
      <alignment horizontal="center"/>
    </xf>
    <xf numFmtId="0" fontId="9" fillId="0" borderId="0" xfId="0" applyFont="1" applyBorder="1" applyAlignment="1">
      <alignment horizontal="center"/>
    </xf>
    <xf numFmtId="164" fontId="0" fillId="2" borderId="0" xfId="0" applyNumberFormat="1" applyFill="1" applyBorder="1" applyAlignment="1">
      <alignment horizontal="center"/>
    </xf>
    <xf numFmtId="164" fontId="0" fillId="0" borderId="0" xfId="0" applyNumberFormat="1"/>
    <xf numFmtId="0" fontId="0" fillId="0" borderId="8" xfId="0" applyBorder="1" applyAlignment="1">
      <alignment horizontal="center"/>
    </xf>
    <xf numFmtId="9" fontId="0" fillId="0" borderId="7" xfId="0" applyNumberFormat="1" applyBorder="1" applyAlignment="1">
      <alignment horizontal="center"/>
    </xf>
    <xf numFmtId="0" fontId="10" fillId="0" borderId="0" xfId="0" applyFont="1"/>
    <xf numFmtId="0" fontId="0" fillId="0" borderId="0" xfId="0" applyBorder="1" applyAlignment="1">
      <alignment horizontal="left"/>
    </xf>
    <xf numFmtId="9" fontId="0" fillId="0" borderId="0" xfId="0" applyNumberFormat="1" applyBorder="1" applyAlignment="1">
      <alignment horizontal="center"/>
    </xf>
    <xf numFmtId="165" fontId="0" fillId="0" borderId="0" xfId="0" applyNumberFormat="1" applyBorder="1" applyAlignment="1">
      <alignment horizontal="center"/>
    </xf>
    <xf numFmtId="164" fontId="0" fillId="3" borderId="7" xfId="0" applyNumberFormat="1" applyFill="1" applyBorder="1" applyAlignment="1">
      <alignment horizontal="center"/>
    </xf>
    <xf numFmtId="164" fontId="0" fillId="3" borderId="7" xfId="3" applyNumberFormat="1" applyFont="1" applyFill="1" applyBorder="1" applyAlignment="1">
      <alignment horizontal="center"/>
    </xf>
    <xf numFmtId="0" fontId="10" fillId="0" borderId="9" xfId="0" applyFont="1" applyBorder="1"/>
    <xf numFmtId="0" fontId="10" fillId="0" borderId="0" xfId="0" applyFont="1" applyAlignment="1">
      <alignment horizontal="centerContinuous"/>
    </xf>
    <xf numFmtId="0" fontId="11" fillId="0" borderId="0" xfId="0" applyFont="1" applyAlignment="1">
      <alignment horizontal="centerContinuous"/>
    </xf>
    <xf numFmtId="0" fontId="11" fillId="0" borderId="0" xfId="0" applyFont="1"/>
    <xf numFmtId="166" fontId="0" fillId="3" borderId="7" xfId="0" applyNumberFormat="1" applyFill="1" applyBorder="1" applyAlignment="1">
      <alignment horizontal="center"/>
    </xf>
    <xf numFmtId="0" fontId="0" fillId="0" borderId="10" xfId="0" applyBorder="1"/>
    <xf numFmtId="0" fontId="0" fillId="0" borderId="11" xfId="0" applyBorder="1" applyAlignment="1">
      <alignment horizontal="center"/>
    </xf>
    <xf numFmtId="0" fontId="0" fillId="0" borderId="12" xfId="0" applyBorder="1" applyAlignment="1">
      <alignment horizontal="center"/>
    </xf>
    <xf numFmtId="0" fontId="0" fillId="0" borderId="13" xfId="0" applyBorder="1"/>
    <xf numFmtId="0" fontId="0" fillId="0" borderId="14" xfId="0" applyBorder="1"/>
    <xf numFmtId="0" fontId="0" fillId="0" borderId="15" xfId="0" applyBorder="1" applyAlignment="1">
      <alignment horizontal="center"/>
    </xf>
    <xf numFmtId="0" fontId="5" fillId="0" borderId="10" xfId="0" applyFont="1" applyBorder="1"/>
    <xf numFmtId="0" fontId="0" fillId="0" borderId="11" xfId="0" applyBorder="1"/>
    <xf numFmtId="0" fontId="0" fillId="0" borderId="16" xfId="0" applyBorder="1"/>
    <xf numFmtId="0" fontId="0" fillId="0" borderId="17" xfId="0" applyBorder="1"/>
    <xf numFmtId="0" fontId="0" fillId="0" borderId="18" xfId="0" applyBorder="1" applyAlignment="1">
      <alignment horizontal="center"/>
    </xf>
    <xf numFmtId="164" fontId="0" fillId="0" borderId="19" xfId="0" applyNumberFormat="1" applyBorder="1" applyAlignment="1">
      <alignment horizontal="center"/>
    </xf>
    <xf numFmtId="164" fontId="0" fillId="0" borderId="15" xfId="0" applyNumberFormat="1" applyBorder="1" applyAlignment="1">
      <alignment horizontal="right"/>
    </xf>
    <xf numFmtId="164" fontId="0" fillId="0" borderId="15" xfId="0" applyNumberFormat="1" applyBorder="1" applyAlignment="1">
      <alignment horizontal="center"/>
    </xf>
    <xf numFmtId="164" fontId="0" fillId="3" borderId="19" xfId="0" applyNumberFormat="1" applyFill="1" applyBorder="1" applyAlignment="1">
      <alignment horizontal="center"/>
    </xf>
    <xf numFmtId="6" fontId="1" fillId="0" borderId="0" xfId="0" applyNumberFormat="1" applyFont="1" applyBorder="1" applyAlignment="1">
      <alignment horizontal="center"/>
    </xf>
    <xf numFmtId="0" fontId="6" fillId="0" borderId="0" xfId="0" applyFont="1" applyBorder="1" applyAlignment="1">
      <alignment horizontal="right"/>
    </xf>
    <xf numFmtId="165" fontId="0" fillId="0" borderId="18" xfId="0" applyNumberFormat="1" applyBorder="1"/>
    <xf numFmtId="0" fontId="12" fillId="0" borderId="0" xfId="0" applyFont="1"/>
    <xf numFmtId="0" fontId="12" fillId="0" borderId="0" xfId="0" applyFont="1" applyAlignment="1">
      <alignment horizontal="left"/>
    </xf>
    <xf numFmtId="0" fontId="2" fillId="0" borderId="0" xfId="0" applyFont="1"/>
    <xf numFmtId="0" fontId="8" fillId="0" borderId="0" xfId="0" applyFont="1" applyBorder="1" applyAlignment="1">
      <alignment horizontal="left" wrapText="1"/>
    </xf>
    <xf numFmtId="165" fontId="0" fillId="0" borderId="0" xfId="0" applyNumberFormat="1" applyBorder="1"/>
    <xf numFmtId="165" fontId="0" fillId="0" borderId="0" xfId="2" applyNumberFormat="1" applyFont="1" applyBorder="1" applyAlignment="1">
      <alignment horizontal="center"/>
    </xf>
    <xf numFmtId="165" fontId="5" fillId="0" borderId="0" xfId="0" applyNumberFormat="1" applyFont="1" applyBorder="1" applyAlignment="1">
      <alignment horizontal="center"/>
    </xf>
    <xf numFmtId="0" fontId="11" fillId="0" borderId="0" xfId="0" applyFont="1" applyAlignment="1">
      <alignment horizontal="center"/>
    </xf>
    <xf numFmtId="14" fontId="0" fillId="0" borderId="0" xfId="0" applyNumberFormat="1" applyAlignment="1">
      <alignment horizontal="center"/>
    </xf>
    <xf numFmtId="0" fontId="0" fillId="0" borderId="20" xfId="0" applyBorder="1" applyAlignment="1">
      <alignment horizontal="center"/>
    </xf>
    <xf numFmtId="166" fontId="0" fillId="3" borderId="21" xfId="0" applyNumberFormat="1" applyFill="1" applyBorder="1" applyAlignment="1">
      <alignment horizontal="center"/>
    </xf>
    <xf numFmtId="0" fontId="0" fillId="3" borderId="0" xfId="0" applyFill="1"/>
    <xf numFmtId="0" fontId="0" fillId="0" borderId="0" xfId="0" quotePrefix="1" applyAlignment="1">
      <alignment horizontal="left"/>
    </xf>
    <xf numFmtId="0" fontId="0" fillId="0" borderId="0" xfId="0" quotePrefix="1" applyAlignment="1">
      <alignment horizontal="right"/>
    </xf>
    <xf numFmtId="0" fontId="5" fillId="0" borderId="0" xfId="0" applyFont="1" applyAlignment="1">
      <alignment horizontal="center"/>
    </xf>
    <xf numFmtId="0" fontId="6" fillId="3" borderId="0" xfId="0" quotePrefix="1" applyFont="1" applyFill="1" applyAlignment="1">
      <alignment horizontal="center"/>
    </xf>
    <xf numFmtId="0" fontId="0" fillId="0" borderId="22" xfId="0" applyBorder="1" applyAlignment="1">
      <alignment horizontal="left"/>
    </xf>
    <xf numFmtId="0" fontId="0" fillId="0" borderId="17" xfId="0" applyBorder="1" applyAlignment="1">
      <alignment horizontal="center"/>
    </xf>
    <xf numFmtId="0" fontId="6" fillId="0" borderId="11" xfId="0" applyFont="1" applyBorder="1"/>
    <xf numFmtId="165" fontId="0" fillId="0" borderId="16" xfId="0" applyNumberFormat="1" applyBorder="1"/>
    <xf numFmtId="0" fontId="9" fillId="0" borderId="23" xfId="0" applyFont="1" applyBorder="1" applyAlignment="1">
      <alignment horizontal="center"/>
    </xf>
    <xf numFmtId="166" fontId="0" fillId="0" borderId="19" xfId="0" applyNumberFormat="1" applyFill="1" applyBorder="1" applyAlignment="1">
      <alignment horizontal="center"/>
    </xf>
    <xf numFmtId="0" fontId="0" fillId="0" borderId="24" xfId="0" applyBorder="1" applyAlignment="1">
      <alignment horizontal="center"/>
    </xf>
    <xf numFmtId="0" fontId="0" fillId="0" borderId="10" xfId="0" applyBorder="1" applyAlignment="1">
      <alignment horizontal="center"/>
    </xf>
    <xf numFmtId="0" fontId="0" fillId="0" borderId="14" xfId="0" applyBorder="1" applyAlignment="1">
      <alignment horizontal="center"/>
    </xf>
    <xf numFmtId="0" fontId="0" fillId="0" borderId="25" xfId="0" applyBorder="1" applyAlignment="1">
      <alignment horizontal="center"/>
    </xf>
    <xf numFmtId="0" fontId="0" fillId="0" borderId="17" xfId="0" quotePrefix="1" applyBorder="1" applyAlignment="1">
      <alignment horizontal="center"/>
    </xf>
    <xf numFmtId="0" fontId="12" fillId="0" borderId="0" xfId="0" quotePrefix="1" applyFont="1" applyAlignment="1">
      <alignment horizontal="left"/>
    </xf>
    <xf numFmtId="0" fontId="0" fillId="3" borderId="0" xfId="0" applyFill="1" applyAlignment="1">
      <alignment horizontal="centerContinuous"/>
    </xf>
    <xf numFmtId="0" fontId="3" fillId="3" borderId="0" xfId="0" applyFont="1" applyFill="1" applyAlignment="1">
      <alignment horizontal="centerContinuous"/>
    </xf>
    <xf numFmtId="0" fontId="5" fillId="0" borderId="0" xfId="0" quotePrefix="1" applyFont="1" applyAlignment="1">
      <alignment horizontal="left"/>
    </xf>
    <xf numFmtId="0" fontId="0" fillId="4" borderId="15" xfId="0" applyFill="1" applyBorder="1"/>
    <xf numFmtId="49" fontId="0" fillId="4" borderId="26" xfId="0" applyNumberFormat="1" applyFill="1" applyBorder="1"/>
    <xf numFmtId="0" fontId="0" fillId="4" borderId="3" xfId="0" applyFill="1" applyBorder="1"/>
    <xf numFmtId="0" fontId="8" fillId="0" borderId="0" xfId="0" quotePrefix="1" applyFont="1" applyAlignment="1">
      <alignment horizontal="left"/>
    </xf>
    <xf numFmtId="0" fontId="0" fillId="0" borderId="0" xfId="0" quotePrefix="1" applyFill="1" applyAlignment="1">
      <alignment horizontal="left"/>
    </xf>
    <xf numFmtId="0" fontId="0" fillId="0" borderId="0" xfId="0" applyFill="1"/>
    <xf numFmtId="43" fontId="0" fillId="0" borderId="0" xfId="1" applyFont="1"/>
    <xf numFmtId="0" fontId="13" fillId="0" borderId="0" xfId="0" applyFont="1"/>
    <xf numFmtId="9" fontId="1" fillId="0" borderId="11" xfId="0" applyNumberFormat="1" applyFont="1" applyBorder="1" applyAlignment="1">
      <alignment horizontal="left"/>
    </xf>
    <xf numFmtId="6" fontId="1" fillId="0" borderId="11" xfId="0" applyNumberFormat="1" applyFont="1" applyBorder="1" applyAlignment="1">
      <alignment horizontal="right"/>
    </xf>
    <xf numFmtId="0" fontId="0" fillId="0" borderId="14" xfId="0" applyBorder="1" applyAlignment="1">
      <alignment horizontal="left"/>
    </xf>
    <xf numFmtId="9" fontId="0" fillId="0" borderId="19" xfId="0" applyNumberFormat="1" applyBorder="1" applyAlignment="1">
      <alignment horizontal="center"/>
    </xf>
    <xf numFmtId="0" fontId="0" fillId="0" borderId="15" xfId="0" applyBorder="1" applyAlignment="1">
      <alignment horizontal="left"/>
    </xf>
    <xf numFmtId="0" fontId="9" fillId="0" borderId="17" xfId="0" applyFont="1" applyBorder="1" applyAlignment="1">
      <alignment horizontal="center"/>
    </xf>
    <xf numFmtId="165" fontId="0" fillId="0" borderId="10" xfId="0" applyNumberFormat="1" applyBorder="1"/>
    <xf numFmtId="0" fontId="0" fillId="0" borderId="13" xfId="0" applyBorder="1" applyAlignment="1">
      <alignment horizontal="center"/>
    </xf>
    <xf numFmtId="0" fontId="0" fillId="0" borderId="14" xfId="0" quotePrefix="1" applyBorder="1" applyAlignment="1">
      <alignment horizontal="left"/>
    </xf>
    <xf numFmtId="0" fontId="0" fillId="0" borderId="15" xfId="0" applyFill="1" applyBorder="1" applyAlignment="1">
      <alignment horizontal="center"/>
    </xf>
    <xf numFmtId="0" fontId="14" fillId="0" borderId="0" xfId="0" quotePrefix="1" applyFont="1" applyAlignment="1">
      <alignment horizontal="left"/>
    </xf>
    <xf numFmtId="0" fontId="4" fillId="0" borderId="0" xfId="0" quotePrefix="1" applyFont="1" applyAlignment="1">
      <alignment horizontal="left"/>
    </xf>
    <xf numFmtId="0" fontId="13" fillId="0" borderId="0" xfId="0" quotePrefix="1" applyFont="1" applyAlignment="1">
      <alignment horizontal="left"/>
    </xf>
    <xf numFmtId="0" fontId="3" fillId="4" borderId="0" xfId="0" applyFont="1" applyFill="1"/>
    <xf numFmtId="164" fontId="0" fillId="4" borderId="7" xfId="0" applyNumberFormat="1" applyFill="1" applyBorder="1" applyAlignment="1">
      <alignment horizontal="center"/>
    </xf>
    <xf numFmtId="164" fontId="0" fillId="4" borderId="19" xfId="0" applyNumberFormat="1" applyFill="1" applyBorder="1" applyAlignment="1">
      <alignment horizontal="center"/>
    </xf>
    <xf numFmtId="164" fontId="0" fillId="4" borderId="7" xfId="3" applyNumberFormat="1" applyFont="1" applyFill="1" applyBorder="1" applyAlignment="1">
      <alignment horizontal="center"/>
    </xf>
    <xf numFmtId="166" fontId="0" fillId="4" borderId="7" xfId="0" applyNumberFormat="1" applyFill="1" applyBorder="1" applyAlignment="1">
      <alignment horizontal="center"/>
    </xf>
    <xf numFmtId="0" fontId="6" fillId="0" borderId="27" xfId="0" applyFont="1" applyBorder="1" applyAlignment="1">
      <alignment horizontal="center"/>
    </xf>
    <xf numFmtId="0" fontId="4" fillId="4" borderId="15" xfId="0" applyFont="1" applyFill="1" applyBorder="1"/>
    <xf numFmtId="0" fontId="6" fillId="4" borderId="3" xfId="0" applyFont="1" applyFill="1" applyBorder="1" applyAlignment="1">
      <alignment horizontal="left"/>
    </xf>
    <xf numFmtId="0" fontId="0" fillId="4" borderId="7" xfId="0" applyFill="1" applyBorder="1"/>
    <xf numFmtId="0" fontId="9" fillId="0" borderId="0" xfId="0" quotePrefix="1" applyFont="1" applyAlignment="1">
      <alignment horizontal="left"/>
    </xf>
    <xf numFmtId="0" fontId="13" fillId="0" borderId="0" xfId="0" applyFont="1" applyBorder="1" applyAlignment="1">
      <alignment horizontal="centerContinuous"/>
    </xf>
    <xf numFmtId="0" fontId="1" fillId="4" borderId="0" xfId="0" applyFont="1" applyFill="1"/>
    <xf numFmtId="0" fontId="0" fillId="0" borderId="6" xfId="0" quotePrefix="1" applyBorder="1" applyAlignment="1">
      <alignment horizontal="center"/>
    </xf>
    <xf numFmtId="0" fontId="0" fillId="0" borderId="16" xfId="0" quotePrefix="1" applyBorder="1" applyAlignment="1">
      <alignment horizontal="center"/>
    </xf>
    <xf numFmtId="0" fontId="9" fillId="0" borderId="0" xfId="0" quotePrefix="1" applyFont="1" applyFill="1" applyAlignment="1">
      <alignment horizontal="left"/>
    </xf>
    <xf numFmtId="0" fontId="0" fillId="0" borderId="0" xfId="0" applyFill="1" applyAlignment="1">
      <alignment horizontal="right"/>
    </xf>
    <xf numFmtId="0" fontId="0" fillId="0" borderId="17" xfId="0" quotePrefix="1" applyBorder="1" applyAlignment="1">
      <alignment horizontal="left"/>
    </xf>
    <xf numFmtId="0" fontId="13" fillId="0" borderId="0" xfId="0" applyFont="1" applyAlignment="1">
      <alignment horizontal="right"/>
    </xf>
    <xf numFmtId="165" fontId="0" fillId="5" borderId="28" xfId="2" applyNumberFormat="1" applyFont="1" applyFill="1" applyBorder="1" applyAlignment="1">
      <alignment horizontal="center"/>
    </xf>
    <xf numFmtId="165" fontId="0" fillId="5" borderId="29" xfId="2" applyNumberFormat="1" applyFont="1" applyFill="1" applyBorder="1" applyAlignment="1">
      <alignment horizontal="center"/>
    </xf>
    <xf numFmtId="165" fontId="0" fillId="5" borderId="30" xfId="0" applyNumberFormat="1" applyFill="1" applyBorder="1" applyAlignment="1">
      <alignment horizontal="center"/>
    </xf>
    <xf numFmtId="165" fontId="0" fillId="5" borderId="31" xfId="0" applyNumberFormat="1" applyFill="1" applyBorder="1" applyAlignment="1">
      <alignment horizontal="center"/>
    </xf>
    <xf numFmtId="165" fontId="0" fillId="5" borderId="28" xfId="0" applyNumberFormat="1" applyFill="1" applyBorder="1" applyAlignment="1">
      <alignment horizontal="center"/>
    </xf>
    <xf numFmtId="165" fontId="0" fillId="5" borderId="29" xfId="0" applyNumberFormat="1" applyFill="1" applyBorder="1" applyAlignment="1">
      <alignment horizontal="center"/>
    </xf>
    <xf numFmtId="165" fontId="0" fillId="5" borderId="32" xfId="2" applyNumberFormat="1" applyFont="1" applyFill="1" applyBorder="1" applyAlignment="1">
      <alignment horizontal="center"/>
    </xf>
    <xf numFmtId="165" fontId="0" fillId="5" borderId="33" xfId="2" applyNumberFormat="1" applyFont="1" applyFill="1" applyBorder="1" applyAlignment="1">
      <alignment horizontal="center"/>
    </xf>
    <xf numFmtId="165" fontId="0" fillId="5" borderId="34" xfId="2" applyNumberFormat="1" applyFont="1" applyFill="1" applyBorder="1" applyAlignment="1">
      <alignment horizontal="center"/>
    </xf>
    <xf numFmtId="165" fontId="0" fillId="5" borderId="35" xfId="2" applyNumberFormat="1" applyFont="1" applyFill="1" applyBorder="1" applyAlignment="1">
      <alignment horizontal="center"/>
    </xf>
    <xf numFmtId="165" fontId="5" fillId="5" borderId="36" xfId="0" applyNumberFormat="1" applyFont="1" applyFill="1" applyBorder="1" applyAlignment="1">
      <alignment horizontal="center"/>
    </xf>
    <xf numFmtId="165" fontId="5" fillId="5" borderId="37" xfId="0" applyNumberFormat="1" applyFont="1" applyFill="1" applyBorder="1" applyAlignment="1">
      <alignment horizontal="center"/>
    </xf>
    <xf numFmtId="165" fontId="5" fillId="5" borderId="38" xfId="0" applyNumberFormat="1" applyFont="1" applyFill="1" applyBorder="1" applyAlignment="1">
      <alignment horizontal="center"/>
    </xf>
    <xf numFmtId="9" fontId="12" fillId="0" borderId="0" xfId="0" applyNumberFormat="1" applyFont="1"/>
    <xf numFmtId="9" fontId="2" fillId="0" borderId="0" xfId="0" applyNumberFormat="1" applyFont="1"/>
    <xf numFmtId="9" fontId="0" fillId="0" borderId="0" xfId="0" applyNumberFormat="1"/>
    <xf numFmtId="43" fontId="12" fillId="0" borderId="0" xfId="1" applyFont="1"/>
    <xf numFmtId="167" fontId="12" fillId="0" borderId="0" xfId="1" applyNumberFormat="1" applyFont="1"/>
    <xf numFmtId="0" fontId="13" fillId="0" borderId="33" xfId="0" applyFont="1" applyFill="1" applyBorder="1" applyAlignment="1">
      <alignment horizontal="center"/>
    </xf>
    <xf numFmtId="0" fontId="13" fillId="0" borderId="39" xfId="0" quotePrefix="1" applyFont="1" applyFill="1" applyBorder="1" applyAlignment="1">
      <alignment horizontal="center"/>
    </xf>
    <xf numFmtId="0" fontId="13" fillId="0" borderId="8" xfId="0" applyFont="1" applyFill="1" applyBorder="1" applyAlignment="1">
      <alignment horizontal="center"/>
    </xf>
    <xf numFmtId="0" fontId="13" fillId="0" borderId="0" xfId="0" quotePrefix="1" applyFont="1" applyFill="1" applyBorder="1" applyAlignment="1">
      <alignment horizontal="center"/>
    </xf>
    <xf numFmtId="0" fontId="13" fillId="0" borderId="34" xfId="0" applyFont="1" applyFill="1" applyBorder="1" applyAlignment="1">
      <alignment horizontal="center"/>
    </xf>
    <xf numFmtId="0" fontId="13" fillId="0" borderId="40" xfId="0" quotePrefix="1" applyFont="1" applyFill="1" applyBorder="1" applyAlignment="1">
      <alignment horizontal="center"/>
    </xf>
    <xf numFmtId="0" fontId="13" fillId="0" borderId="41" xfId="0" applyFont="1" applyFill="1" applyBorder="1"/>
    <xf numFmtId="0" fontId="13" fillId="0" borderId="42" xfId="0" applyFont="1" applyFill="1" applyBorder="1"/>
    <xf numFmtId="0" fontId="13" fillId="0" borderId="43" xfId="0" applyFont="1" applyFill="1" applyBorder="1"/>
    <xf numFmtId="0" fontId="1" fillId="3" borderId="0" xfId="0" applyFont="1" applyFill="1" applyAlignment="1">
      <alignment horizontal="centerContinuous"/>
    </xf>
    <xf numFmtId="166" fontId="0" fillId="0" borderId="44" xfId="0" applyNumberFormat="1" applyFill="1" applyBorder="1" applyAlignment="1">
      <alignment horizontal="center"/>
    </xf>
    <xf numFmtId="166" fontId="0" fillId="0" borderId="39" xfId="0" applyNumberFormat="1" applyFill="1" applyBorder="1" applyAlignment="1">
      <alignment horizontal="center"/>
    </xf>
    <xf numFmtId="166" fontId="0" fillId="0" borderId="17" xfId="0" applyNumberFormat="1" applyFill="1" applyBorder="1" applyAlignment="1">
      <alignment horizontal="center"/>
    </xf>
    <xf numFmtId="166" fontId="0" fillId="0" borderId="0" xfId="0" applyNumberFormat="1" applyFill="1" applyBorder="1" applyAlignment="1">
      <alignment horizontal="center"/>
    </xf>
    <xf numFmtId="166" fontId="0" fillId="0" borderId="45" xfId="0" applyNumberFormat="1" applyFill="1" applyBorder="1" applyAlignment="1">
      <alignment horizontal="center"/>
    </xf>
    <xf numFmtId="166" fontId="0" fillId="0" borderId="18" xfId="0" applyNumberFormat="1" applyFill="1" applyBorder="1" applyAlignment="1">
      <alignment horizontal="center"/>
    </xf>
    <xf numFmtId="166" fontId="0" fillId="0" borderId="31" xfId="0" applyNumberFormat="1" applyFill="1" applyBorder="1" applyAlignment="1">
      <alignment horizontal="center"/>
    </xf>
    <xf numFmtId="165" fontId="0" fillId="5" borderId="46" xfId="2" applyNumberFormat="1" applyFont="1" applyFill="1" applyBorder="1" applyAlignment="1">
      <alignment horizontal="center"/>
    </xf>
    <xf numFmtId="166" fontId="0" fillId="0" borderId="47" xfId="0" applyNumberFormat="1" applyFill="1" applyBorder="1" applyAlignment="1">
      <alignment horizontal="center"/>
    </xf>
    <xf numFmtId="0" fontId="16" fillId="0" borderId="0" xfId="0" applyFont="1"/>
    <xf numFmtId="0" fontId="8" fillId="0" borderId="0" xfId="0" applyFont="1" applyAlignment="1">
      <alignment horizontal="right"/>
    </xf>
    <xf numFmtId="0" fontId="8" fillId="0" borderId="0" xfId="0" applyFont="1"/>
    <xf numFmtId="43" fontId="0" fillId="0" borderId="0" xfId="1" quotePrefix="1" applyFont="1" applyFill="1" applyAlignment="1">
      <alignment horizontal="left"/>
    </xf>
    <xf numFmtId="0" fontId="9" fillId="0" borderId="10" xfId="0" applyFont="1" applyBorder="1"/>
    <xf numFmtId="165" fontId="0" fillId="4" borderId="7" xfId="2" applyNumberFormat="1" applyFont="1" applyFill="1" applyBorder="1" applyAlignment="1">
      <alignment horizontal="center"/>
    </xf>
    <xf numFmtId="165" fontId="0" fillId="3" borderId="7" xfId="2" applyNumberFormat="1" applyFont="1" applyFill="1" applyBorder="1" applyAlignment="1">
      <alignment horizontal="center"/>
    </xf>
    <xf numFmtId="165" fontId="0" fillId="3" borderId="21" xfId="2" applyNumberFormat="1" applyFont="1" applyFill="1" applyBorder="1" applyAlignment="1">
      <alignment horizontal="center"/>
    </xf>
    <xf numFmtId="165" fontId="0" fillId="3" borderId="48" xfId="2" applyNumberFormat="1" applyFont="1" applyFill="1" applyBorder="1" applyAlignment="1">
      <alignment horizontal="center"/>
    </xf>
    <xf numFmtId="0" fontId="0" fillId="0" borderId="0" xfId="0" applyFill="1" applyBorder="1"/>
    <xf numFmtId="0" fontId="0" fillId="0" borderId="0" xfId="0" applyFill="1" applyBorder="1" applyAlignment="1">
      <alignment horizontal="right"/>
    </xf>
    <xf numFmtId="0" fontId="2" fillId="0" borderId="0" xfId="0" applyFont="1" applyFill="1" applyBorder="1" applyAlignment="1">
      <alignment horizontal="right"/>
    </xf>
    <xf numFmtId="0" fontId="5" fillId="0" borderId="0" xfId="0" applyFont="1" applyFill="1" applyBorder="1"/>
    <xf numFmtId="165" fontId="0" fillId="0" borderId="0" xfId="2" applyNumberFormat="1" applyFont="1" applyFill="1" applyBorder="1"/>
    <xf numFmtId="0" fontId="8" fillId="0" borderId="0" xfId="0" applyFont="1" applyFill="1" applyBorder="1" applyAlignment="1">
      <alignment vertical="top" wrapText="1"/>
    </xf>
    <xf numFmtId="0" fontId="8" fillId="0" borderId="0" xfId="0" applyFont="1" applyFill="1" applyBorder="1" applyAlignment="1">
      <alignment wrapText="1"/>
    </xf>
    <xf numFmtId="0" fontId="0" fillId="0" borderId="0" xfId="0" applyFill="1" applyBorder="1" applyAlignment="1">
      <alignment wrapText="1"/>
    </xf>
    <xf numFmtId="0" fontId="6" fillId="0" borderId="3" xfId="0" applyFont="1" applyBorder="1" applyAlignment="1"/>
    <xf numFmtId="0" fontId="6" fillId="0" borderId="33" xfId="0" applyFont="1" applyBorder="1"/>
    <xf numFmtId="0" fontId="6" fillId="0" borderId="39" xfId="0" applyFont="1" applyBorder="1"/>
    <xf numFmtId="0" fontId="0" fillId="0" borderId="39" xfId="0" applyBorder="1"/>
    <xf numFmtId="0" fontId="0" fillId="0" borderId="41" xfId="0" applyBorder="1"/>
    <xf numFmtId="0" fontId="2" fillId="0" borderId="8" xfId="0" applyFont="1" applyBorder="1" applyAlignment="1">
      <alignment horizontal="right"/>
    </xf>
    <xf numFmtId="0" fontId="2" fillId="0" borderId="0" xfId="0" applyFont="1" applyBorder="1"/>
    <xf numFmtId="0" fontId="2" fillId="0" borderId="0" xfId="0" applyFont="1" applyBorder="1" applyAlignment="1">
      <alignment horizontal="center"/>
    </xf>
    <xf numFmtId="0" fontId="2" fillId="0" borderId="42" xfId="0" applyFont="1" applyBorder="1" applyAlignment="1">
      <alignment horizontal="center"/>
    </xf>
    <xf numFmtId="0" fontId="2" fillId="0" borderId="8" xfId="0" applyFont="1" applyBorder="1" applyAlignment="1">
      <alignment horizontal="center"/>
    </xf>
    <xf numFmtId="0" fontId="0" fillId="0" borderId="42" xfId="0" applyBorder="1"/>
    <xf numFmtId="0" fontId="0" fillId="0" borderId="8" xfId="0" applyBorder="1"/>
    <xf numFmtId="0" fontId="0" fillId="0" borderId="34" xfId="0" applyBorder="1"/>
    <xf numFmtId="0" fontId="2" fillId="0" borderId="40" xfId="0" applyFont="1" applyBorder="1"/>
    <xf numFmtId="0" fontId="0" fillId="0" borderId="40" xfId="0" applyBorder="1"/>
    <xf numFmtId="0" fontId="0" fillId="0" borderId="43" xfId="0" applyBorder="1"/>
    <xf numFmtId="0" fontId="2" fillId="0" borderId="34" xfId="0" applyFont="1" applyBorder="1" applyAlignment="1">
      <alignment horizontal="right"/>
    </xf>
    <xf numFmtId="0" fontId="0" fillId="0" borderId="40" xfId="0" applyBorder="1" applyAlignment="1">
      <alignment horizontal="center"/>
    </xf>
    <xf numFmtId="0" fontId="0" fillId="0" borderId="43" xfId="0" applyBorder="1" applyAlignment="1">
      <alignment horizontal="center"/>
    </xf>
    <xf numFmtId="0" fontId="2" fillId="0" borderId="0" xfId="0" applyFont="1" applyFill="1" applyBorder="1"/>
    <xf numFmtId="0" fontId="0" fillId="6" borderId="0" xfId="0" applyFill="1"/>
    <xf numFmtId="0" fontId="20" fillId="0" borderId="0" xfId="0" applyFont="1"/>
    <xf numFmtId="0" fontId="21" fillId="0" borderId="0" xfId="0" applyFont="1"/>
    <xf numFmtId="0" fontId="11" fillId="0" borderId="0" xfId="0" applyFont="1" applyAlignment="1">
      <alignment horizontal="center"/>
    </xf>
  </cellXfs>
  <cellStyles count="8">
    <cellStyle name="Comma" xfId="1" builtinId="3"/>
    <cellStyle name="Comma 2" xfId="6"/>
    <cellStyle name="Currency" xfId="2" builtinId="4"/>
    <cellStyle name="Currency 2" xfId="7"/>
    <cellStyle name="Normal" xfId="0" builtinId="0"/>
    <cellStyle name="Normal 2" xfId="4"/>
    <cellStyle name="Percent" xfId="3" builtinId="5"/>
    <cellStyle name="Percent 2" xfId="5"/>
  </cellStyles>
  <dxfs count="3">
    <dxf>
      <font>
        <b/>
        <i val="0"/>
        <condense val="0"/>
        <extend val="0"/>
        <color indexed="10"/>
      </font>
    </dxf>
    <dxf>
      <font>
        <color theme="0" tint="-0.499984740745262"/>
      </font>
    </dxf>
    <dxf>
      <font>
        <color theme="0" tint="-0.49998474074526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1624014</xdr:colOff>
      <xdr:row>5</xdr:row>
      <xdr:rowOff>123826</xdr:rowOff>
    </xdr:from>
    <xdr:to>
      <xdr:col>0</xdr:col>
      <xdr:colOff>1858277</xdr:colOff>
      <xdr:row>7</xdr:row>
      <xdr:rowOff>28575</xdr:rowOff>
    </xdr:to>
    <xdr:sp macro="" textlink="">
      <xdr:nvSpPr>
        <xdr:cNvPr id="3" name="Oval 2"/>
        <xdr:cNvSpPr/>
      </xdr:nvSpPr>
      <xdr:spPr>
        <a:xfrm>
          <a:off x="1624014" y="1028701"/>
          <a:ext cx="234263" cy="2476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200" b="1"/>
            <a:t>1</a:t>
          </a:r>
        </a:p>
      </xdr:txBody>
    </xdr:sp>
    <xdr:clientData fPrintsWithSheet="0"/>
  </xdr:twoCellAnchor>
  <xdr:twoCellAnchor>
    <xdr:from>
      <xdr:col>0</xdr:col>
      <xdr:colOff>1624014</xdr:colOff>
      <xdr:row>7</xdr:row>
      <xdr:rowOff>152401</xdr:rowOff>
    </xdr:from>
    <xdr:to>
      <xdr:col>0</xdr:col>
      <xdr:colOff>1858277</xdr:colOff>
      <xdr:row>9</xdr:row>
      <xdr:rowOff>57150</xdr:rowOff>
    </xdr:to>
    <xdr:sp macro="" textlink="">
      <xdr:nvSpPr>
        <xdr:cNvPr id="4" name="Oval 3"/>
        <xdr:cNvSpPr/>
      </xdr:nvSpPr>
      <xdr:spPr>
        <a:xfrm>
          <a:off x="1624014" y="1400176"/>
          <a:ext cx="234263" cy="2476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200" b="1"/>
            <a:t>2</a:t>
          </a:r>
        </a:p>
      </xdr:txBody>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AF122"/>
  <sheetViews>
    <sheetView tabSelected="1" zoomScaleNormal="100" workbookViewId="0">
      <pane xSplit="1" topLeftCell="B1" activePane="topRight" state="frozen"/>
      <selection pane="topRight" activeCell="M5" sqref="M5"/>
    </sheetView>
  </sheetViews>
  <sheetFormatPr defaultRowHeight="12.75" outlineLevelCol="1"/>
  <cols>
    <col min="1" max="1" width="28.5703125" customWidth="1"/>
    <col min="2" max="2" width="19.140625" customWidth="1"/>
    <col min="3" max="3" width="12.140625" customWidth="1"/>
    <col min="4" max="4" width="7.5703125" customWidth="1"/>
    <col min="5" max="5" width="14" customWidth="1"/>
    <col min="6" max="6" width="4" customWidth="1"/>
    <col min="7" max="7" width="13.28515625" customWidth="1"/>
    <col min="8" max="9" width="13.42578125" customWidth="1"/>
    <col min="10" max="10" width="5" customWidth="1"/>
    <col min="11" max="11" width="9.7109375" customWidth="1"/>
    <col min="12" max="12" width="12" customWidth="1"/>
    <col min="13" max="13" width="13.28515625" customWidth="1"/>
    <col min="14" max="14" width="9.42578125" customWidth="1"/>
    <col min="15" max="16" width="14.5703125" customWidth="1"/>
    <col min="17" max="17" width="2.42578125" customWidth="1"/>
    <col min="18" max="18" width="24.42578125" style="60" customWidth="1" outlineLevel="1"/>
    <col min="19" max="19" width="12.5703125" style="60" customWidth="1" outlineLevel="1"/>
    <col min="20" max="20" width="11.28515625" customWidth="1" outlineLevel="1"/>
    <col min="21" max="21" width="12.85546875" customWidth="1" outlineLevel="1"/>
    <col min="22" max="22" width="14.85546875" customWidth="1" outlineLevel="1"/>
    <col min="23" max="23" width="18.28515625" customWidth="1" outlineLevel="1"/>
    <col min="24" max="24" width="16.28515625" customWidth="1" outlineLevel="1"/>
    <col min="25" max="32" width="9.140625" customWidth="1" outlineLevel="1"/>
  </cols>
  <sheetData>
    <row r="1" spans="1:32" s="38" customFormat="1" ht="15.75">
      <c r="A1" s="36" t="s">
        <v>9</v>
      </c>
      <c r="B1" s="36"/>
      <c r="C1" s="36"/>
      <c r="D1" s="36"/>
      <c r="E1" s="36"/>
      <c r="F1" s="36"/>
      <c r="G1" s="36"/>
      <c r="H1" s="36"/>
      <c r="I1" s="37"/>
      <c r="J1" s="37"/>
      <c r="K1" s="37"/>
      <c r="L1" s="37"/>
      <c r="M1" s="37"/>
      <c r="N1" s="65"/>
      <c r="O1" s="65"/>
      <c r="P1" s="65"/>
      <c r="Q1" s="37"/>
    </row>
    <row r="2" spans="1:32" s="38" customFormat="1" ht="15.75">
      <c r="A2" s="10" t="s">
        <v>129</v>
      </c>
      <c r="B2" s="37"/>
      <c r="C2" s="37"/>
      <c r="D2" s="37"/>
      <c r="E2" s="37"/>
      <c r="F2" s="37"/>
      <c r="G2" s="37"/>
      <c r="H2" s="37"/>
      <c r="I2" s="37"/>
      <c r="J2" s="37"/>
      <c r="K2" s="37"/>
      <c r="L2" s="37"/>
      <c r="M2" s="37"/>
      <c r="N2" s="65"/>
      <c r="O2" s="37"/>
      <c r="P2" s="65"/>
      <c r="Q2" s="37"/>
      <c r="R2" s="165" t="s">
        <v>111</v>
      </c>
      <c r="Z2" s="205" t="s">
        <v>145</v>
      </c>
      <c r="AA2" s="205"/>
      <c r="AB2" s="205"/>
      <c r="AC2" s="205"/>
      <c r="AD2" s="205"/>
      <c r="AE2" s="205"/>
      <c r="AF2" s="205"/>
    </row>
    <row r="3" spans="1:32">
      <c r="S3" s="167" t="s">
        <v>87</v>
      </c>
      <c r="T3" s="167" t="s">
        <v>88</v>
      </c>
      <c r="U3" s="167" t="s">
        <v>89</v>
      </c>
      <c r="V3" s="167" t="s">
        <v>90</v>
      </c>
      <c r="W3" s="167" t="s">
        <v>91</v>
      </c>
      <c r="X3" s="167" t="s">
        <v>93</v>
      </c>
      <c r="Z3" s="167" t="s">
        <v>136</v>
      </c>
      <c r="AA3" s="167" t="s">
        <v>142</v>
      </c>
      <c r="AB3" s="167" t="s">
        <v>137</v>
      </c>
      <c r="AC3" s="167" t="s">
        <v>138</v>
      </c>
      <c r="AD3" s="167" t="s">
        <v>139</v>
      </c>
      <c r="AE3" s="167" t="s">
        <v>140</v>
      </c>
      <c r="AF3" s="167" t="s">
        <v>141</v>
      </c>
    </row>
    <row r="4" spans="1:32" ht="13.5" thickBot="1">
      <c r="A4" s="70" t="s">
        <v>58</v>
      </c>
      <c r="B4" s="89"/>
      <c r="C4" t="s">
        <v>10</v>
      </c>
      <c r="D4" s="2"/>
      <c r="E4" s="89"/>
      <c r="F4" s="89"/>
      <c r="H4" t="s">
        <v>11</v>
      </c>
      <c r="I4" s="89"/>
      <c r="K4" s="2"/>
      <c r="L4" s="71" t="s">
        <v>71</v>
      </c>
      <c r="M4" s="66">
        <v>40753</v>
      </c>
      <c r="N4" s="2"/>
      <c r="O4" s="2"/>
      <c r="P4" s="2"/>
      <c r="Q4" s="2"/>
      <c r="R4" s="85" t="s">
        <v>66</v>
      </c>
      <c r="S4" s="58"/>
      <c r="W4" t="s">
        <v>132</v>
      </c>
      <c r="X4" t="s">
        <v>134</v>
      </c>
      <c r="Z4" s="60" t="s">
        <v>66</v>
      </c>
      <c r="AA4" s="60" t="s">
        <v>61</v>
      </c>
      <c r="AB4" s="60" t="s">
        <v>66</v>
      </c>
      <c r="AC4" s="60" t="s">
        <v>66</v>
      </c>
      <c r="AD4" s="60" t="s">
        <v>66</v>
      </c>
      <c r="AE4" s="60" t="s">
        <v>66</v>
      </c>
      <c r="AF4" s="60" t="s">
        <v>66</v>
      </c>
    </row>
    <row r="5" spans="1:32" ht="13.5" thickBot="1">
      <c r="A5" s="21" t="s">
        <v>26</v>
      </c>
      <c r="B5" s="90"/>
      <c r="C5" t="s">
        <v>32</v>
      </c>
      <c r="R5" s="85" t="s">
        <v>56</v>
      </c>
      <c r="S5" s="58"/>
      <c r="U5" s="71"/>
      <c r="W5" t="s">
        <v>132</v>
      </c>
      <c r="X5" t="s">
        <v>134</v>
      </c>
      <c r="Z5" s="60" t="s">
        <v>55</v>
      </c>
      <c r="AA5" s="60" t="s">
        <v>147</v>
      </c>
      <c r="AB5" s="60" t="s">
        <v>55</v>
      </c>
      <c r="AC5" s="60" t="s">
        <v>55</v>
      </c>
      <c r="AD5" s="60" t="s">
        <v>55</v>
      </c>
      <c r="AE5" s="60" t="s">
        <v>56</v>
      </c>
      <c r="AF5" s="60" t="s">
        <v>55</v>
      </c>
    </row>
    <row r="6" spans="1:32" ht="13.5" thickBot="1">
      <c r="A6" s="21"/>
      <c r="H6" t="s">
        <v>14</v>
      </c>
      <c r="I6" s="89"/>
      <c r="L6" s="125"/>
      <c r="R6" s="85" t="s">
        <v>55</v>
      </c>
      <c r="S6" s="58"/>
      <c r="W6" t="s">
        <v>92</v>
      </c>
      <c r="X6" t="s">
        <v>135</v>
      </c>
      <c r="Z6" s="60" t="s">
        <v>147</v>
      </c>
      <c r="AA6" s="60" t="s">
        <v>147</v>
      </c>
      <c r="AB6" s="60" t="s">
        <v>147</v>
      </c>
      <c r="AC6" s="60" t="s">
        <v>147</v>
      </c>
      <c r="AD6" s="60" t="s">
        <v>57</v>
      </c>
      <c r="AE6" s="60" t="s">
        <v>55</v>
      </c>
      <c r="AF6" s="60" t="s">
        <v>147</v>
      </c>
    </row>
    <row r="7" spans="1:32" ht="13.5" thickBot="1">
      <c r="A7" s="21" t="s">
        <v>12</v>
      </c>
      <c r="B7" s="89" t="s">
        <v>136</v>
      </c>
      <c r="C7" t="s">
        <v>13</v>
      </c>
      <c r="D7" s="2"/>
      <c r="E7" s="89"/>
      <c r="F7" s="89"/>
      <c r="K7" s="2"/>
      <c r="L7" s="2"/>
      <c r="M7" s="2"/>
      <c r="N7" s="2"/>
      <c r="O7" s="2"/>
      <c r="P7" s="2"/>
      <c r="Q7" s="2"/>
      <c r="R7" s="85" t="s">
        <v>61</v>
      </c>
      <c r="S7" s="58"/>
      <c r="W7" t="s">
        <v>92</v>
      </c>
      <c r="X7" t="s">
        <v>135</v>
      </c>
    </row>
    <row r="8" spans="1:32" ht="13.5" thickBot="1">
      <c r="A8" s="21"/>
      <c r="H8" t="s">
        <v>27</v>
      </c>
      <c r="I8" s="116" t="s">
        <v>94</v>
      </c>
      <c r="R8" s="85" t="s">
        <v>57</v>
      </c>
      <c r="S8" s="58"/>
      <c r="W8" t="s">
        <v>133</v>
      </c>
      <c r="X8" t="s">
        <v>135</v>
      </c>
    </row>
    <row r="9" spans="1:32" ht="13.5" thickBot="1">
      <c r="A9" s="21" t="s">
        <v>25</v>
      </c>
      <c r="B9" s="117" t="s">
        <v>66</v>
      </c>
      <c r="C9" s="16"/>
      <c r="D9" s="203"/>
      <c r="I9" s="70"/>
      <c r="K9" s="146"/>
      <c r="L9" s="147" t="s">
        <v>59</v>
      </c>
      <c r="M9" s="152"/>
      <c r="R9" s="85"/>
      <c r="S9" s="58"/>
      <c r="AA9" s="60" t="s">
        <v>146</v>
      </c>
    </row>
    <row r="10" spans="1:32" ht="13.5" thickTop="1">
      <c r="B10" s="16" t="s">
        <v>149</v>
      </c>
      <c r="H10" s="71"/>
      <c r="I10" s="70"/>
      <c r="K10" s="148"/>
      <c r="L10" s="149" t="s">
        <v>62</v>
      </c>
      <c r="M10" s="153"/>
      <c r="R10" s="59"/>
      <c r="S10" s="58"/>
      <c r="AA10" s="202" t="str">
        <f>INDEX(Z4:AF4,1,MATCH(Plant,$Z$3:$AF$3,0))</f>
        <v>Bounty</v>
      </c>
    </row>
    <row r="11" spans="1:32">
      <c r="B11" s="204" t="s">
        <v>148</v>
      </c>
      <c r="C11" s="16"/>
      <c r="K11" s="150"/>
      <c r="L11" s="151" t="s">
        <v>65</v>
      </c>
      <c r="M11" s="154"/>
      <c r="R11" s="58"/>
      <c r="S11" s="58"/>
      <c r="AA11" s="202" t="str">
        <f>INDEX(Z5:AF5,1,MATCH(Plant,$Z$3:$AF$3,0))</f>
        <v>Charmin</v>
      </c>
    </row>
    <row r="12" spans="1:32">
      <c r="C12" s="16"/>
      <c r="G12" s="69"/>
      <c r="H12" s="73" t="s">
        <v>64</v>
      </c>
      <c r="I12" s="69"/>
      <c r="K12" s="155" t="s">
        <v>101</v>
      </c>
      <c r="L12" s="87"/>
      <c r="M12" s="86"/>
      <c r="Q12" s="58"/>
      <c r="R12" s="58"/>
      <c r="S12" s="58"/>
      <c r="AA12" s="202" t="str">
        <f>INDEX(Z6:AF6,1,MATCH(Plant,$Z$3:$AF$3,0))</f>
        <v xml:space="preserve"> </v>
      </c>
    </row>
    <row r="13" spans="1:32">
      <c r="C13" s="110" t="s">
        <v>44</v>
      </c>
      <c r="D13" s="121"/>
      <c r="E13" s="1"/>
      <c r="F13" s="1"/>
      <c r="G13" s="87" t="s">
        <v>102</v>
      </c>
      <c r="H13" s="87"/>
      <c r="I13" s="86"/>
      <c r="K13" s="87" t="s">
        <v>102</v>
      </c>
      <c r="L13" s="87"/>
      <c r="M13" s="87"/>
      <c r="Q13" s="58"/>
      <c r="R13" s="58"/>
      <c r="S13" s="166" t="s">
        <v>98</v>
      </c>
      <c r="T13" s="166" t="s">
        <v>99</v>
      </c>
      <c r="X13" t="s">
        <v>12</v>
      </c>
    </row>
    <row r="14" spans="1:32" ht="16.5" thickBot="1">
      <c r="A14" s="88" t="s">
        <v>68</v>
      </c>
      <c r="Q14" s="58"/>
      <c r="R14" s="60" t="s">
        <v>120</v>
      </c>
      <c r="S14" s="141"/>
      <c r="T14" s="141"/>
      <c r="V14" s="60" t="s">
        <v>144</v>
      </c>
      <c r="X14" t="s">
        <v>136</v>
      </c>
    </row>
    <row r="15" spans="1:32" ht="15.75">
      <c r="A15" s="46"/>
      <c r="B15" s="41" t="s">
        <v>46</v>
      </c>
      <c r="C15" s="41" t="s">
        <v>47</v>
      </c>
      <c r="D15" s="47"/>
      <c r="E15" s="48"/>
      <c r="F15" s="47"/>
      <c r="G15" s="47"/>
      <c r="H15" s="47"/>
      <c r="I15" s="48"/>
      <c r="N15" s="2"/>
      <c r="O15" s="2"/>
      <c r="P15" s="2"/>
      <c r="Q15" s="58"/>
      <c r="R15" s="60" t="s">
        <v>121</v>
      </c>
      <c r="S15" s="141"/>
      <c r="T15" s="141"/>
      <c r="V15" s="60" t="s">
        <v>144</v>
      </c>
      <c r="X15" t="s">
        <v>142</v>
      </c>
    </row>
    <row r="16" spans="1:32">
      <c r="A16" s="49" t="s">
        <v>45</v>
      </c>
      <c r="B16" s="55">
        <f t="array" ref="B16">INDEX(PMCostData,MATCH(Brand,PMBrandV,0),MATCH(Plant&amp;B15,PMPlantV&amp;PMCostTypeV,0))</f>
        <v>1840</v>
      </c>
      <c r="C16" s="55">
        <f t="array" ref="C16">INDEX(PMCostData,MATCH(Brand,PMBrandV,0),MATCH(Plant&amp;C15,PMPlantV&amp;PMCostTypeV,0))</f>
        <v>7280</v>
      </c>
      <c r="D16" s="56"/>
      <c r="E16" s="57"/>
      <c r="F16" s="2"/>
      <c r="H16" s="2"/>
      <c r="I16" s="57"/>
      <c r="N16" s="62"/>
      <c r="O16" s="62"/>
      <c r="P16" s="62"/>
      <c r="Q16" s="58"/>
      <c r="R16" t="s">
        <v>94</v>
      </c>
      <c r="S16" s="142"/>
      <c r="T16" s="141"/>
      <c r="V16" s="60" t="s">
        <v>144</v>
      </c>
      <c r="X16" t="s">
        <v>137</v>
      </c>
    </row>
    <row r="17" spans="1:24">
      <c r="A17" s="49"/>
      <c r="B17" s="6" t="s">
        <v>34</v>
      </c>
      <c r="C17" s="6" t="s">
        <v>33</v>
      </c>
      <c r="D17" s="17"/>
      <c r="E17" s="50" t="s">
        <v>16</v>
      </c>
      <c r="F17" s="2"/>
      <c r="H17" s="6" t="s">
        <v>33</v>
      </c>
      <c r="I17" s="50" t="s">
        <v>16</v>
      </c>
      <c r="N17" s="6"/>
      <c r="O17" s="6"/>
      <c r="P17" s="6"/>
      <c r="Q17" s="58"/>
      <c r="R17" t="s">
        <v>95</v>
      </c>
      <c r="S17" s="141"/>
      <c r="T17" s="143"/>
      <c r="V17" s="60" t="s">
        <v>144</v>
      </c>
      <c r="X17" t="s">
        <v>138</v>
      </c>
    </row>
    <row r="18" spans="1:24">
      <c r="A18" s="49" t="s">
        <v>49</v>
      </c>
      <c r="B18" s="15">
        <f>B16</f>
        <v>1840</v>
      </c>
      <c r="C18" s="111">
        <v>0</v>
      </c>
      <c r="D18" s="19"/>
      <c r="E18" s="128">
        <f>PmkgDownCost*PmkgTDT</f>
        <v>0</v>
      </c>
      <c r="F18" s="6"/>
      <c r="G18" s="1"/>
      <c r="H18" s="33">
        <v>0</v>
      </c>
      <c r="I18" s="128">
        <f>PmkgDownCost*ActPmkgTDT</f>
        <v>0</v>
      </c>
      <c r="N18" s="63"/>
      <c r="O18" s="63"/>
      <c r="P18" s="63"/>
      <c r="Q18" s="58"/>
      <c r="R18" s="60" t="s">
        <v>122</v>
      </c>
      <c r="S18" s="141"/>
      <c r="T18" s="141"/>
      <c r="V18" s="60" t="s">
        <v>144</v>
      </c>
      <c r="X18" t="s">
        <v>139</v>
      </c>
    </row>
    <row r="19" spans="1:24" ht="13.5" thickBot="1">
      <c r="A19" s="105" t="s">
        <v>50</v>
      </c>
      <c r="B19" s="51">
        <f>C16</f>
        <v>7280</v>
      </c>
      <c r="C19" s="112">
        <v>0</v>
      </c>
      <c r="D19" s="52"/>
      <c r="E19" s="129">
        <f>PmkgRunCost*PmkgTNT</f>
        <v>0</v>
      </c>
      <c r="F19" s="45"/>
      <c r="G19" s="53"/>
      <c r="H19" s="54">
        <v>0</v>
      </c>
      <c r="I19" s="129">
        <f>PmkgRunCost*ActPmkgTNT</f>
        <v>0</v>
      </c>
      <c r="N19" s="63"/>
      <c r="O19" s="63"/>
      <c r="P19" s="63"/>
      <c r="Q19" s="58"/>
      <c r="R19" s="60" t="s">
        <v>123</v>
      </c>
      <c r="S19" s="141"/>
      <c r="T19" s="141"/>
      <c r="V19" s="60" t="s">
        <v>144</v>
      </c>
      <c r="X19" t="s">
        <v>140</v>
      </c>
    </row>
    <row r="20" spans="1:24" ht="8.25" customHeight="1">
      <c r="C20" s="26"/>
      <c r="D20" s="20"/>
      <c r="H20" s="26"/>
      <c r="L20" s="26"/>
      <c r="Q20" s="58"/>
      <c r="R20" t="s">
        <v>96</v>
      </c>
      <c r="S20" s="141"/>
      <c r="T20" s="141"/>
      <c r="V20" s="60" t="s">
        <v>124</v>
      </c>
      <c r="X20" t="s">
        <v>141</v>
      </c>
    </row>
    <row r="21" spans="1:24" ht="16.5" thickBot="1">
      <c r="A21" s="88" t="s">
        <v>117</v>
      </c>
      <c r="C21" s="26"/>
      <c r="D21" s="20"/>
      <c r="H21" s="26"/>
      <c r="Q21" s="58"/>
      <c r="R21" t="s">
        <v>97</v>
      </c>
      <c r="S21" s="141"/>
      <c r="T21" s="141"/>
      <c r="V21" s="60" t="s">
        <v>125</v>
      </c>
    </row>
    <row r="22" spans="1:24" ht="15.75">
      <c r="A22" s="46"/>
      <c r="B22" s="41" t="s">
        <v>46</v>
      </c>
      <c r="C22" s="41" t="s">
        <v>47</v>
      </c>
      <c r="D22" s="47"/>
      <c r="E22" s="48"/>
      <c r="F22" s="47"/>
      <c r="G22" s="47"/>
      <c r="H22" s="47"/>
      <c r="I22" s="48"/>
      <c r="N22" s="2"/>
      <c r="O22" s="2"/>
      <c r="P22" s="2"/>
      <c r="Q22" s="58"/>
      <c r="S22" s="58"/>
    </row>
    <row r="23" spans="1:24" ht="12.75" customHeight="1">
      <c r="A23" s="49" t="s">
        <v>45</v>
      </c>
      <c r="B23" s="55">
        <f t="array" ref="B23">INDEX(CVCostData,MATCH(Brand,CVBrandV,0),MATCH(Plant&amp;B22,CVPlantV&amp;CVCostTypeV,0))</f>
        <v>990</v>
      </c>
      <c r="C23" s="55">
        <f t="array" ref="C23">INDEX(CVCostData,MATCH(Brand,CVBrandV,0),MATCH(Plant&amp;C22,CVPlantV&amp;CVCostTypeV,0))</f>
        <v>3680</v>
      </c>
      <c r="D23" s="56"/>
      <c r="E23" s="57"/>
      <c r="F23" s="2"/>
      <c r="H23" s="2"/>
      <c r="I23" s="57"/>
      <c r="N23" s="62"/>
      <c r="O23" s="62"/>
      <c r="P23" s="62"/>
      <c r="Q23" s="58"/>
      <c r="S23" s="144">
        <v>0</v>
      </c>
      <c r="T23" t="s">
        <v>109</v>
      </c>
    </row>
    <row r="24" spans="1:24">
      <c r="A24" s="49"/>
      <c r="B24" s="6" t="s">
        <v>34</v>
      </c>
      <c r="C24" s="6" t="s">
        <v>33</v>
      </c>
      <c r="D24" s="17"/>
      <c r="E24" s="50" t="s">
        <v>16</v>
      </c>
      <c r="F24" s="2"/>
      <c r="H24" s="6" t="s">
        <v>33</v>
      </c>
      <c r="I24" s="50" t="s">
        <v>16</v>
      </c>
      <c r="N24" s="6"/>
      <c r="O24" s="6"/>
      <c r="P24" s="6"/>
      <c r="Q24" s="58"/>
      <c r="R24" s="60" t="s">
        <v>100</v>
      </c>
      <c r="S24" s="145">
        <v>25000</v>
      </c>
      <c r="T24" t="s">
        <v>106</v>
      </c>
    </row>
    <row r="25" spans="1:24">
      <c r="A25" s="49" t="s">
        <v>49</v>
      </c>
      <c r="B25" s="15">
        <f>+B23</f>
        <v>990</v>
      </c>
      <c r="C25" s="111">
        <v>0</v>
      </c>
      <c r="D25" s="19"/>
      <c r="E25" s="128">
        <f>CvtgDownCost*CvtgTDT</f>
        <v>0</v>
      </c>
      <c r="F25" s="6"/>
      <c r="G25" s="1"/>
      <c r="H25" s="33">
        <v>0</v>
      </c>
      <c r="I25" s="128">
        <f>CvtgDownCost*ActCvtgTDT</f>
        <v>0</v>
      </c>
      <c r="N25" s="63"/>
      <c r="O25" s="63"/>
      <c r="P25" s="63"/>
      <c r="Q25" s="58"/>
      <c r="T25" t="s">
        <v>110</v>
      </c>
    </row>
    <row r="26" spans="1:24" ht="13.5" thickBot="1">
      <c r="A26" s="44" t="s">
        <v>50</v>
      </c>
      <c r="B26" s="51">
        <f>C23</f>
        <v>3680</v>
      </c>
      <c r="C26" s="112">
        <v>0</v>
      </c>
      <c r="D26" s="52"/>
      <c r="E26" s="129">
        <f>CvtgRunCost*CvtgTNT</f>
        <v>0</v>
      </c>
      <c r="F26" s="45"/>
      <c r="G26" s="53"/>
      <c r="H26" s="54">
        <v>0</v>
      </c>
      <c r="I26" s="129">
        <f>CvtgRunCost*ActCvtgTNT</f>
        <v>0</v>
      </c>
      <c r="N26" s="63"/>
      <c r="O26" s="63"/>
      <c r="P26" s="63"/>
      <c r="Q26" s="58"/>
      <c r="R26" s="60" t="s">
        <v>105</v>
      </c>
      <c r="S26" s="145">
        <v>100000</v>
      </c>
      <c r="T26" t="s">
        <v>107</v>
      </c>
    </row>
    <row r="27" spans="1:24" ht="9" customHeight="1">
      <c r="A27" s="2"/>
      <c r="B27" s="6"/>
      <c r="C27" s="6"/>
      <c r="D27" s="17"/>
      <c r="E27" s="6"/>
      <c r="F27" s="6"/>
      <c r="G27" s="6"/>
      <c r="H27" s="6"/>
      <c r="I27" s="6"/>
      <c r="N27" s="6"/>
      <c r="O27" s="6"/>
      <c r="P27" s="6"/>
      <c r="Q27" s="58"/>
      <c r="S27" s="58"/>
      <c r="T27" t="s">
        <v>108</v>
      </c>
    </row>
    <row r="28" spans="1:24" ht="15.75">
      <c r="A28" s="88" t="s">
        <v>72</v>
      </c>
      <c r="D28" s="20"/>
      <c r="Q28" s="58"/>
      <c r="S28" s="58"/>
    </row>
    <row r="29" spans="1:24" ht="13.5" thickBot="1">
      <c r="A29" s="119" t="s">
        <v>73</v>
      </c>
      <c r="D29" s="20"/>
      <c r="Q29" s="58"/>
      <c r="S29" s="58"/>
    </row>
    <row r="30" spans="1:24">
      <c r="A30" s="169" t="s">
        <v>43</v>
      </c>
      <c r="B30" s="97" t="s">
        <v>48</v>
      </c>
      <c r="C30" s="76"/>
      <c r="D30" s="98"/>
      <c r="E30" s="103"/>
      <c r="F30" s="40"/>
      <c r="G30" s="47"/>
      <c r="H30" s="76"/>
      <c r="I30" s="77"/>
      <c r="N30" s="62"/>
      <c r="O30" s="62"/>
      <c r="P30" s="62"/>
      <c r="Q30" s="58"/>
      <c r="R30" s="58"/>
      <c r="S30" s="58"/>
    </row>
    <row r="31" spans="1:24">
      <c r="A31" s="49"/>
      <c r="B31" s="23" t="s">
        <v>40</v>
      </c>
      <c r="C31" s="24" t="s">
        <v>15</v>
      </c>
      <c r="D31" s="22"/>
      <c r="E31" s="102" t="s">
        <v>16</v>
      </c>
      <c r="F31" s="49"/>
      <c r="G31" s="2"/>
      <c r="H31" s="23" t="s">
        <v>40</v>
      </c>
      <c r="I31" s="78" t="s">
        <v>16</v>
      </c>
      <c r="N31" s="24"/>
      <c r="O31" s="24"/>
      <c r="P31" s="24"/>
      <c r="Q31" s="58"/>
      <c r="R31" s="58"/>
      <c r="S31" s="58"/>
    </row>
    <row r="32" spans="1:24">
      <c r="A32" s="49" t="s">
        <v>52</v>
      </c>
      <c r="B32" s="113">
        <v>0</v>
      </c>
      <c r="C32" s="28">
        <v>0.04</v>
      </c>
      <c r="D32" s="2"/>
      <c r="E32" s="130">
        <f>PmkgRunCost*PmkgTMT*PmkgUpchg</f>
        <v>0</v>
      </c>
      <c r="F32" s="49"/>
      <c r="G32" s="2"/>
      <c r="H32" s="34">
        <v>0</v>
      </c>
      <c r="I32" s="132">
        <f>PmkgRunCost*ActPmkgTMT*PmkgUpchg</f>
        <v>0</v>
      </c>
      <c r="N32" s="32"/>
      <c r="O32" s="32"/>
      <c r="P32" s="32"/>
      <c r="Q32" s="58"/>
      <c r="R32" s="58"/>
      <c r="S32" s="58"/>
    </row>
    <row r="33" spans="1:20" s="21" customFormat="1" ht="13.5" thickBot="1">
      <c r="A33" s="99" t="s">
        <v>53</v>
      </c>
      <c r="B33" s="112">
        <v>0</v>
      </c>
      <c r="C33" s="100">
        <v>0.1</v>
      </c>
      <c r="D33" s="101"/>
      <c r="E33" s="131">
        <f>CvtgRunCost*CvtgTMT*CvtgUpchg</f>
        <v>0</v>
      </c>
      <c r="F33" s="99"/>
      <c r="G33" s="74"/>
      <c r="H33" s="54">
        <v>0</v>
      </c>
      <c r="I33" s="133">
        <f>CvtgRunCost*ActCvtgTMT*CvtgUpchg</f>
        <v>0</v>
      </c>
      <c r="K33"/>
      <c r="L33"/>
      <c r="M33"/>
      <c r="N33" s="32"/>
      <c r="O33" s="32"/>
      <c r="P33" s="32"/>
      <c r="Q33" s="59"/>
      <c r="R33" s="59"/>
      <c r="S33" s="59"/>
    </row>
    <row r="34" spans="1:20" s="21" customFormat="1">
      <c r="A34" s="30" t="s">
        <v>51</v>
      </c>
      <c r="B34" s="25"/>
      <c r="C34" s="31"/>
      <c r="D34" s="30"/>
      <c r="E34" s="32"/>
      <c r="F34" s="30"/>
      <c r="G34" s="32"/>
      <c r="H34" s="32"/>
      <c r="I34" s="32"/>
      <c r="L34" s="31"/>
      <c r="M34" s="32"/>
      <c r="N34" s="32"/>
      <c r="O34" s="32"/>
      <c r="P34" s="32"/>
      <c r="Q34" s="59"/>
      <c r="R34" s="59"/>
      <c r="S34" s="59"/>
    </row>
    <row r="35" spans="1:20" ht="8.25" customHeight="1">
      <c r="A35" s="2"/>
      <c r="B35" s="6"/>
      <c r="C35" s="6"/>
      <c r="D35" s="6"/>
      <c r="E35" s="6"/>
      <c r="F35" s="6"/>
      <c r="G35" s="6"/>
      <c r="H35" s="6"/>
      <c r="I35" s="6"/>
      <c r="K35" s="6"/>
      <c r="L35" s="6"/>
      <c r="M35" s="6"/>
      <c r="N35" s="6"/>
      <c r="O35" s="6"/>
      <c r="P35" s="6"/>
      <c r="Q35" s="58"/>
      <c r="R35" s="58"/>
      <c r="S35" s="58"/>
    </row>
    <row r="36" spans="1:20" ht="16.5" thickBot="1">
      <c r="A36" s="29" t="s">
        <v>17</v>
      </c>
      <c r="B36" s="8"/>
      <c r="C36" s="8"/>
      <c r="D36" s="8"/>
      <c r="E36" s="8"/>
      <c r="F36" s="8"/>
      <c r="G36" s="8"/>
      <c r="H36" s="8"/>
      <c r="I36" s="8"/>
      <c r="K36" s="8"/>
      <c r="L36" s="8"/>
      <c r="M36" s="8"/>
      <c r="N36" s="8"/>
      <c r="O36" s="8"/>
      <c r="P36" s="8"/>
      <c r="Q36" s="58"/>
      <c r="R36" s="58"/>
      <c r="S36" s="58"/>
    </row>
    <row r="37" spans="1:20">
      <c r="A37" s="40"/>
      <c r="B37" s="41" t="s">
        <v>36</v>
      </c>
      <c r="C37" s="41" t="s">
        <v>37</v>
      </c>
      <c r="D37" s="41"/>
      <c r="E37" s="41" t="s">
        <v>16</v>
      </c>
      <c r="F37" s="81"/>
      <c r="G37" s="41" t="s">
        <v>36</v>
      </c>
      <c r="H37" s="41" t="s">
        <v>37</v>
      </c>
      <c r="I37" s="42" t="s">
        <v>16</v>
      </c>
      <c r="K37" s="80" t="s">
        <v>36</v>
      </c>
      <c r="L37" s="41" t="s">
        <v>37</v>
      </c>
      <c r="M37" s="42" t="s">
        <v>16</v>
      </c>
      <c r="N37" s="6"/>
      <c r="O37" s="6"/>
      <c r="P37" s="6"/>
      <c r="Q37" s="58"/>
      <c r="R37" s="58"/>
      <c r="S37" s="58"/>
    </row>
    <row r="38" spans="1:20">
      <c r="A38" s="43" t="s">
        <v>38</v>
      </c>
      <c r="B38" s="170">
        <v>0</v>
      </c>
      <c r="C38" s="114">
        <v>1</v>
      </c>
      <c r="D38" s="27"/>
      <c r="E38" s="134">
        <f>+B38*C38</f>
        <v>0</v>
      </c>
      <c r="F38" s="104"/>
      <c r="G38" s="171">
        <v>0</v>
      </c>
      <c r="H38" s="39">
        <v>1</v>
      </c>
      <c r="I38" s="128">
        <f>+G38*H38</f>
        <v>0</v>
      </c>
      <c r="K38" s="156"/>
      <c r="L38" s="157"/>
      <c r="M38" s="160"/>
      <c r="N38" s="63"/>
      <c r="O38" s="63"/>
      <c r="P38" s="63"/>
      <c r="Q38" s="58"/>
      <c r="R38" s="58"/>
      <c r="S38" s="58"/>
    </row>
    <row r="39" spans="1:20">
      <c r="A39" s="49" t="s">
        <v>39</v>
      </c>
      <c r="B39" s="170">
        <v>0</v>
      </c>
      <c r="C39" s="114">
        <v>1</v>
      </c>
      <c r="D39" s="6"/>
      <c r="E39" s="128">
        <f>+B39*C39</f>
        <v>0</v>
      </c>
      <c r="F39" s="75"/>
      <c r="G39" s="171">
        <v>0</v>
      </c>
      <c r="H39" s="39">
        <v>1</v>
      </c>
      <c r="I39" s="128">
        <f>+G39*H39</f>
        <v>0</v>
      </c>
      <c r="K39" s="158"/>
      <c r="L39" s="159"/>
      <c r="M39" s="161"/>
      <c r="N39" s="63"/>
      <c r="O39" s="63"/>
      <c r="P39" s="63"/>
      <c r="Q39" s="58"/>
      <c r="R39" s="58"/>
      <c r="S39" s="58"/>
    </row>
    <row r="40" spans="1:20">
      <c r="A40" s="49" t="s">
        <v>54</v>
      </c>
      <c r="B40" s="170">
        <v>0</v>
      </c>
      <c r="C40" s="114">
        <v>1</v>
      </c>
      <c r="D40" s="6"/>
      <c r="E40" s="136">
        <f>+B40*C40</f>
        <v>0</v>
      </c>
      <c r="F40" s="75"/>
      <c r="G40" s="171"/>
      <c r="H40" s="39">
        <v>1</v>
      </c>
      <c r="I40" s="136">
        <f>+G40*H40</f>
        <v>0</v>
      </c>
      <c r="J40" s="49"/>
      <c r="K40" s="158"/>
      <c r="L40" s="159"/>
      <c r="M40" s="161"/>
      <c r="N40" s="63"/>
      <c r="O40" s="63"/>
      <c r="P40" s="63"/>
      <c r="Q40" s="58"/>
      <c r="R40" s="58"/>
      <c r="S40" s="58"/>
    </row>
    <row r="41" spans="1:20">
      <c r="A41" s="126" t="s">
        <v>54</v>
      </c>
      <c r="B41" s="170"/>
      <c r="C41" s="114"/>
      <c r="D41" s="6"/>
      <c r="E41" s="135">
        <f>+B41*C41</f>
        <v>0</v>
      </c>
      <c r="F41" s="75"/>
      <c r="G41" s="172"/>
      <c r="H41" s="68"/>
      <c r="I41" s="135">
        <f>+G41*H41</f>
        <v>0</v>
      </c>
      <c r="J41" s="49"/>
      <c r="K41" s="173">
        <v>0</v>
      </c>
      <c r="L41" s="39">
        <v>1</v>
      </c>
      <c r="M41" s="128">
        <f>IF(ScrapCost=0,0,ScrapCost*ScrapHrs-ActPmkgChg-ActCvtgChg)</f>
        <v>0</v>
      </c>
      <c r="N41" s="63"/>
      <c r="O41" s="63"/>
      <c r="P41" s="63"/>
      <c r="Q41" s="58"/>
      <c r="R41" s="58"/>
      <c r="S41" s="58"/>
    </row>
    <row r="42" spans="1:20" ht="13.5" thickBot="1">
      <c r="A42" s="105"/>
      <c r="B42" s="79"/>
      <c r="C42" s="79"/>
      <c r="D42" s="106"/>
      <c r="E42" s="137">
        <f>SUM(E38:E41)</f>
        <v>0</v>
      </c>
      <c r="F42" s="82"/>
      <c r="G42" s="164"/>
      <c r="H42" s="164"/>
      <c r="I42" s="137">
        <f>SUM(I38:I41)</f>
        <v>0</v>
      </c>
      <c r="J42" s="49"/>
      <c r="K42" s="162"/>
      <c r="L42" s="164"/>
      <c r="M42" s="163">
        <f>SUM(M38:M41)</f>
        <v>0</v>
      </c>
      <c r="N42" s="63"/>
      <c r="O42" s="63"/>
      <c r="P42" s="63"/>
      <c r="Q42" s="58"/>
      <c r="R42" s="58"/>
      <c r="S42" s="58"/>
    </row>
    <row r="43" spans="1:20" ht="13.5" thickBot="1">
      <c r="B43" s="8"/>
      <c r="C43" s="8"/>
      <c r="D43" s="8"/>
      <c r="E43" s="8"/>
      <c r="F43" s="8"/>
      <c r="G43" s="8"/>
      <c r="H43" s="8"/>
      <c r="I43" s="8"/>
      <c r="K43" s="8"/>
      <c r="L43" s="8"/>
      <c r="M43" s="8"/>
      <c r="N43" s="8"/>
      <c r="P43" s="8"/>
      <c r="Q43" s="58"/>
      <c r="R43" s="58"/>
      <c r="S43" s="58"/>
    </row>
    <row r="44" spans="1:20" ht="14.25" thickTop="1" thickBot="1">
      <c r="A44" s="3"/>
      <c r="B44" s="9"/>
      <c r="C44" s="9"/>
      <c r="D44" s="9"/>
      <c r="E44" s="12" t="s">
        <v>16</v>
      </c>
      <c r="F44" s="9"/>
      <c r="G44" s="9"/>
      <c r="H44" s="9"/>
      <c r="I44" s="122" t="s">
        <v>16</v>
      </c>
      <c r="K44" s="6"/>
      <c r="L44" s="81"/>
      <c r="M44" s="123" t="s">
        <v>16</v>
      </c>
      <c r="N44" s="6"/>
      <c r="P44" s="6"/>
      <c r="Q44" s="58"/>
      <c r="R44" s="58"/>
      <c r="S44" s="58"/>
    </row>
    <row r="45" spans="1:20" ht="16.5" thickBot="1">
      <c r="A45" s="35" t="s">
        <v>41</v>
      </c>
      <c r="B45" s="6"/>
      <c r="C45" s="17" t="s">
        <v>103</v>
      </c>
      <c r="D45" s="6"/>
      <c r="E45" s="139">
        <f>IF(Brand&lt;&gt;0,SUM(E18:E41),"Error")</f>
        <v>0</v>
      </c>
      <c r="F45" s="6"/>
      <c r="G45" s="6"/>
      <c r="H45" s="6" t="s">
        <v>104</v>
      </c>
      <c r="I45" s="139">
        <f>IF(Brand&lt;&gt;0,SUM(I18:I41),"Error")</f>
        <v>0</v>
      </c>
      <c r="K45" s="6"/>
      <c r="L45" s="84" t="s">
        <v>60</v>
      </c>
      <c r="M45" s="138">
        <f>IF(Brand&lt;&gt;0,SUM(M18:M41),"Error")</f>
        <v>0</v>
      </c>
      <c r="N45" s="64"/>
      <c r="P45" s="64"/>
      <c r="Q45" s="58"/>
      <c r="R45" s="58"/>
      <c r="S45" s="58"/>
    </row>
    <row r="46" spans="1:20" ht="13.5" thickBot="1">
      <c r="A46" s="4"/>
      <c r="B46" s="182" t="str">
        <f>"Costs charged to: "&amp;IF(Plant="Apizaco",IF(EventType="Qual/Reapp","TPC",IF(EventType="PICO","PSNME","R&amp;D")),INDEX($V$14:$V$21,MATCH(EventType,$R$14:$R$21,0)))</f>
        <v>Costs charged to: Shared Development (R&amp;D / PSNME)</v>
      </c>
      <c r="C46" s="7"/>
      <c r="D46" s="7"/>
      <c r="E46" s="11"/>
      <c r="F46" s="7"/>
      <c r="G46" s="7"/>
      <c r="H46" s="7"/>
      <c r="I46" s="11"/>
      <c r="K46" s="6"/>
      <c r="L46" s="82"/>
      <c r="M46" s="83"/>
      <c r="N46" s="6"/>
      <c r="P46" s="6"/>
      <c r="Q46" s="58"/>
      <c r="R46" s="58"/>
      <c r="S46" s="58"/>
    </row>
    <row r="47" spans="1:20" ht="14.25" thickTop="1" thickBot="1">
      <c r="N47" s="13"/>
      <c r="R47" s="58"/>
      <c r="S47" s="58"/>
    </row>
    <row r="48" spans="1:20" ht="15.75">
      <c r="A48" s="177"/>
      <c r="B48" s="174"/>
      <c r="C48" s="174"/>
      <c r="D48" s="174"/>
      <c r="E48" s="175"/>
      <c r="F48" s="177"/>
      <c r="G48" s="174"/>
      <c r="H48" s="174"/>
      <c r="I48" s="174"/>
      <c r="J48" s="174"/>
      <c r="K48" s="175"/>
      <c r="L48" s="2"/>
      <c r="M48" s="115" t="s">
        <v>41</v>
      </c>
      <c r="N48" s="2"/>
      <c r="O48" s="2"/>
      <c r="P48" s="2"/>
      <c r="Q48" s="2"/>
      <c r="R48" s="58"/>
      <c r="S48" s="58"/>
      <c r="T48" s="2"/>
    </row>
    <row r="49" spans="1:20">
      <c r="A49" s="174"/>
      <c r="B49" s="174"/>
      <c r="C49" s="174"/>
      <c r="D49" s="175"/>
      <c r="E49" s="178"/>
      <c r="F49" s="174"/>
      <c r="G49" s="174"/>
      <c r="H49" s="174"/>
      <c r="I49" s="178"/>
      <c r="J49" s="174"/>
      <c r="K49" s="178"/>
      <c r="L49" s="2"/>
      <c r="M49" s="67"/>
      <c r="N49" s="2"/>
      <c r="O49" s="2"/>
      <c r="P49" s="2"/>
      <c r="Q49" s="2"/>
      <c r="R49" s="58"/>
      <c r="S49" s="58"/>
      <c r="T49" s="2"/>
    </row>
    <row r="50" spans="1:20" ht="16.5" thickBot="1">
      <c r="A50" s="174"/>
      <c r="B50" s="174"/>
      <c r="C50" s="174"/>
      <c r="D50" s="175"/>
      <c r="E50" s="178"/>
      <c r="F50" s="174"/>
      <c r="G50" s="174"/>
      <c r="H50" s="174"/>
      <c r="I50" s="178"/>
      <c r="J50" s="174"/>
      <c r="K50" s="178"/>
      <c r="L50" s="2"/>
      <c r="M50" s="140">
        <f>IF(ExceptionAmt&gt;ExceptionThreshold,TotalChgd+ExceptionAmt,TotalChgd)</f>
        <v>0</v>
      </c>
      <c r="N50" s="2"/>
      <c r="O50" s="2"/>
      <c r="P50" s="2"/>
      <c r="Q50" s="2"/>
      <c r="R50" s="58"/>
      <c r="S50" s="58"/>
      <c r="T50" s="2"/>
    </row>
    <row r="51" spans="1:20">
      <c r="A51" s="174"/>
      <c r="B51" s="174"/>
      <c r="C51" s="174"/>
      <c r="D51" s="176"/>
      <c r="E51" s="178"/>
      <c r="F51" s="174"/>
      <c r="G51" s="174"/>
      <c r="H51" s="174"/>
      <c r="I51" s="178"/>
      <c r="J51" s="174"/>
      <c r="K51" s="178"/>
      <c r="L51" s="2"/>
      <c r="M51" s="6"/>
      <c r="N51" s="2"/>
      <c r="O51" s="2"/>
      <c r="P51" s="2"/>
      <c r="Q51" s="2"/>
      <c r="R51" s="58"/>
      <c r="S51" s="58"/>
      <c r="T51" s="2"/>
    </row>
    <row r="52" spans="1:20">
      <c r="A52" s="174"/>
      <c r="B52" s="174"/>
      <c r="C52" s="174"/>
      <c r="D52" s="175"/>
      <c r="E52" s="178"/>
      <c r="F52" s="174"/>
      <c r="G52" s="174"/>
      <c r="H52" s="174"/>
      <c r="I52" s="178"/>
      <c r="J52" s="174"/>
      <c r="K52" s="178"/>
      <c r="L52" s="2"/>
      <c r="M52" s="120"/>
      <c r="N52" s="2"/>
      <c r="O52" s="2"/>
      <c r="P52" s="2"/>
      <c r="Q52" s="2"/>
      <c r="R52" s="58"/>
      <c r="S52" s="58"/>
      <c r="T52" s="2"/>
    </row>
    <row r="53" spans="1:20">
      <c r="A53" s="174"/>
      <c r="B53" s="174"/>
      <c r="C53" s="179"/>
      <c r="D53" s="179"/>
      <c r="E53" s="179"/>
      <c r="F53" s="174"/>
      <c r="G53" s="174"/>
      <c r="H53" s="180"/>
      <c r="I53" s="181"/>
      <c r="J53" s="181"/>
      <c r="K53" s="181"/>
      <c r="L53" s="61"/>
      <c r="M53" s="61"/>
      <c r="N53" s="61"/>
      <c r="O53" s="61"/>
      <c r="P53" s="61"/>
      <c r="Q53" s="61"/>
      <c r="R53" s="58"/>
      <c r="S53" s="58"/>
      <c r="T53" s="2"/>
    </row>
    <row r="54" spans="1:20">
      <c r="A54" s="174"/>
      <c r="B54" s="174"/>
      <c r="C54" s="179"/>
      <c r="D54" s="179"/>
      <c r="E54" s="179"/>
      <c r="F54" s="174"/>
      <c r="G54" s="174"/>
      <c r="H54" s="181"/>
      <c r="I54" s="181"/>
      <c r="J54" s="181"/>
      <c r="K54" s="181"/>
      <c r="L54" s="61"/>
      <c r="M54" s="61"/>
      <c r="N54" s="61"/>
      <c r="O54" s="61"/>
      <c r="P54" s="61"/>
      <c r="Q54" s="61"/>
      <c r="R54" s="58"/>
      <c r="S54" s="58"/>
      <c r="T54" s="2"/>
    </row>
    <row r="55" spans="1:20">
      <c r="H55" s="96"/>
      <c r="R55" s="58"/>
      <c r="S55" s="58"/>
      <c r="T55" s="2"/>
    </row>
    <row r="56" spans="1:20">
      <c r="A56" s="108" t="s">
        <v>18</v>
      </c>
    </row>
    <row r="57" spans="1:20" ht="13.5" thickBot="1">
      <c r="A57" s="20" t="s">
        <v>19</v>
      </c>
      <c r="B57" s="91"/>
      <c r="C57" s="91"/>
      <c r="F57" s="20" t="s">
        <v>20</v>
      </c>
      <c r="G57" s="91"/>
      <c r="H57" s="91"/>
      <c r="I57" s="91"/>
      <c r="K57" s="20" t="s">
        <v>20</v>
      </c>
      <c r="L57" s="91"/>
      <c r="M57" s="91"/>
      <c r="R57" s="58"/>
      <c r="S57" s="58"/>
    </row>
    <row r="58" spans="1:20" ht="13.5" thickTop="1">
      <c r="B58" t="s">
        <v>21</v>
      </c>
      <c r="G58" s="20" t="s">
        <v>22</v>
      </c>
      <c r="H58" s="95">
        <f>I6</f>
        <v>0</v>
      </c>
      <c r="L58" s="70" t="s">
        <v>63</v>
      </c>
      <c r="M58" s="2"/>
      <c r="R58" s="58"/>
      <c r="S58" s="58"/>
    </row>
    <row r="59" spans="1:20" ht="9" customHeight="1"/>
    <row r="60" spans="1:20">
      <c r="A60" s="108" t="s">
        <v>119</v>
      </c>
      <c r="G60" s="2"/>
      <c r="H60" s="2"/>
      <c r="I60" s="2"/>
    </row>
    <row r="61" spans="1:20">
      <c r="A61" s="92"/>
      <c r="G61" s="2"/>
      <c r="H61" s="2"/>
      <c r="I61" s="2"/>
    </row>
    <row r="62" spans="1:20" ht="13.5" thickBot="1">
      <c r="A62" s="127" t="str">
        <f>IF(0&lt;ExceptionAmt&lt;ExceptionThreshold,NoExcMsg,IF(ExceptionAmt&gt;ExceptionThreshold,ApprovalMsg,IF((TotalChgd-Estimate)&gt;ActualThreshold,DirApprMsg,NoApprMsg)))</f>
        <v>No Budget Approval Required</v>
      </c>
      <c r="B62" s="91"/>
      <c r="C62" s="91"/>
      <c r="E62" s="109" t="str">
        <f>IF(ExceptionAmt&gt;=ActualThreshold,DirApprMsg,IF((TotalChgd-Estimate)&gt;=ActualThreshold,DirApprMsg,NoDirApprMsg))</f>
        <v>No Director Approval Required</v>
      </c>
      <c r="H62" s="91"/>
      <c r="I62" s="91"/>
    </row>
    <row r="63" spans="1:20" ht="13.5" thickTop="1">
      <c r="A63" s="70"/>
      <c r="B63" s="168">
        <f>IF(A62=NoApprMsg,0,INDEX($R$4:$X$10,MATCH(Brand,$R$4:$R$10,0),6))</f>
        <v>0</v>
      </c>
      <c r="C63" s="94"/>
      <c r="D63" s="94"/>
      <c r="E63" s="21" t="s">
        <v>118</v>
      </c>
      <c r="G63" s="2"/>
      <c r="H63" s="168">
        <f>IF(E62=NoDirApprMsg,0,INDEX($R$4:$X$8,MATCH(Brand,$R$4:$R$8,0),7))</f>
        <v>0</v>
      </c>
      <c r="I63" s="2"/>
    </row>
    <row r="64" spans="1:20">
      <c r="A64" s="70"/>
      <c r="B64" s="2"/>
      <c r="C64" s="2"/>
      <c r="F64" s="70"/>
      <c r="G64" s="2"/>
      <c r="H64" s="2"/>
      <c r="I64" s="2"/>
    </row>
    <row r="65" spans="1:19" ht="15.75">
      <c r="A65" s="10" t="s">
        <v>67</v>
      </c>
      <c r="B65" s="10"/>
      <c r="C65" s="10"/>
      <c r="D65" s="10"/>
      <c r="E65" s="10"/>
      <c r="F65" s="10"/>
      <c r="G65" s="10"/>
      <c r="H65" s="10"/>
      <c r="I65" s="10"/>
      <c r="J65" s="10"/>
      <c r="K65" s="10"/>
      <c r="L65" s="10"/>
      <c r="M65" s="10"/>
      <c r="N65" s="72"/>
      <c r="O65" s="72"/>
      <c r="P65" s="72"/>
      <c r="Q65" s="10"/>
      <c r="R65" s="58"/>
      <c r="S65" s="58"/>
    </row>
    <row r="67" spans="1:19">
      <c r="A67" s="5" t="s">
        <v>113</v>
      </c>
    </row>
    <row r="68" spans="1:19">
      <c r="A68" s="107" t="s">
        <v>114</v>
      </c>
    </row>
    <row r="69" spans="1:19">
      <c r="A69" s="107" t="s">
        <v>115</v>
      </c>
    </row>
    <row r="70" spans="1:19">
      <c r="A70" s="70" t="s">
        <v>74</v>
      </c>
    </row>
    <row r="71" spans="1:19">
      <c r="A71" s="109" t="s">
        <v>70</v>
      </c>
    </row>
    <row r="73" spans="1:19">
      <c r="A73" s="5" t="s">
        <v>150</v>
      </c>
    </row>
    <row r="74" spans="1:19">
      <c r="A74" t="s">
        <v>151</v>
      </c>
    </row>
    <row r="75" spans="1:19">
      <c r="A75" t="s">
        <v>152</v>
      </c>
    </row>
    <row r="77" spans="1:19">
      <c r="A77" s="5" t="s">
        <v>68</v>
      </c>
      <c r="R77" s="58"/>
      <c r="S77" s="58"/>
    </row>
    <row r="78" spans="1:19">
      <c r="A78" s="70" t="s">
        <v>75</v>
      </c>
      <c r="R78" s="58"/>
      <c r="S78" s="58"/>
    </row>
    <row r="79" spans="1:19">
      <c r="A79" s="70" t="s">
        <v>76</v>
      </c>
      <c r="R79" s="58"/>
      <c r="S79" s="58"/>
    </row>
    <row r="80" spans="1:19">
      <c r="A80" s="70" t="s">
        <v>77</v>
      </c>
      <c r="R80" s="58"/>
      <c r="S80" s="58"/>
    </row>
    <row r="81" spans="1:19">
      <c r="A81" s="107" t="s">
        <v>7</v>
      </c>
      <c r="R81" s="58"/>
      <c r="S81" s="58"/>
    </row>
    <row r="82" spans="1:19">
      <c r="A82" s="107" t="s">
        <v>8</v>
      </c>
      <c r="R82" s="58"/>
      <c r="S82" s="58"/>
    </row>
    <row r="84" spans="1:19">
      <c r="A84" s="5" t="s">
        <v>35</v>
      </c>
      <c r="R84" s="58"/>
      <c r="S84" s="58"/>
    </row>
    <row r="85" spans="1:19">
      <c r="A85" s="70" t="s">
        <v>5</v>
      </c>
      <c r="R85" s="58"/>
      <c r="S85" s="58"/>
    </row>
    <row r="86" spans="1:19">
      <c r="A86" s="107" t="s">
        <v>6</v>
      </c>
      <c r="R86" s="58"/>
      <c r="S86" s="58"/>
    </row>
    <row r="87" spans="1:19">
      <c r="A87" s="70" t="s">
        <v>78</v>
      </c>
      <c r="R87" s="58"/>
      <c r="S87" s="58"/>
    </row>
    <row r="88" spans="1:19" s="18" customFormat="1">
      <c r="A88" s="70" t="s">
        <v>79</v>
      </c>
      <c r="R88" s="58"/>
      <c r="S88" s="58"/>
    </row>
    <row r="90" spans="1:19">
      <c r="A90" s="108" t="s">
        <v>69</v>
      </c>
      <c r="R90" s="58"/>
      <c r="S90" s="58"/>
    </row>
    <row r="91" spans="1:19">
      <c r="A91" s="107" t="s">
        <v>81</v>
      </c>
      <c r="R91" s="58"/>
      <c r="S91" s="58"/>
    </row>
    <row r="92" spans="1:19">
      <c r="A92" s="70" t="s">
        <v>80</v>
      </c>
      <c r="R92" s="58"/>
      <c r="S92" s="58"/>
    </row>
    <row r="94" spans="1:19">
      <c r="A94" s="5" t="s">
        <v>42</v>
      </c>
      <c r="R94" s="58"/>
      <c r="S94" s="58"/>
    </row>
    <row r="95" spans="1:19">
      <c r="A95" s="70" t="s">
        <v>82</v>
      </c>
      <c r="R95" s="58"/>
      <c r="S95" s="58"/>
    </row>
    <row r="96" spans="1:19">
      <c r="A96" s="70" t="s">
        <v>1</v>
      </c>
      <c r="R96" s="58"/>
      <c r="S96" s="58"/>
    </row>
    <row r="97" spans="1:19">
      <c r="A97" s="107" t="s">
        <v>116</v>
      </c>
      <c r="R97" s="58"/>
      <c r="S97" s="58"/>
    </row>
    <row r="99" spans="1:19">
      <c r="A99" s="5" t="s">
        <v>17</v>
      </c>
      <c r="R99" s="58"/>
      <c r="S99" s="58"/>
    </row>
    <row r="100" spans="1:19">
      <c r="A100" s="70" t="s">
        <v>83</v>
      </c>
      <c r="R100" s="58"/>
      <c r="S100" s="58"/>
    </row>
    <row r="101" spans="1:19">
      <c r="A101" s="21" t="s">
        <v>84</v>
      </c>
      <c r="R101" s="58"/>
      <c r="S101" s="58"/>
    </row>
    <row r="103" spans="1:19">
      <c r="A103" s="5" t="s">
        <v>85</v>
      </c>
    </row>
    <row r="104" spans="1:19">
      <c r="A104" s="124" t="s">
        <v>2</v>
      </c>
    </row>
    <row r="105" spans="1:19">
      <c r="A105" s="124" t="s">
        <v>86</v>
      </c>
    </row>
    <row r="106" spans="1:19">
      <c r="A106" s="93" t="s">
        <v>0</v>
      </c>
    </row>
    <row r="107" spans="1:19">
      <c r="A107" s="93" t="s">
        <v>112</v>
      </c>
    </row>
    <row r="108" spans="1:19">
      <c r="A108" s="93" t="s">
        <v>4</v>
      </c>
    </row>
    <row r="109" spans="1:19">
      <c r="A109" s="93" t="s">
        <v>3</v>
      </c>
    </row>
    <row r="110" spans="1:19">
      <c r="A110" s="93"/>
    </row>
    <row r="111" spans="1:19">
      <c r="A111" s="5" t="s">
        <v>23</v>
      </c>
      <c r="D111" s="118"/>
      <c r="R111" s="58"/>
      <c r="S111" s="58"/>
    </row>
    <row r="113" spans="1:19">
      <c r="A113" s="5" t="s">
        <v>24</v>
      </c>
      <c r="D113" s="33"/>
      <c r="R113" s="58"/>
      <c r="S113" s="58"/>
    </row>
    <row r="115" spans="1:19" s="14" customFormat="1">
      <c r="A115" s="5" t="s">
        <v>27</v>
      </c>
      <c r="B115" s="18" t="s">
        <v>28</v>
      </c>
      <c r="C115" s="18"/>
      <c r="D115" s="18"/>
      <c r="E115" s="18"/>
      <c r="F115" s="18"/>
      <c r="G115" s="18"/>
      <c r="H115" s="18"/>
      <c r="I115" s="18"/>
      <c r="J115" s="18"/>
      <c r="R115" s="1"/>
      <c r="S115" s="1"/>
    </row>
    <row r="116" spans="1:19" s="14" customFormat="1">
      <c r="A116" s="18"/>
      <c r="B116" s="60" t="s">
        <v>95</v>
      </c>
      <c r="C116" s="18"/>
      <c r="F116" s="18" t="s">
        <v>30</v>
      </c>
      <c r="G116" s="18"/>
      <c r="H116" s="18"/>
      <c r="I116" s="18" t="s">
        <v>31</v>
      </c>
      <c r="J116" s="18"/>
      <c r="R116" s="1"/>
      <c r="S116" s="1"/>
    </row>
    <row r="117" spans="1:19" s="14" customFormat="1">
      <c r="A117" s="18"/>
      <c r="B117" s="60" t="s">
        <v>126</v>
      </c>
      <c r="C117" s="18"/>
      <c r="F117" s="18" t="s">
        <v>29</v>
      </c>
      <c r="G117" s="18"/>
      <c r="H117" s="18"/>
      <c r="J117" s="18"/>
      <c r="R117" s="1"/>
      <c r="S117" s="1"/>
    </row>
    <row r="119" spans="1:19">
      <c r="B119" s="60" t="s">
        <v>153</v>
      </c>
    </row>
    <row r="120" spans="1:19">
      <c r="B120" s="60" t="s">
        <v>128</v>
      </c>
    </row>
    <row r="121" spans="1:19">
      <c r="B121" s="60" t="s">
        <v>127</v>
      </c>
    </row>
    <row r="122" spans="1:19">
      <c r="B122" s="60" t="s">
        <v>154</v>
      </c>
    </row>
  </sheetData>
  <dataConsolidate/>
  <mergeCells count="1">
    <mergeCell ref="Z2:AF2"/>
  </mergeCells>
  <phoneticPr fontId="0" type="noConversion"/>
  <conditionalFormatting sqref="M50">
    <cfRule type="cellIs" dxfId="0" priority="1" stopIfTrue="1" operator="greaterThanOrEqual">
      <formula>$I$45+25000</formula>
    </cfRule>
  </conditionalFormatting>
  <dataValidations count="3">
    <dataValidation type="list" showInputMessage="1" showErrorMessage="1" error="You must select a brand" prompt="Select from list" sqref="B9">
      <formula1>$AA$10:$AA$12</formula1>
    </dataValidation>
    <dataValidation type="list" allowBlank="1" showInputMessage="1" showErrorMessage="1" prompt="Select from list" sqref="I8">
      <formula1>$R$14:$R$21</formula1>
    </dataValidation>
    <dataValidation type="list" allowBlank="1" showInputMessage="1" showErrorMessage="1" sqref="B7">
      <formula1>$X$14:$X$20</formula1>
    </dataValidation>
  </dataValidations>
  <printOptions horizontalCentered="1"/>
  <pageMargins left="0.45" right="0.36" top="0.28000000000000003" bottom="0.42" header="0.52" footer="0.23"/>
  <pageSetup scale="65" fitToHeight="2" orientation="landscape" r:id="rId1"/>
  <headerFooter alignWithMargins="0">
    <oddFooter>&amp;R&amp;8 RD Finance &amp;F</oddFooter>
  </headerFooter>
  <rowBreaks count="1" manualBreakCount="1">
    <brk id="63" max="12" man="1"/>
  </rowBreaks>
  <ignoredErrors>
    <ignoredError sqref="I40:I41 E41 M42 H58" emptyCellReference="1"/>
  </ignoredErrors>
  <drawing r:id="rId2"/>
  <legacyDrawing r:id="rId3"/>
</worksheet>
</file>

<file path=xl/worksheets/sheet2.xml><?xml version="1.0" encoding="utf-8"?>
<worksheet xmlns="http://schemas.openxmlformats.org/spreadsheetml/2006/main" xmlns:r="http://schemas.openxmlformats.org/officeDocument/2006/relationships">
  <dimension ref="A1:P18"/>
  <sheetViews>
    <sheetView workbookViewId="0">
      <selection activeCell="F21" sqref="F21"/>
    </sheetView>
  </sheetViews>
  <sheetFormatPr defaultRowHeight="12.75"/>
  <cols>
    <col min="1" max="1" width="16.7109375" customWidth="1"/>
    <col min="2" max="2" width="15.7109375" customWidth="1"/>
    <col min="3" max="16" width="14.7109375" customWidth="1"/>
  </cols>
  <sheetData>
    <row r="1" spans="1:16">
      <c r="A1" s="183" t="s">
        <v>131</v>
      </c>
      <c r="B1" s="184"/>
      <c r="C1" s="185"/>
      <c r="D1" s="185"/>
      <c r="E1" s="185"/>
      <c r="F1" s="185"/>
      <c r="G1" s="185"/>
      <c r="H1" s="185"/>
      <c r="I1" s="185"/>
      <c r="J1" s="185"/>
      <c r="K1" s="185"/>
      <c r="L1" s="185"/>
      <c r="M1" s="185"/>
      <c r="N1" s="185"/>
      <c r="O1" s="185"/>
      <c r="P1" s="186"/>
    </row>
    <row r="2" spans="1:16">
      <c r="A2" s="187" t="s">
        <v>12</v>
      </c>
      <c r="B2" s="188"/>
      <c r="C2" s="189" t="s">
        <v>136</v>
      </c>
      <c r="D2" s="189" t="s">
        <v>136</v>
      </c>
      <c r="E2" s="189" t="s">
        <v>142</v>
      </c>
      <c r="F2" s="189" t="s">
        <v>142</v>
      </c>
      <c r="G2" s="189" t="s">
        <v>137</v>
      </c>
      <c r="H2" s="189" t="s">
        <v>137</v>
      </c>
      <c r="I2" s="189" t="s">
        <v>138</v>
      </c>
      <c r="J2" s="189" t="s">
        <v>138</v>
      </c>
      <c r="K2" s="189" t="s">
        <v>139</v>
      </c>
      <c r="L2" s="189" t="s">
        <v>139</v>
      </c>
      <c r="M2" s="189" t="s">
        <v>140</v>
      </c>
      <c r="N2" s="189" t="s">
        <v>140</v>
      </c>
      <c r="O2" s="189" t="s">
        <v>141</v>
      </c>
      <c r="P2" s="190" t="s">
        <v>141</v>
      </c>
    </row>
    <row r="3" spans="1:16">
      <c r="A3" s="198" t="s">
        <v>143</v>
      </c>
      <c r="B3" s="195"/>
      <c r="C3" s="199" t="s">
        <v>46</v>
      </c>
      <c r="D3" s="199" t="s">
        <v>47</v>
      </c>
      <c r="E3" s="199" t="s">
        <v>46</v>
      </c>
      <c r="F3" s="199" t="s">
        <v>47</v>
      </c>
      <c r="G3" s="199" t="s">
        <v>46</v>
      </c>
      <c r="H3" s="199" t="s">
        <v>47</v>
      </c>
      <c r="I3" s="199" t="s">
        <v>46</v>
      </c>
      <c r="J3" s="199" t="s">
        <v>47</v>
      </c>
      <c r="K3" s="199" t="s">
        <v>46</v>
      </c>
      <c r="L3" s="199" t="s">
        <v>47</v>
      </c>
      <c r="M3" s="199" t="s">
        <v>46</v>
      </c>
      <c r="N3" s="199" t="s">
        <v>47</v>
      </c>
      <c r="O3" s="199" t="s">
        <v>46</v>
      </c>
      <c r="P3" s="200" t="s">
        <v>47</v>
      </c>
    </row>
    <row r="4" spans="1:16">
      <c r="A4" s="191" t="s">
        <v>25</v>
      </c>
      <c r="B4" s="188" t="s">
        <v>66</v>
      </c>
      <c r="C4" s="2">
        <v>1840</v>
      </c>
      <c r="D4" s="2">
        <v>7280</v>
      </c>
      <c r="E4" s="2" t="e">
        <f>NA()</f>
        <v>#N/A</v>
      </c>
      <c r="F4" s="2" t="e">
        <f>NA()</f>
        <v>#N/A</v>
      </c>
      <c r="G4" s="2">
        <v>2930</v>
      </c>
      <c r="H4" s="2">
        <v>9240</v>
      </c>
      <c r="I4" s="2">
        <v>1910</v>
      </c>
      <c r="J4" s="2">
        <v>7490</v>
      </c>
      <c r="K4" s="2">
        <v>1640</v>
      </c>
      <c r="L4" s="2">
        <v>6590</v>
      </c>
      <c r="M4" s="2">
        <v>1650</v>
      </c>
      <c r="N4" s="2">
        <v>6960</v>
      </c>
      <c r="O4" s="2">
        <v>2240</v>
      </c>
      <c r="P4" s="192">
        <v>8120</v>
      </c>
    </row>
    <row r="5" spans="1:16">
      <c r="A5" s="193"/>
      <c r="B5" s="188" t="s">
        <v>56</v>
      </c>
      <c r="C5" s="2" t="e">
        <f>NA()</f>
        <v>#N/A</v>
      </c>
      <c r="D5" s="2" t="e">
        <f>NA()</f>
        <v>#N/A</v>
      </c>
      <c r="E5" s="2" t="e">
        <f>NA()</f>
        <v>#N/A</v>
      </c>
      <c r="F5" s="2" t="e">
        <f>NA()</f>
        <v>#N/A</v>
      </c>
      <c r="G5" s="2" t="e">
        <f>NA()</f>
        <v>#N/A</v>
      </c>
      <c r="H5" s="2" t="e">
        <f>NA()</f>
        <v>#N/A</v>
      </c>
      <c r="I5" s="2" t="e">
        <f>NA()</f>
        <v>#N/A</v>
      </c>
      <c r="J5" s="2" t="e">
        <f>NA()</f>
        <v>#N/A</v>
      </c>
      <c r="K5" s="2" t="e">
        <f>NA()</f>
        <v>#N/A</v>
      </c>
      <c r="L5" s="2" t="e">
        <f>NA()</f>
        <v>#N/A</v>
      </c>
      <c r="M5" s="2">
        <v>1170</v>
      </c>
      <c r="N5" s="2">
        <v>6140</v>
      </c>
      <c r="O5" s="2" t="e">
        <f>NA()</f>
        <v>#N/A</v>
      </c>
      <c r="P5" s="192" t="e">
        <f>NA()</f>
        <v>#N/A</v>
      </c>
    </row>
    <row r="6" spans="1:16">
      <c r="A6" s="193"/>
      <c r="B6" s="188" t="s">
        <v>55</v>
      </c>
      <c r="C6" s="2">
        <v>1510</v>
      </c>
      <c r="D6" s="2">
        <v>6720</v>
      </c>
      <c r="E6" s="2" t="e">
        <f>NA()</f>
        <v>#N/A</v>
      </c>
      <c r="F6" s="2" t="e">
        <f>NA()</f>
        <v>#N/A</v>
      </c>
      <c r="G6" s="2">
        <v>2740</v>
      </c>
      <c r="H6" s="2">
        <v>9750</v>
      </c>
      <c r="I6" s="2">
        <v>1790</v>
      </c>
      <c r="J6" s="2">
        <v>7330</v>
      </c>
      <c r="K6" s="2">
        <v>1450</v>
      </c>
      <c r="L6" s="2">
        <v>6350</v>
      </c>
      <c r="M6" s="2">
        <v>1490</v>
      </c>
      <c r="N6" s="2">
        <v>6470</v>
      </c>
      <c r="O6" s="2">
        <v>1910</v>
      </c>
      <c r="P6" s="192">
        <v>7760</v>
      </c>
    </row>
    <row r="7" spans="1:16">
      <c r="A7" s="193"/>
      <c r="B7" s="201" t="s">
        <v>61</v>
      </c>
      <c r="C7" s="2" t="e">
        <f>NA()</f>
        <v>#N/A</v>
      </c>
      <c r="D7" s="2" t="e">
        <f>NA()</f>
        <v>#N/A</v>
      </c>
      <c r="E7" s="2">
        <v>970</v>
      </c>
      <c r="F7" s="2">
        <v>3550</v>
      </c>
      <c r="G7" s="2" t="e">
        <f>NA()</f>
        <v>#N/A</v>
      </c>
      <c r="H7" s="2" t="e">
        <f>NA()</f>
        <v>#N/A</v>
      </c>
      <c r="I7" s="2" t="e">
        <f>NA()</f>
        <v>#N/A</v>
      </c>
      <c r="J7" s="2" t="e">
        <f>NA()</f>
        <v>#N/A</v>
      </c>
      <c r="K7" s="2" t="e">
        <f>NA()</f>
        <v>#N/A</v>
      </c>
      <c r="L7" s="2" t="e">
        <f>NA()</f>
        <v>#N/A</v>
      </c>
      <c r="M7" s="2" t="e">
        <f>NA()</f>
        <v>#N/A</v>
      </c>
      <c r="N7" s="2" t="e">
        <f>NA()</f>
        <v>#N/A</v>
      </c>
      <c r="O7" s="2" t="e">
        <f>NA()</f>
        <v>#N/A</v>
      </c>
      <c r="P7" s="192" t="e">
        <f>NA()</f>
        <v>#N/A</v>
      </c>
    </row>
    <row r="8" spans="1:16">
      <c r="A8" s="194"/>
      <c r="B8" s="195" t="s">
        <v>57</v>
      </c>
      <c r="C8" s="196" t="e">
        <f>NA()</f>
        <v>#N/A</v>
      </c>
      <c r="D8" s="196" t="e">
        <f>NA()</f>
        <v>#N/A</v>
      </c>
      <c r="E8" s="196" t="e">
        <f>NA()</f>
        <v>#N/A</v>
      </c>
      <c r="F8" s="196" t="e">
        <f>NA()</f>
        <v>#N/A</v>
      </c>
      <c r="G8" s="196" t="e">
        <f>NA()</f>
        <v>#N/A</v>
      </c>
      <c r="H8" s="196" t="e">
        <f>NA()</f>
        <v>#N/A</v>
      </c>
      <c r="I8" s="196" t="e">
        <f>NA()</f>
        <v>#N/A</v>
      </c>
      <c r="J8" s="196" t="e">
        <f>NA()</f>
        <v>#N/A</v>
      </c>
      <c r="K8" s="196">
        <v>2150</v>
      </c>
      <c r="L8" s="196">
        <v>6090</v>
      </c>
      <c r="M8" s="196" t="e">
        <f>NA()</f>
        <v>#N/A</v>
      </c>
      <c r="N8" s="196" t="e">
        <f>NA()</f>
        <v>#N/A</v>
      </c>
      <c r="O8" s="196" t="e">
        <f>NA()</f>
        <v>#N/A</v>
      </c>
      <c r="P8" s="197" t="e">
        <f>NA()</f>
        <v>#N/A</v>
      </c>
    </row>
    <row r="11" spans="1:16">
      <c r="A11" s="183" t="s">
        <v>130</v>
      </c>
      <c r="B11" s="185"/>
      <c r="C11" s="185"/>
      <c r="D11" s="185"/>
      <c r="E11" s="185"/>
      <c r="F11" s="185"/>
      <c r="G11" s="185"/>
      <c r="H11" s="185"/>
      <c r="I11" s="185"/>
      <c r="J11" s="185"/>
      <c r="K11" s="185"/>
      <c r="L11" s="185"/>
      <c r="M11" s="185"/>
      <c r="N11" s="185"/>
      <c r="O11" s="185"/>
      <c r="P11" s="186"/>
    </row>
    <row r="12" spans="1:16">
      <c r="A12" s="187" t="s">
        <v>12</v>
      </c>
      <c r="B12" s="188"/>
      <c r="C12" s="189" t="s">
        <v>136</v>
      </c>
      <c r="D12" s="189" t="s">
        <v>136</v>
      </c>
      <c r="E12" s="189" t="s">
        <v>142</v>
      </c>
      <c r="F12" s="189" t="s">
        <v>142</v>
      </c>
      <c r="G12" s="189" t="s">
        <v>137</v>
      </c>
      <c r="H12" s="189" t="s">
        <v>137</v>
      </c>
      <c r="I12" s="189" t="s">
        <v>138</v>
      </c>
      <c r="J12" s="189" t="s">
        <v>138</v>
      </c>
      <c r="K12" s="189" t="s">
        <v>139</v>
      </c>
      <c r="L12" s="189" t="s">
        <v>139</v>
      </c>
      <c r="M12" s="189" t="s">
        <v>140</v>
      </c>
      <c r="N12" s="189" t="s">
        <v>140</v>
      </c>
      <c r="O12" s="189" t="s">
        <v>141</v>
      </c>
      <c r="P12" s="190" t="s">
        <v>141</v>
      </c>
    </row>
    <row r="13" spans="1:16">
      <c r="A13" s="198" t="s">
        <v>143</v>
      </c>
      <c r="B13" s="195"/>
      <c r="C13" s="199" t="s">
        <v>46</v>
      </c>
      <c r="D13" s="199" t="s">
        <v>47</v>
      </c>
      <c r="E13" s="199" t="s">
        <v>46</v>
      </c>
      <c r="F13" s="199" t="s">
        <v>47</v>
      </c>
      <c r="G13" s="199" t="s">
        <v>46</v>
      </c>
      <c r="H13" s="199" t="s">
        <v>47</v>
      </c>
      <c r="I13" s="199" t="s">
        <v>46</v>
      </c>
      <c r="J13" s="199" t="s">
        <v>47</v>
      </c>
      <c r="K13" s="199" t="s">
        <v>46</v>
      </c>
      <c r="L13" s="199" t="s">
        <v>47</v>
      </c>
      <c r="M13" s="199" t="s">
        <v>46</v>
      </c>
      <c r="N13" s="199" t="s">
        <v>47</v>
      </c>
      <c r="O13" s="199" t="s">
        <v>46</v>
      </c>
      <c r="P13" s="200" t="s">
        <v>47</v>
      </c>
    </row>
    <row r="14" spans="1:16">
      <c r="A14" s="191" t="s">
        <v>25</v>
      </c>
      <c r="B14" s="188" t="s">
        <v>66</v>
      </c>
      <c r="C14" s="2">
        <v>990</v>
      </c>
      <c r="D14" s="2">
        <v>3680</v>
      </c>
      <c r="E14" s="2" t="e">
        <f>NA()</f>
        <v>#N/A</v>
      </c>
      <c r="F14" s="2" t="e">
        <f>NA()</f>
        <v>#N/A</v>
      </c>
      <c r="G14" s="2">
        <v>1300</v>
      </c>
      <c r="H14" s="2">
        <v>4670</v>
      </c>
      <c r="I14" s="2">
        <v>980</v>
      </c>
      <c r="J14" s="2">
        <v>3740</v>
      </c>
      <c r="K14" s="2">
        <v>1020</v>
      </c>
      <c r="L14" s="2">
        <v>3460</v>
      </c>
      <c r="M14" s="2">
        <v>760</v>
      </c>
      <c r="N14" s="2">
        <v>3310</v>
      </c>
      <c r="O14" s="2">
        <v>960</v>
      </c>
      <c r="P14" s="192">
        <v>3910</v>
      </c>
    </row>
    <row r="15" spans="1:16">
      <c r="A15" s="193"/>
      <c r="B15" s="188" t="s">
        <v>56</v>
      </c>
      <c r="C15" s="2" t="e">
        <f>NA()</f>
        <v>#N/A</v>
      </c>
      <c r="D15" s="2" t="e">
        <f>NA()</f>
        <v>#N/A</v>
      </c>
      <c r="E15" s="2" t="e">
        <f>NA()</f>
        <v>#N/A</v>
      </c>
      <c r="F15" s="2" t="e">
        <f>NA()</f>
        <v>#N/A</v>
      </c>
      <c r="G15" s="2" t="e">
        <f>NA()</f>
        <v>#N/A</v>
      </c>
      <c r="H15" s="2" t="e">
        <f>NA()</f>
        <v>#N/A</v>
      </c>
      <c r="I15" s="2" t="e">
        <f>NA()</f>
        <v>#N/A</v>
      </c>
      <c r="J15" s="2" t="e">
        <f>NA()</f>
        <v>#N/A</v>
      </c>
      <c r="K15" s="2" t="e">
        <f>NA()</f>
        <v>#N/A</v>
      </c>
      <c r="L15" s="2" t="e">
        <f>NA()</f>
        <v>#N/A</v>
      </c>
      <c r="M15" s="2">
        <v>350</v>
      </c>
      <c r="N15" s="2">
        <v>800</v>
      </c>
      <c r="O15" s="2" t="e">
        <f>NA()</f>
        <v>#N/A</v>
      </c>
      <c r="P15" s="192" t="e">
        <f>NA()</f>
        <v>#N/A</v>
      </c>
    </row>
    <row r="16" spans="1:16">
      <c r="A16" s="193"/>
      <c r="B16" s="188" t="s">
        <v>55</v>
      </c>
      <c r="C16" s="2">
        <v>930</v>
      </c>
      <c r="D16" s="2">
        <v>3450</v>
      </c>
      <c r="E16" s="2" t="e">
        <f>NA()</f>
        <v>#N/A</v>
      </c>
      <c r="F16" s="2" t="e">
        <f>NA()</f>
        <v>#N/A</v>
      </c>
      <c r="G16" s="2">
        <v>1010</v>
      </c>
      <c r="H16" s="2">
        <v>4670</v>
      </c>
      <c r="I16" s="2">
        <v>880</v>
      </c>
      <c r="J16" s="2">
        <v>3620</v>
      </c>
      <c r="K16" s="2">
        <v>750</v>
      </c>
      <c r="L16" s="2">
        <v>3140</v>
      </c>
      <c r="M16" s="2">
        <v>840</v>
      </c>
      <c r="N16" s="2">
        <v>3280</v>
      </c>
      <c r="O16" s="2">
        <v>1090</v>
      </c>
      <c r="P16" s="192">
        <v>4010</v>
      </c>
    </row>
    <row r="17" spans="1:16">
      <c r="A17" s="193"/>
      <c r="B17" s="201" t="s">
        <v>61</v>
      </c>
      <c r="C17" s="2" t="e">
        <f>NA()</f>
        <v>#N/A</v>
      </c>
      <c r="D17" s="2" t="e">
        <f>NA()</f>
        <v>#N/A</v>
      </c>
      <c r="E17" s="2">
        <v>530</v>
      </c>
      <c r="F17" s="2">
        <v>2350</v>
      </c>
      <c r="G17" s="2" t="e">
        <f>NA()</f>
        <v>#N/A</v>
      </c>
      <c r="H17" s="2" t="e">
        <f>NA()</f>
        <v>#N/A</v>
      </c>
      <c r="I17" s="2" t="e">
        <f>NA()</f>
        <v>#N/A</v>
      </c>
      <c r="J17" s="2" t="e">
        <f>NA()</f>
        <v>#N/A</v>
      </c>
      <c r="K17" s="2" t="e">
        <f>NA()</f>
        <v>#N/A</v>
      </c>
      <c r="L17" s="2" t="e">
        <f>NA()</f>
        <v>#N/A</v>
      </c>
      <c r="M17" s="2" t="e">
        <f>NA()</f>
        <v>#N/A</v>
      </c>
      <c r="N17" s="2" t="e">
        <f>NA()</f>
        <v>#N/A</v>
      </c>
      <c r="O17" s="2" t="e">
        <f>NA()</f>
        <v>#N/A</v>
      </c>
      <c r="P17" s="192" t="e">
        <f>NA()</f>
        <v>#N/A</v>
      </c>
    </row>
    <row r="18" spans="1:16">
      <c r="A18" s="194"/>
      <c r="B18" s="195" t="s">
        <v>57</v>
      </c>
      <c r="C18" s="196" t="e">
        <f>NA()</f>
        <v>#N/A</v>
      </c>
      <c r="D18" s="196" t="e">
        <f>NA()</f>
        <v>#N/A</v>
      </c>
      <c r="E18" s="196" t="e">
        <f>NA()</f>
        <v>#N/A</v>
      </c>
      <c r="F18" s="196" t="e">
        <f>NA()</f>
        <v>#N/A</v>
      </c>
      <c r="G18" s="196" t="e">
        <f>NA()</f>
        <v>#N/A</v>
      </c>
      <c r="H18" s="196" t="e">
        <f>NA()</f>
        <v>#N/A</v>
      </c>
      <c r="I18" s="196" t="e">
        <f>NA()</f>
        <v>#N/A</v>
      </c>
      <c r="J18" s="196" t="e">
        <f>NA()</f>
        <v>#N/A</v>
      </c>
      <c r="K18" s="196">
        <v>1700</v>
      </c>
      <c r="L18" s="196">
        <v>7810</v>
      </c>
      <c r="M18" s="196" t="e">
        <f>NA()</f>
        <v>#N/A</v>
      </c>
      <c r="N18" s="196" t="e">
        <f>NA()</f>
        <v>#N/A</v>
      </c>
      <c r="O18" s="196" t="e">
        <f>NA()</f>
        <v>#N/A</v>
      </c>
      <c r="P18" s="197" t="e">
        <f>NA()</f>
        <v>#N/A</v>
      </c>
    </row>
  </sheetData>
  <conditionalFormatting sqref="C4:P8">
    <cfRule type="expression" dxfId="2" priority="2">
      <formula>ISNA(C4)</formula>
    </cfRule>
  </conditionalFormatting>
  <conditionalFormatting sqref="C14:P18">
    <cfRule type="expression" dxfId="1" priority="1">
      <formula>ISNA(C14)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49</vt:i4>
      </vt:variant>
    </vt:vector>
  </HeadingPairs>
  <TitlesOfParts>
    <vt:vector size="51" baseType="lpstr">
      <vt:lpstr>EO Cost Summary Sheet</vt:lpstr>
      <vt:lpstr>11-12 Cost Data</vt:lpstr>
      <vt:lpstr>ActCvtgChg</vt:lpstr>
      <vt:lpstr>ActCvtgTDT</vt:lpstr>
      <vt:lpstr>ActCvtgTMT</vt:lpstr>
      <vt:lpstr>ActCvtgTNT</vt:lpstr>
      <vt:lpstr>ActPmkgChg</vt:lpstr>
      <vt:lpstr>ActPmkgTDT</vt:lpstr>
      <vt:lpstr>ActPmkgTMT</vt:lpstr>
      <vt:lpstr>ActPmkgTNT</vt:lpstr>
      <vt:lpstr>ActualThreshold</vt:lpstr>
      <vt:lpstr>ApprovalMsg</vt:lpstr>
      <vt:lpstr>Brand</vt:lpstr>
      <vt:lpstr>CostSheet</vt:lpstr>
      <vt:lpstr>CVBrandV</vt:lpstr>
      <vt:lpstr>CVCostData</vt:lpstr>
      <vt:lpstr>CVCostTypeV</vt:lpstr>
      <vt:lpstr>CVPlantV</vt:lpstr>
      <vt:lpstr>CvtgDownCost</vt:lpstr>
      <vt:lpstr>CvtgRunCost</vt:lpstr>
      <vt:lpstr>CvtgTDT</vt:lpstr>
      <vt:lpstr>CvtgTMT</vt:lpstr>
      <vt:lpstr>CvtgTNT</vt:lpstr>
      <vt:lpstr>CvtgUpchg</vt:lpstr>
      <vt:lpstr>DirApprMsg</vt:lpstr>
      <vt:lpstr>Estimate</vt:lpstr>
      <vt:lpstr>EventType</vt:lpstr>
      <vt:lpstr>ExceptionAmt</vt:lpstr>
      <vt:lpstr>ExceptionThreshold</vt:lpstr>
      <vt:lpstr>Instructions</vt:lpstr>
      <vt:lpstr>NoApprMsg</vt:lpstr>
      <vt:lpstr>NoDirApprMsg</vt:lpstr>
      <vt:lpstr>NoExcMsg</vt:lpstr>
      <vt:lpstr>Plant</vt:lpstr>
      <vt:lpstr>PMBrandV</vt:lpstr>
      <vt:lpstr>PMCostData</vt:lpstr>
      <vt:lpstr>PMCostTypeV</vt:lpstr>
      <vt:lpstr>PmgkTDT</vt:lpstr>
      <vt:lpstr>PmkgDownCost</vt:lpstr>
      <vt:lpstr>PmkgNPRunHrs</vt:lpstr>
      <vt:lpstr>PmkgRunCost</vt:lpstr>
      <vt:lpstr>PmkgTDT</vt:lpstr>
      <vt:lpstr>PmkgTMT</vt:lpstr>
      <vt:lpstr>PmkgTNT</vt:lpstr>
      <vt:lpstr>PmkgUpchg</vt:lpstr>
      <vt:lpstr>PMPlantV</vt:lpstr>
      <vt:lpstr>'EO Cost Summary Sheet'!Print_Area</vt:lpstr>
      <vt:lpstr>ScrapCost</vt:lpstr>
      <vt:lpstr>ScrapCostperHr</vt:lpstr>
      <vt:lpstr>ScrapHrs</vt:lpstr>
      <vt:lpstr>TotalChgd</vt:lpstr>
    </vt:vector>
  </TitlesOfParts>
  <Company>Procter &amp; Gamble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Steven Hitt</cp:lastModifiedBy>
  <cp:lastPrinted>2011-07-29T19:45:58Z</cp:lastPrinted>
  <dcterms:created xsi:type="dcterms:W3CDTF">1998-06-04T14:22:06Z</dcterms:created>
  <dcterms:modified xsi:type="dcterms:W3CDTF">2011-07-29T19:49:21Z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Description">
    <vt:lpwstr>8/03/2009_x000d_
</vt:lpwstr>
  </property>
</Properties>
</file>