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I:\WaterSim_DCDC_50\VS Projects\WaterSim_API_12_0\API_Projects\WSW_v2.0.0\WaterSim_West\WaterSim_West_v_2\"/>
    </mc:Choice>
  </mc:AlternateContent>
  <xr:revisionPtr revIDLastSave="0" documentId="13_ncr:1_{C9ABF2F0-080A-42B2-81C6-C2EEE14CB2EA}" xr6:coauthVersionLast="31" xr6:coauthVersionMax="31" xr10:uidLastSave="{00000000-0000-0000-0000-000000000000}"/>
  <bookViews>
    <workbookView xWindow="1029" yWindow="0" windowWidth="16534" windowHeight="8040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V31" i="2"/>
  <c r="E2" i="2"/>
  <c r="E11" i="2"/>
  <c r="E14" i="2" s="1"/>
  <c r="J11" i="2"/>
  <c r="J89" i="2" s="1"/>
  <c r="F11" i="2"/>
  <c r="F91" i="2" s="1"/>
  <c r="N40" i="2"/>
  <c r="N46" i="2"/>
  <c r="N34" i="2"/>
  <c r="N43" i="2"/>
  <c r="N38" i="2"/>
  <c r="N37" i="2"/>
  <c r="N35" i="2"/>
  <c r="P30" i="2"/>
  <c r="P33" i="2" s="1"/>
  <c r="S33" i="2"/>
  <c r="R33" i="2"/>
  <c r="Q33" i="2"/>
  <c r="O33" i="2"/>
  <c r="S32" i="2"/>
  <c r="R32" i="2"/>
  <c r="Q32" i="2"/>
  <c r="O32" i="2"/>
  <c r="N32" i="2"/>
  <c r="N33" i="2"/>
  <c r="I16" i="2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15" i="2"/>
  <c r="D15" i="2"/>
  <c r="D16" i="2" s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6" i="1"/>
  <c r="N6" i="1"/>
  <c r="M6" i="1"/>
  <c r="J19" i="1"/>
  <c r="L19" i="1" s="1"/>
  <c r="K19" i="1" s="1"/>
  <c r="J18" i="1"/>
  <c r="L18" i="1" s="1"/>
  <c r="K18" i="1" s="1"/>
  <c r="J17" i="1"/>
  <c r="L17" i="1" s="1"/>
  <c r="K17" i="1" s="1"/>
  <c r="J16" i="1"/>
  <c r="L16" i="1" s="1"/>
  <c r="K16" i="1" s="1"/>
  <c r="J15" i="1"/>
  <c r="L15" i="1" s="1"/>
  <c r="K15" i="1" s="1"/>
  <c r="L20" i="1"/>
  <c r="K20" i="1" s="1"/>
  <c r="J20" i="1"/>
  <c r="G19" i="1"/>
  <c r="I19" i="1" s="1"/>
  <c r="H19" i="1" s="1"/>
  <c r="I20" i="1"/>
  <c r="H20" i="1"/>
  <c r="G20" i="1"/>
  <c r="J51" i="2" l="1"/>
  <c r="J70" i="2"/>
  <c r="J30" i="2"/>
  <c r="J91" i="2"/>
  <c r="J32" i="2"/>
  <c r="J52" i="2"/>
  <c r="J72" i="2"/>
  <c r="J31" i="2"/>
  <c r="J33" i="2"/>
  <c r="J15" i="2"/>
  <c r="J35" i="2"/>
  <c r="J55" i="2"/>
  <c r="J75" i="2"/>
  <c r="J37" i="2"/>
  <c r="J90" i="2"/>
  <c r="J53" i="2"/>
  <c r="J34" i="2"/>
  <c r="J16" i="2"/>
  <c r="J36" i="2"/>
  <c r="J56" i="2"/>
  <c r="J76" i="2"/>
  <c r="J17" i="2"/>
  <c r="J57" i="2"/>
  <c r="J77" i="2"/>
  <c r="J18" i="2"/>
  <c r="J38" i="2"/>
  <c r="J58" i="2"/>
  <c r="J78" i="2"/>
  <c r="J14" i="2"/>
  <c r="J40" i="2"/>
  <c r="J60" i="2"/>
  <c r="J80" i="2"/>
  <c r="J50" i="2"/>
  <c r="J73" i="2"/>
  <c r="J59" i="2"/>
  <c r="J21" i="2"/>
  <c r="J81" i="2"/>
  <c r="J22" i="2"/>
  <c r="J42" i="2"/>
  <c r="J62" i="2"/>
  <c r="J82" i="2"/>
  <c r="J74" i="2"/>
  <c r="J39" i="2"/>
  <c r="J20" i="2"/>
  <c r="J61" i="2"/>
  <c r="J63" i="2"/>
  <c r="J44" i="2"/>
  <c r="J84" i="2"/>
  <c r="J65" i="2"/>
  <c r="J26" i="2"/>
  <c r="J46" i="2"/>
  <c r="J66" i="2"/>
  <c r="J86" i="2"/>
  <c r="J43" i="2"/>
  <c r="J45" i="2"/>
  <c r="J27" i="2"/>
  <c r="J47" i="2"/>
  <c r="J67" i="2"/>
  <c r="J87" i="2"/>
  <c r="J71" i="2"/>
  <c r="J54" i="2"/>
  <c r="J79" i="2"/>
  <c r="J41" i="2"/>
  <c r="J23" i="2"/>
  <c r="J83" i="2"/>
  <c r="J24" i="2"/>
  <c r="J64" i="2"/>
  <c r="J25" i="2"/>
  <c r="J85" i="2"/>
  <c r="J28" i="2"/>
  <c r="J48" i="2"/>
  <c r="J68" i="2"/>
  <c r="J88" i="2"/>
  <c r="J19" i="2"/>
  <c r="J29" i="2"/>
  <c r="J49" i="2"/>
  <c r="J69" i="2"/>
  <c r="P32" i="2"/>
  <c r="F47" i="2"/>
  <c r="F86" i="2"/>
  <c r="F87" i="2"/>
  <c r="F50" i="2"/>
  <c r="F18" i="2"/>
  <c r="F57" i="2"/>
  <c r="F49" i="2"/>
  <c r="F17" i="2"/>
  <c r="F15" i="2"/>
  <c r="F56" i="2"/>
  <c r="F24" i="2"/>
  <c r="F64" i="2"/>
  <c r="F25" i="2"/>
  <c r="F65" i="2"/>
  <c r="F88" i="2"/>
  <c r="F26" i="2"/>
  <c r="F66" i="2"/>
  <c r="F28" i="2"/>
  <c r="F35" i="2"/>
  <c r="F75" i="2"/>
  <c r="F27" i="2"/>
  <c r="F68" i="2"/>
  <c r="F70" i="2"/>
  <c r="F36" i="2"/>
  <c r="F76" i="2"/>
  <c r="F37" i="2"/>
  <c r="F77" i="2"/>
  <c r="F48" i="2"/>
  <c r="F67" i="2"/>
  <c r="F29" i="2"/>
  <c r="F78" i="2"/>
  <c r="F45" i="2"/>
  <c r="F84" i="2"/>
  <c r="F69" i="2"/>
  <c r="F30" i="2"/>
  <c r="F44" i="2"/>
  <c r="F46" i="2"/>
  <c r="F85" i="2"/>
  <c r="F89" i="2"/>
  <c r="F16" i="2"/>
  <c r="F55" i="2"/>
  <c r="F90" i="2"/>
  <c r="F32" i="2"/>
  <c r="F52" i="2"/>
  <c r="F72" i="2"/>
  <c r="F33" i="2"/>
  <c r="F53" i="2"/>
  <c r="F73" i="2"/>
  <c r="F14" i="2"/>
  <c r="F34" i="2"/>
  <c r="F54" i="2"/>
  <c r="F74" i="2"/>
  <c r="F81" i="2"/>
  <c r="F22" i="2"/>
  <c r="F42" i="2"/>
  <c r="F62" i="2"/>
  <c r="F82" i="2"/>
  <c r="F38" i="2"/>
  <c r="F58" i="2"/>
  <c r="F19" i="2"/>
  <c r="F39" i="2"/>
  <c r="F59" i="2"/>
  <c r="F79" i="2"/>
  <c r="F20" i="2"/>
  <c r="F40" i="2"/>
  <c r="F60" i="2"/>
  <c r="F80" i="2"/>
  <c r="F21" i="2"/>
  <c r="F41" i="2"/>
  <c r="F61" i="2"/>
  <c r="F23" i="2"/>
  <c r="F43" i="2"/>
  <c r="F63" i="2"/>
  <c r="F83" i="2"/>
  <c r="F31" i="2"/>
  <c r="F51" i="2"/>
  <c r="F71" i="2"/>
  <c r="E15" i="2"/>
  <c r="E16" i="2"/>
  <c r="D17" i="2"/>
  <c r="J14" i="1"/>
  <c r="G18" i="1"/>
  <c r="J22" i="1"/>
  <c r="J23" i="1" s="1"/>
  <c r="J24" i="1" s="1"/>
  <c r="F25" i="1"/>
  <c r="F24" i="1"/>
  <c r="G25" i="1"/>
  <c r="G26" i="1" s="1"/>
  <c r="E25" i="1"/>
  <c r="E24" i="1"/>
  <c r="Y31" i="1"/>
  <c r="W25" i="1"/>
  <c r="R48" i="1" s="1"/>
  <c r="P22" i="1"/>
  <c r="P23" i="1" s="1"/>
  <c r="P24" i="1" s="1"/>
  <c r="D18" i="2" l="1"/>
  <c r="E17" i="2"/>
  <c r="J13" i="1"/>
  <c r="L14" i="1"/>
  <c r="K14" i="1" s="1"/>
  <c r="G17" i="1"/>
  <c r="I18" i="1"/>
  <c r="H18" i="1" s="1"/>
  <c r="R28" i="1"/>
  <c r="R38" i="1"/>
  <c r="F26" i="1"/>
  <c r="F27" i="1" s="1"/>
  <c r="L21" i="1" s="1"/>
  <c r="K21" i="1" s="1"/>
  <c r="L24" i="1"/>
  <c r="K24" i="1" s="1"/>
  <c r="R27" i="1"/>
  <c r="R37" i="1"/>
  <c r="R47" i="1"/>
  <c r="R57" i="1"/>
  <c r="R29" i="1"/>
  <c r="R39" i="1"/>
  <c r="R49" i="1"/>
  <c r="R30" i="1"/>
  <c r="R40" i="1"/>
  <c r="R50" i="1"/>
  <c r="Q24" i="1"/>
  <c r="R41" i="1"/>
  <c r="R32" i="1"/>
  <c r="R23" i="1"/>
  <c r="R33" i="1"/>
  <c r="R43" i="1"/>
  <c r="R53" i="1"/>
  <c r="R31" i="1"/>
  <c r="R42" i="1"/>
  <c r="R51" i="1"/>
  <c r="R22" i="1"/>
  <c r="R52" i="1"/>
  <c r="R24" i="1"/>
  <c r="R44" i="1"/>
  <c r="R54" i="1"/>
  <c r="R34" i="1"/>
  <c r="R25" i="1"/>
  <c r="R35" i="1"/>
  <c r="R45" i="1"/>
  <c r="R55" i="1"/>
  <c r="R21" i="1"/>
  <c r="R26" i="1"/>
  <c r="R36" i="1"/>
  <c r="R46" i="1"/>
  <c r="R56" i="1"/>
  <c r="J25" i="1"/>
  <c r="E26" i="1"/>
  <c r="E27" i="1" s="1"/>
  <c r="G27" i="1"/>
  <c r="P25" i="1"/>
  <c r="Z43" i="1"/>
  <c r="AB43" i="1" s="1"/>
  <c r="AC24" i="1" s="1"/>
  <c r="Y43" i="1"/>
  <c r="Z42" i="1"/>
  <c r="AB42" i="1" s="1"/>
  <c r="AC23" i="1" s="1"/>
  <c r="Y42" i="1"/>
  <c r="Z41" i="1"/>
  <c r="AB41" i="1" s="1"/>
  <c r="AC22" i="1" s="1"/>
  <c r="Z40" i="1"/>
  <c r="AB40" i="1" s="1"/>
  <c r="AC21" i="1" s="1"/>
  <c r="Y41" i="1"/>
  <c r="Y40" i="1"/>
  <c r="Y25" i="1"/>
  <c r="U41" i="1"/>
  <c r="V38" i="1"/>
  <c r="V37" i="1" s="1"/>
  <c r="X37" i="1" s="1"/>
  <c r="D19" i="2" l="1"/>
  <c r="E18" i="2"/>
  <c r="J12" i="1"/>
  <c r="L13" i="1"/>
  <c r="K13" i="1" s="1"/>
  <c r="I17" i="1"/>
  <c r="H17" i="1" s="1"/>
  <c r="G16" i="1"/>
  <c r="L22" i="1"/>
  <c r="K22" i="1" s="1"/>
  <c r="L23" i="1"/>
  <c r="K23" i="1" s="1"/>
  <c r="L25" i="1"/>
  <c r="K25" i="1" s="1"/>
  <c r="Q23" i="1"/>
  <c r="Q22" i="1"/>
  <c r="Q21" i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8" i="1"/>
  <c r="H28" i="1" s="1"/>
  <c r="S25" i="1"/>
  <c r="S21" i="1"/>
  <c r="S24" i="1"/>
  <c r="S23" i="1"/>
  <c r="S22" i="1"/>
  <c r="Q25" i="1"/>
  <c r="J26" i="1"/>
  <c r="L26" i="1" s="1"/>
  <c r="K26" i="1" s="1"/>
  <c r="I21" i="1"/>
  <c r="H21" i="1" s="1"/>
  <c r="G28" i="1"/>
  <c r="U25" i="1"/>
  <c r="U26" i="1" s="1"/>
  <c r="Y26" i="1" s="1"/>
  <c r="AA26" i="1" s="1"/>
  <c r="P26" i="1"/>
  <c r="S26" i="1" s="1"/>
  <c r="D20" i="2" l="1"/>
  <c r="E19" i="2"/>
  <c r="L12" i="1"/>
  <c r="K12" i="1" s="1"/>
  <c r="J11" i="1"/>
  <c r="I16" i="1"/>
  <c r="H16" i="1" s="1"/>
  <c r="G15" i="1"/>
  <c r="Q26" i="1"/>
  <c r="J27" i="1"/>
  <c r="L27" i="1" s="1"/>
  <c r="K27" i="1" s="1"/>
  <c r="G29" i="1"/>
  <c r="I29" i="1" s="1"/>
  <c r="H29" i="1" s="1"/>
  <c r="P27" i="1"/>
  <c r="D21" i="2" l="1"/>
  <c r="E20" i="2"/>
  <c r="L11" i="1"/>
  <c r="K11" i="1" s="1"/>
  <c r="J10" i="1"/>
  <c r="I15" i="1"/>
  <c r="H15" i="1" s="1"/>
  <c r="G14" i="1"/>
  <c r="Q27" i="1"/>
  <c r="S27" i="1"/>
  <c r="J28" i="1"/>
  <c r="L28" i="1" s="1"/>
  <c r="K28" i="1" s="1"/>
  <c r="G30" i="1"/>
  <c r="I30" i="1" s="1"/>
  <c r="H30" i="1" s="1"/>
  <c r="P28" i="1"/>
  <c r="E21" i="2" l="1"/>
  <c r="D22" i="2"/>
  <c r="J9" i="1"/>
  <c r="L10" i="1"/>
  <c r="K10" i="1" s="1"/>
  <c r="G13" i="1"/>
  <c r="I14" i="1"/>
  <c r="H14" i="1" s="1"/>
  <c r="S28" i="1"/>
  <c r="Q28" i="1"/>
  <c r="J29" i="1"/>
  <c r="L29" i="1" s="1"/>
  <c r="K29" i="1" s="1"/>
  <c r="G31" i="1"/>
  <c r="I31" i="1" s="1"/>
  <c r="H31" i="1" s="1"/>
  <c r="P29" i="1"/>
  <c r="E22" i="2" l="1"/>
  <c r="D23" i="2"/>
  <c r="L9" i="1"/>
  <c r="K9" i="1" s="1"/>
  <c r="J8" i="1"/>
  <c r="G12" i="1"/>
  <c r="I13" i="1"/>
  <c r="H13" i="1" s="1"/>
  <c r="Q29" i="1"/>
  <c r="S29" i="1"/>
  <c r="J30" i="1"/>
  <c r="L30" i="1" s="1"/>
  <c r="K30" i="1" s="1"/>
  <c r="G32" i="1"/>
  <c r="I32" i="1" s="1"/>
  <c r="H32" i="1" s="1"/>
  <c r="P30" i="1"/>
  <c r="E23" i="2" l="1"/>
  <c r="D24" i="2"/>
  <c r="L8" i="1"/>
  <c r="K8" i="1" s="1"/>
  <c r="J7" i="1"/>
  <c r="I12" i="1"/>
  <c r="H12" i="1" s="1"/>
  <c r="G11" i="1"/>
  <c r="Q30" i="1"/>
  <c r="S30" i="1"/>
  <c r="J31" i="1"/>
  <c r="L31" i="1" s="1"/>
  <c r="K31" i="1" s="1"/>
  <c r="G33" i="1"/>
  <c r="I33" i="1" s="1"/>
  <c r="H33" i="1" s="1"/>
  <c r="P31" i="1"/>
  <c r="D25" i="2" l="1"/>
  <c r="E24" i="2"/>
  <c r="J6" i="1"/>
  <c r="L6" i="1" s="1"/>
  <c r="K6" i="1" s="1"/>
  <c r="L7" i="1"/>
  <c r="K7" i="1" s="1"/>
  <c r="I11" i="1"/>
  <c r="H11" i="1" s="1"/>
  <c r="G10" i="1"/>
  <c r="Q31" i="1"/>
  <c r="S31" i="1"/>
  <c r="J32" i="1"/>
  <c r="L32" i="1" s="1"/>
  <c r="K32" i="1" s="1"/>
  <c r="G34" i="1"/>
  <c r="I34" i="1" s="1"/>
  <c r="H34" i="1" s="1"/>
  <c r="P32" i="1"/>
  <c r="E25" i="2" l="1"/>
  <c r="D26" i="2"/>
  <c r="G9" i="1"/>
  <c r="I10" i="1"/>
  <c r="H10" i="1" s="1"/>
  <c r="S32" i="1"/>
  <c r="Q32" i="1"/>
  <c r="J33" i="1"/>
  <c r="L33" i="1" s="1"/>
  <c r="K33" i="1" s="1"/>
  <c r="G35" i="1"/>
  <c r="I35" i="1" s="1"/>
  <c r="H35" i="1" s="1"/>
  <c r="P33" i="1"/>
  <c r="E26" i="2" l="1"/>
  <c r="D27" i="2"/>
  <c r="I9" i="1"/>
  <c r="H9" i="1" s="1"/>
  <c r="G8" i="1"/>
  <c r="S33" i="1"/>
  <c r="Q33" i="1"/>
  <c r="J34" i="1"/>
  <c r="L34" i="1" s="1"/>
  <c r="K34" i="1" s="1"/>
  <c r="G36" i="1"/>
  <c r="I36" i="1" s="1"/>
  <c r="H36" i="1" s="1"/>
  <c r="P34" i="1"/>
  <c r="D28" i="2" l="1"/>
  <c r="E27" i="2"/>
  <c r="I8" i="1"/>
  <c r="H8" i="1" s="1"/>
  <c r="G7" i="1"/>
  <c r="Q34" i="1"/>
  <c r="S34" i="1"/>
  <c r="J35" i="1"/>
  <c r="L35" i="1" s="1"/>
  <c r="K35" i="1" s="1"/>
  <c r="G37" i="1"/>
  <c r="I37" i="1" s="1"/>
  <c r="H37" i="1" s="1"/>
  <c r="P35" i="1"/>
  <c r="D29" i="2" l="1"/>
  <c r="E28" i="2"/>
  <c r="G6" i="1"/>
  <c r="I6" i="1" s="1"/>
  <c r="H6" i="1" s="1"/>
  <c r="I7" i="1"/>
  <c r="H7" i="1" s="1"/>
  <c r="S35" i="1"/>
  <c r="Q35" i="1"/>
  <c r="J36" i="1"/>
  <c r="L36" i="1" s="1"/>
  <c r="K36" i="1" s="1"/>
  <c r="G38" i="1"/>
  <c r="I38" i="1" s="1"/>
  <c r="H38" i="1" s="1"/>
  <c r="P36" i="1"/>
  <c r="D30" i="2" l="1"/>
  <c r="E29" i="2"/>
  <c r="Q36" i="1"/>
  <c r="S36" i="1"/>
  <c r="J37" i="1"/>
  <c r="L37" i="1" s="1"/>
  <c r="K37" i="1" s="1"/>
  <c r="G39" i="1"/>
  <c r="I39" i="1" s="1"/>
  <c r="H39" i="1" s="1"/>
  <c r="P37" i="1"/>
  <c r="D31" i="2" l="1"/>
  <c r="E30" i="2"/>
  <c r="Q37" i="1"/>
  <c r="S37" i="1"/>
  <c r="J38" i="1"/>
  <c r="L38" i="1" s="1"/>
  <c r="K38" i="1" s="1"/>
  <c r="G40" i="1"/>
  <c r="I40" i="1" s="1"/>
  <c r="H40" i="1" s="1"/>
  <c r="P38" i="1"/>
  <c r="E31" i="2" l="1"/>
  <c r="D32" i="2"/>
  <c r="S38" i="1"/>
  <c r="Q38" i="1"/>
  <c r="J39" i="1"/>
  <c r="L39" i="1" s="1"/>
  <c r="K39" i="1" s="1"/>
  <c r="G41" i="1"/>
  <c r="I41" i="1" s="1"/>
  <c r="H41" i="1" s="1"/>
  <c r="P39" i="1"/>
  <c r="E32" i="2" l="1"/>
  <c r="D33" i="2"/>
  <c r="S39" i="1"/>
  <c r="Q39" i="1"/>
  <c r="J40" i="1"/>
  <c r="L40" i="1" s="1"/>
  <c r="K40" i="1" s="1"/>
  <c r="G42" i="1"/>
  <c r="I42" i="1" s="1"/>
  <c r="H42" i="1" s="1"/>
  <c r="P40" i="1"/>
  <c r="D34" i="2" l="1"/>
  <c r="E33" i="2"/>
  <c r="Q40" i="1"/>
  <c r="S40" i="1"/>
  <c r="J41" i="1"/>
  <c r="L41" i="1" s="1"/>
  <c r="K41" i="1" s="1"/>
  <c r="G43" i="1"/>
  <c r="I43" i="1" s="1"/>
  <c r="H43" i="1" s="1"/>
  <c r="P41" i="1"/>
  <c r="D35" i="2" l="1"/>
  <c r="E34" i="2"/>
  <c r="S41" i="1"/>
  <c r="Q41" i="1"/>
  <c r="J42" i="1"/>
  <c r="L42" i="1" s="1"/>
  <c r="K42" i="1" s="1"/>
  <c r="G44" i="1"/>
  <c r="I44" i="1" s="1"/>
  <c r="H44" i="1" s="1"/>
  <c r="P42" i="1"/>
  <c r="D36" i="2" l="1"/>
  <c r="E35" i="2"/>
  <c r="S42" i="1"/>
  <c r="Q42" i="1"/>
  <c r="J43" i="1"/>
  <c r="L43" i="1" s="1"/>
  <c r="K43" i="1" s="1"/>
  <c r="G45" i="1"/>
  <c r="I45" i="1" s="1"/>
  <c r="H45" i="1" s="1"/>
  <c r="P43" i="1"/>
  <c r="E36" i="2" l="1"/>
  <c r="D37" i="2"/>
  <c r="S43" i="1"/>
  <c r="Q43" i="1"/>
  <c r="J44" i="1"/>
  <c r="L44" i="1" s="1"/>
  <c r="K44" i="1" s="1"/>
  <c r="G46" i="1"/>
  <c r="I46" i="1" s="1"/>
  <c r="H46" i="1" s="1"/>
  <c r="P44" i="1"/>
  <c r="D38" i="2" l="1"/>
  <c r="E37" i="2"/>
  <c r="Q44" i="1"/>
  <c r="S44" i="1"/>
  <c r="J45" i="1"/>
  <c r="L45" i="1" s="1"/>
  <c r="K45" i="1" s="1"/>
  <c r="G47" i="1"/>
  <c r="I47" i="1" s="1"/>
  <c r="H47" i="1" s="1"/>
  <c r="P45" i="1"/>
  <c r="D39" i="2" l="1"/>
  <c r="E38" i="2"/>
  <c r="Q45" i="1"/>
  <c r="S45" i="1"/>
  <c r="J46" i="1"/>
  <c r="L46" i="1" s="1"/>
  <c r="K46" i="1" s="1"/>
  <c r="G48" i="1"/>
  <c r="I48" i="1" s="1"/>
  <c r="H48" i="1" s="1"/>
  <c r="P46" i="1"/>
  <c r="D40" i="2" l="1"/>
  <c r="E39" i="2"/>
  <c r="S46" i="1"/>
  <c r="Q46" i="1"/>
  <c r="J47" i="1"/>
  <c r="L47" i="1" s="1"/>
  <c r="K47" i="1" s="1"/>
  <c r="G49" i="1"/>
  <c r="I49" i="1" s="1"/>
  <c r="H49" i="1" s="1"/>
  <c r="P47" i="1"/>
  <c r="D41" i="2" l="1"/>
  <c r="E40" i="2"/>
  <c r="S47" i="1"/>
  <c r="Q47" i="1"/>
  <c r="J48" i="1"/>
  <c r="L48" i="1" s="1"/>
  <c r="K48" i="1" s="1"/>
  <c r="G50" i="1"/>
  <c r="I50" i="1" s="1"/>
  <c r="H50" i="1" s="1"/>
  <c r="P48" i="1"/>
  <c r="E41" i="2" l="1"/>
  <c r="D42" i="2"/>
  <c r="Q48" i="1"/>
  <c r="S48" i="1"/>
  <c r="J49" i="1"/>
  <c r="L49" i="1" s="1"/>
  <c r="K49" i="1" s="1"/>
  <c r="G51" i="1"/>
  <c r="I51" i="1" s="1"/>
  <c r="H51" i="1" s="1"/>
  <c r="P49" i="1"/>
  <c r="E42" i="2" l="1"/>
  <c r="D43" i="2"/>
  <c r="Q49" i="1"/>
  <c r="S49" i="1"/>
  <c r="J50" i="1"/>
  <c r="L50" i="1" s="1"/>
  <c r="K50" i="1" s="1"/>
  <c r="G52" i="1"/>
  <c r="I52" i="1" s="1"/>
  <c r="H52" i="1" s="1"/>
  <c r="P50" i="1"/>
  <c r="D44" i="2" l="1"/>
  <c r="E43" i="2"/>
  <c r="Q50" i="1"/>
  <c r="S50" i="1"/>
  <c r="J51" i="1"/>
  <c r="L51" i="1" s="1"/>
  <c r="K51" i="1" s="1"/>
  <c r="G53" i="1"/>
  <c r="I53" i="1" s="1"/>
  <c r="H53" i="1" s="1"/>
  <c r="P51" i="1"/>
  <c r="D45" i="2" l="1"/>
  <c r="E44" i="2"/>
  <c r="Q51" i="1"/>
  <c r="S51" i="1"/>
  <c r="J52" i="1"/>
  <c r="L52" i="1" s="1"/>
  <c r="K52" i="1" s="1"/>
  <c r="G54" i="1"/>
  <c r="I54" i="1" s="1"/>
  <c r="H54" i="1" s="1"/>
  <c r="P52" i="1"/>
  <c r="D46" i="2" l="1"/>
  <c r="E45" i="2"/>
  <c r="Q52" i="1"/>
  <c r="S52" i="1"/>
  <c r="J53" i="1"/>
  <c r="L53" i="1" s="1"/>
  <c r="K53" i="1" s="1"/>
  <c r="G55" i="1"/>
  <c r="I55" i="1" s="1"/>
  <c r="H55" i="1" s="1"/>
  <c r="P53" i="1"/>
  <c r="E46" i="2" l="1"/>
  <c r="D47" i="2"/>
  <c r="S53" i="1"/>
  <c r="Q53" i="1"/>
  <c r="J54" i="1"/>
  <c r="L54" i="1" s="1"/>
  <c r="K54" i="1" s="1"/>
  <c r="G56" i="1"/>
  <c r="I56" i="1" s="1"/>
  <c r="H56" i="1" s="1"/>
  <c r="P54" i="1"/>
  <c r="D48" i="2" l="1"/>
  <c r="E47" i="2"/>
  <c r="Q54" i="1"/>
  <c r="S54" i="1"/>
  <c r="J55" i="1"/>
  <c r="L55" i="1" s="1"/>
  <c r="K55" i="1" s="1"/>
  <c r="G57" i="1"/>
  <c r="I57" i="1" s="1"/>
  <c r="H57" i="1" s="1"/>
  <c r="P55" i="1"/>
  <c r="D49" i="2" l="1"/>
  <c r="E48" i="2"/>
  <c r="Q55" i="1"/>
  <c r="S55" i="1"/>
  <c r="J56" i="1"/>
  <c r="L56" i="1" s="1"/>
  <c r="K56" i="1" s="1"/>
  <c r="G58" i="1"/>
  <c r="I58" i="1" s="1"/>
  <c r="H58" i="1" s="1"/>
  <c r="P56" i="1"/>
  <c r="D50" i="2" l="1"/>
  <c r="E49" i="2"/>
  <c r="S56" i="1"/>
  <c r="Q56" i="1"/>
  <c r="J57" i="1"/>
  <c r="L57" i="1" s="1"/>
  <c r="K57" i="1" s="1"/>
  <c r="G59" i="1"/>
  <c r="I59" i="1" s="1"/>
  <c r="H59" i="1" s="1"/>
  <c r="P57" i="1"/>
  <c r="D51" i="2" l="1"/>
  <c r="E50" i="2"/>
  <c r="Q57" i="1"/>
  <c r="S57" i="1"/>
  <c r="J58" i="1"/>
  <c r="L58" i="1" s="1"/>
  <c r="K58" i="1" s="1"/>
  <c r="G60" i="1"/>
  <c r="I60" i="1" s="1"/>
  <c r="H60" i="1" s="1"/>
  <c r="E51" i="2" l="1"/>
  <c r="D52" i="2"/>
  <c r="J59" i="1"/>
  <c r="L59" i="1" s="1"/>
  <c r="K59" i="1" s="1"/>
  <c r="G61" i="1"/>
  <c r="I61" i="1" s="1"/>
  <c r="H61" i="1" s="1"/>
  <c r="E52" i="2" l="1"/>
  <c r="D53" i="2"/>
  <c r="J60" i="1"/>
  <c r="L60" i="1" s="1"/>
  <c r="K60" i="1" s="1"/>
  <c r="G62" i="1"/>
  <c r="I62" i="1" s="1"/>
  <c r="H62" i="1" s="1"/>
  <c r="D54" i="2" l="1"/>
  <c r="E53" i="2"/>
  <c r="J61" i="1"/>
  <c r="L61" i="1" s="1"/>
  <c r="K61" i="1" s="1"/>
  <c r="G63" i="1"/>
  <c r="I63" i="1" s="1"/>
  <c r="H63" i="1" s="1"/>
  <c r="D55" i="2" l="1"/>
  <c r="E54" i="2"/>
  <c r="J62" i="1"/>
  <c r="L62" i="1" s="1"/>
  <c r="K62" i="1" s="1"/>
  <c r="G64" i="1"/>
  <c r="I64" i="1" s="1"/>
  <c r="H64" i="1" s="1"/>
  <c r="D56" i="2" l="1"/>
  <c r="E55" i="2"/>
  <c r="J63" i="1"/>
  <c r="L63" i="1" s="1"/>
  <c r="K63" i="1" s="1"/>
  <c r="G65" i="1"/>
  <c r="I65" i="1" s="1"/>
  <c r="H65" i="1" s="1"/>
  <c r="E56" i="2" l="1"/>
  <c r="D57" i="2"/>
  <c r="J64" i="1"/>
  <c r="L64" i="1" s="1"/>
  <c r="K64" i="1" s="1"/>
  <c r="G66" i="1"/>
  <c r="I66" i="1" s="1"/>
  <c r="H66" i="1" s="1"/>
  <c r="D58" i="2" l="1"/>
  <c r="E57" i="2"/>
  <c r="J65" i="1"/>
  <c r="L65" i="1" s="1"/>
  <c r="K65" i="1" s="1"/>
  <c r="G67" i="1"/>
  <c r="I67" i="1" s="1"/>
  <c r="H67" i="1" s="1"/>
  <c r="E58" i="2" l="1"/>
  <c r="D59" i="2"/>
  <c r="J66" i="1"/>
  <c r="L66" i="1" s="1"/>
  <c r="K66" i="1" s="1"/>
  <c r="G68" i="1"/>
  <c r="I68" i="1" s="1"/>
  <c r="H68" i="1" s="1"/>
  <c r="D60" i="2" l="1"/>
  <c r="E59" i="2"/>
  <c r="J67" i="1"/>
  <c r="L67" i="1" s="1"/>
  <c r="K67" i="1" s="1"/>
  <c r="G69" i="1"/>
  <c r="I69" i="1" s="1"/>
  <c r="H69" i="1" s="1"/>
  <c r="D61" i="2" l="1"/>
  <c r="E60" i="2"/>
  <c r="J68" i="1"/>
  <c r="L68" i="1" s="1"/>
  <c r="K68" i="1" s="1"/>
  <c r="G70" i="1"/>
  <c r="I70" i="1" s="1"/>
  <c r="H70" i="1" s="1"/>
  <c r="E61" i="2" l="1"/>
  <c r="D62" i="2"/>
  <c r="J69" i="1"/>
  <c r="L69" i="1" s="1"/>
  <c r="K69" i="1" s="1"/>
  <c r="G71" i="1"/>
  <c r="I71" i="1" s="1"/>
  <c r="H71" i="1" s="1"/>
  <c r="E62" i="2" l="1"/>
  <c r="D63" i="2"/>
  <c r="J70" i="1"/>
  <c r="L70" i="1" s="1"/>
  <c r="K70" i="1" s="1"/>
  <c r="G72" i="1"/>
  <c r="I72" i="1" s="1"/>
  <c r="H72" i="1" s="1"/>
  <c r="E63" i="2" l="1"/>
  <c r="D64" i="2"/>
  <c r="J71" i="1"/>
  <c r="L71" i="1" s="1"/>
  <c r="K71" i="1" s="1"/>
  <c r="G73" i="1"/>
  <c r="I73" i="1" s="1"/>
  <c r="H73" i="1" s="1"/>
  <c r="D65" i="2" l="1"/>
  <c r="E64" i="2"/>
  <c r="J72" i="1"/>
  <c r="L72" i="1" s="1"/>
  <c r="K72" i="1" s="1"/>
  <c r="G74" i="1"/>
  <c r="I74" i="1" s="1"/>
  <c r="H74" i="1" s="1"/>
  <c r="E65" i="2" l="1"/>
  <c r="D66" i="2"/>
  <c r="J73" i="1"/>
  <c r="L73" i="1" s="1"/>
  <c r="K73" i="1" s="1"/>
  <c r="G75" i="1"/>
  <c r="I75" i="1" s="1"/>
  <c r="H75" i="1" s="1"/>
  <c r="E66" i="2" l="1"/>
  <c r="D67" i="2"/>
  <c r="J74" i="1"/>
  <c r="L74" i="1" s="1"/>
  <c r="K74" i="1" s="1"/>
  <c r="G76" i="1"/>
  <c r="I76" i="1" s="1"/>
  <c r="H76" i="1" s="1"/>
  <c r="D68" i="2" l="1"/>
  <c r="E67" i="2"/>
  <c r="J75" i="1"/>
  <c r="L75" i="1" s="1"/>
  <c r="K75" i="1" s="1"/>
  <c r="G77" i="1"/>
  <c r="I77" i="1" s="1"/>
  <c r="H77" i="1" s="1"/>
  <c r="D69" i="2" l="1"/>
  <c r="E68" i="2"/>
  <c r="J76" i="1"/>
  <c r="L76" i="1" s="1"/>
  <c r="K76" i="1" s="1"/>
  <c r="G78" i="1"/>
  <c r="I78" i="1" s="1"/>
  <c r="H78" i="1" s="1"/>
  <c r="D70" i="2" l="1"/>
  <c r="E69" i="2"/>
  <c r="J77" i="1"/>
  <c r="L77" i="1" s="1"/>
  <c r="K77" i="1" s="1"/>
  <c r="G79" i="1"/>
  <c r="I79" i="1" s="1"/>
  <c r="H79" i="1" s="1"/>
  <c r="D71" i="2" l="1"/>
  <c r="E70" i="2"/>
  <c r="J78" i="1"/>
  <c r="L78" i="1" s="1"/>
  <c r="K78" i="1" s="1"/>
  <c r="G80" i="1"/>
  <c r="I80" i="1" s="1"/>
  <c r="H80" i="1" s="1"/>
  <c r="E71" i="2" l="1"/>
  <c r="D72" i="2"/>
  <c r="J79" i="1"/>
  <c r="L79" i="1" s="1"/>
  <c r="K79" i="1" s="1"/>
  <c r="G81" i="1"/>
  <c r="I81" i="1" s="1"/>
  <c r="H81" i="1" s="1"/>
  <c r="E72" i="2" l="1"/>
  <c r="D73" i="2"/>
  <c r="J80" i="1"/>
  <c r="L80" i="1" s="1"/>
  <c r="K80" i="1" s="1"/>
  <c r="G82" i="1"/>
  <c r="I82" i="1" s="1"/>
  <c r="H82" i="1" s="1"/>
  <c r="D74" i="2" l="1"/>
  <c r="E73" i="2"/>
  <c r="J81" i="1"/>
  <c r="L81" i="1" s="1"/>
  <c r="K81" i="1" s="1"/>
  <c r="G83" i="1"/>
  <c r="I83" i="1" s="1"/>
  <c r="H83" i="1" s="1"/>
  <c r="D75" i="2" l="1"/>
  <c r="E74" i="2"/>
  <c r="J82" i="1"/>
  <c r="L82" i="1" s="1"/>
  <c r="K82" i="1" s="1"/>
  <c r="G84" i="1"/>
  <c r="I84" i="1" s="1"/>
  <c r="H84" i="1" s="1"/>
  <c r="E75" i="2" l="1"/>
  <c r="D76" i="2"/>
  <c r="J83" i="1"/>
  <c r="L83" i="1" s="1"/>
  <c r="K83" i="1" s="1"/>
  <c r="G85" i="1"/>
  <c r="I85" i="1" s="1"/>
  <c r="H85" i="1" s="1"/>
  <c r="E76" i="2" l="1"/>
  <c r="D77" i="2"/>
  <c r="J84" i="1"/>
  <c r="L84" i="1" s="1"/>
  <c r="K84" i="1" s="1"/>
  <c r="G86" i="1"/>
  <c r="I86" i="1" s="1"/>
  <c r="H86" i="1" s="1"/>
  <c r="D78" i="2" l="1"/>
  <c r="E77" i="2"/>
  <c r="J85" i="1"/>
  <c r="L85" i="1" s="1"/>
  <c r="K85" i="1" s="1"/>
  <c r="G87" i="1"/>
  <c r="I87" i="1" s="1"/>
  <c r="H87" i="1" s="1"/>
  <c r="D79" i="2" l="1"/>
  <c r="E78" i="2"/>
  <c r="J86" i="1"/>
  <c r="L86" i="1" s="1"/>
  <c r="K86" i="1" s="1"/>
  <c r="G88" i="1"/>
  <c r="I88" i="1" s="1"/>
  <c r="H88" i="1" s="1"/>
  <c r="D80" i="2" l="1"/>
  <c r="E79" i="2"/>
  <c r="J87" i="1"/>
  <c r="L87" i="1" s="1"/>
  <c r="K87" i="1" s="1"/>
  <c r="G89" i="1"/>
  <c r="I89" i="1" s="1"/>
  <c r="H89" i="1" s="1"/>
  <c r="D81" i="2" l="1"/>
  <c r="E80" i="2"/>
  <c r="J88" i="1"/>
  <c r="L88" i="1" s="1"/>
  <c r="K88" i="1" s="1"/>
  <c r="G90" i="1"/>
  <c r="I90" i="1" s="1"/>
  <c r="H90" i="1" s="1"/>
  <c r="E81" i="2" l="1"/>
  <c r="D82" i="2"/>
  <c r="J89" i="1"/>
  <c r="L89" i="1" s="1"/>
  <c r="K89" i="1" s="1"/>
  <c r="G91" i="1"/>
  <c r="I91" i="1" s="1"/>
  <c r="H91" i="1" s="1"/>
  <c r="E82" i="2" l="1"/>
  <c r="D83" i="2"/>
  <c r="J90" i="1"/>
  <c r="L90" i="1" s="1"/>
  <c r="K90" i="1" s="1"/>
  <c r="G92" i="1"/>
  <c r="I92" i="1" s="1"/>
  <c r="H92" i="1" s="1"/>
  <c r="D84" i="2" l="1"/>
  <c r="E83" i="2"/>
  <c r="J91" i="1"/>
  <c r="L91" i="1" s="1"/>
  <c r="K91" i="1" s="1"/>
  <c r="G93" i="1"/>
  <c r="I93" i="1" s="1"/>
  <c r="H93" i="1" s="1"/>
  <c r="D85" i="2" l="1"/>
  <c r="E84" i="2"/>
  <c r="J92" i="1"/>
  <c r="L92" i="1" s="1"/>
  <c r="K92" i="1" s="1"/>
  <c r="G94" i="1"/>
  <c r="I94" i="1" s="1"/>
  <c r="H94" i="1" s="1"/>
  <c r="E85" i="2" l="1"/>
  <c r="D86" i="2"/>
  <c r="J93" i="1"/>
  <c r="L93" i="1" s="1"/>
  <c r="K93" i="1" s="1"/>
  <c r="G95" i="1"/>
  <c r="I95" i="1" s="1"/>
  <c r="H95" i="1" s="1"/>
  <c r="D87" i="2" l="1"/>
  <c r="E86" i="2"/>
  <c r="J94" i="1"/>
  <c r="L94" i="1" s="1"/>
  <c r="K94" i="1" s="1"/>
  <c r="G96" i="1"/>
  <c r="I96" i="1" s="1"/>
  <c r="H96" i="1" s="1"/>
  <c r="D88" i="2" l="1"/>
  <c r="E87" i="2"/>
  <c r="J95" i="1"/>
  <c r="L95" i="1" s="1"/>
  <c r="K95" i="1" s="1"/>
  <c r="G97" i="1"/>
  <c r="I97" i="1" s="1"/>
  <c r="H97" i="1" s="1"/>
  <c r="D89" i="2" l="1"/>
  <c r="E88" i="2"/>
  <c r="J96" i="1"/>
  <c r="L96" i="1" s="1"/>
  <c r="K96" i="1" s="1"/>
  <c r="G98" i="1"/>
  <c r="I98" i="1" s="1"/>
  <c r="H98" i="1" s="1"/>
  <c r="D90" i="2" l="1"/>
  <c r="E89" i="2"/>
  <c r="J97" i="1"/>
  <c r="L97" i="1" s="1"/>
  <c r="K97" i="1" s="1"/>
  <c r="G99" i="1"/>
  <c r="I99" i="1" s="1"/>
  <c r="H99" i="1" s="1"/>
  <c r="D91" i="2" l="1"/>
  <c r="E91" i="2" s="1"/>
  <c r="E90" i="2"/>
  <c r="J98" i="1"/>
  <c r="L98" i="1" s="1"/>
  <c r="K98" i="1" s="1"/>
  <c r="G100" i="1"/>
  <c r="I100" i="1" s="1"/>
  <c r="H100" i="1" s="1"/>
  <c r="J99" i="1" l="1"/>
  <c r="L99" i="1" s="1"/>
  <c r="K99" i="1" s="1"/>
  <c r="G101" i="1"/>
  <c r="I101" i="1" s="1"/>
  <c r="H101" i="1" s="1"/>
  <c r="J100" i="1" l="1"/>
  <c r="L100" i="1" s="1"/>
  <c r="K100" i="1" s="1"/>
  <c r="J101" i="1" l="1"/>
  <c r="L101" i="1" s="1"/>
  <c r="K101" i="1" s="1"/>
</calcChain>
</file>

<file path=xl/sharedStrings.xml><?xml version="1.0" encoding="utf-8"?>
<sst xmlns="http://schemas.openxmlformats.org/spreadsheetml/2006/main" count="59" uniqueCount="39">
  <si>
    <t xml:space="preserve">NewValue </t>
  </si>
  <si>
    <t>Limit</t>
  </si>
  <si>
    <t>Period</t>
  </si>
  <si>
    <t>Target</t>
  </si>
  <si>
    <t>CC</t>
  </si>
  <si>
    <t>TotalPeriods</t>
  </si>
  <si>
    <t>Start</t>
  </si>
  <si>
    <t>Rate</t>
  </si>
  <si>
    <t>period</t>
  </si>
  <si>
    <t>end</t>
  </si>
  <si>
    <t>TRGET</t>
  </si>
  <si>
    <t>Factor 1</t>
  </si>
  <si>
    <t>"Math.POW((DesiredValue - Limit)/(1-Limit),1/Periods)</t>
  </si>
  <si>
    <t>Goal</t>
  </si>
  <si>
    <t>Actual</t>
  </si>
  <si>
    <t>percent</t>
  </si>
  <si>
    <t>Change</t>
  </si>
  <si>
    <t>New tage</t>
  </si>
  <si>
    <t>x</t>
  </si>
  <si>
    <t>y</t>
  </si>
  <si>
    <t>Factor a</t>
  </si>
  <si>
    <t>Limiot a</t>
  </si>
  <si>
    <t>DampneGoal</t>
  </si>
  <si>
    <t>Coef</t>
  </si>
  <si>
    <t>Periods</t>
  </si>
  <si>
    <t>P</t>
  </si>
  <si>
    <t>ChangeTarget</t>
  </si>
  <si>
    <t>WaterSIm Model</t>
  </si>
  <si>
    <t>X</t>
  </si>
  <si>
    <t>Y1</t>
  </si>
  <si>
    <t>Y2</t>
  </si>
  <si>
    <t>Y</t>
  </si>
  <si>
    <t>Year</t>
  </si>
  <si>
    <t>Upper Limit C</t>
  </si>
  <si>
    <t>Tearget</t>
  </si>
  <si>
    <t>Tareget</t>
  </si>
  <si>
    <t>Yr</t>
  </si>
  <si>
    <t>Sigmoid ?</t>
  </si>
  <si>
    <t>Exponential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</si>
</sst>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7787BB0-7D0F-4A7F-8674-DEC759DA5B9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Sheet1!$P$21:$P$57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Sheet1!$Q$21:$Q$57</c:f>
              <c:numCache>
                <c:formatCode>General</c:formatCode>
                <c:ptCount val="37"/>
                <c:pt idx="0">
                  <c:v>2.9803906099397732</c:v>
                </c:pt>
                <c:pt idx="1">
                  <c:v>2.9901467618185569</c:v>
                </c:pt>
                <c:pt idx="2">
                  <c:v>2.9934203396652017</c:v>
                </c:pt>
                <c:pt idx="3">
                  <c:v>2.9950611849622897</c:v>
                </c:pt>
                <c:pt idx="4">
                  <c:v>2.9960469927528637</c:v>
                </c:pt>
                <c:pt idx="5">
                  <c:v>2.996704740464899</c:v>
                </c:pt>
                <c:pt idx="6">
                  <c:v>2.9971748261704714</c:v>
                </c:pt>
                <c:pt idx="7">
                  <c:v>2.9975275359418854</c:v>
                </c:pt>
                <c:pt idx="8">
                  <c:v>2.9978019520133428</c:v>
                </c:pt>
                <c:pt idx="9">
                  <c:v>2.9980215392229086</c:v>
                </c:pt>
                <c:pt idx="10">
                  <c:v>2.9982012374288396</c:v>
                </c:pt>
                <c:pt idx="11">
                  <c:v>2.9983510106495106</c:v>
                </c:pt>
                <c:pt idx="12">
                  <c:v>2.9984777593885354</c:v>
                </c:pt>
                <c:pt idx="13">
                  <c:v>2.9985864139725069</c:v>
                </c:pt>
                <c:pt idx="14">
                  <c:v>2.9986805908427239</c:v>
                </c:pt>
                <c:pt idx="15">
                  <c:v>2.9987630028900178</c:v>
                </c:pt>
                <c:pt idx="16">
                  <c:v>2.9988357250499731</c:v>
                </c:pt>
                <c:pt idx="17">
                  <c:v>2.998900371415159</c:v>
                </c:pt>
                <c:pt idx="18">
                  <c:v>2.99895821644636</c:v>
                </c:pt>
                <c:pt idx="19">
                  <c:v>2.9990102798384553</c:v>
                </c:pt>
                <c:pt idx="20">
                  <c:v>2.9990573871503492</c:v>
                </c:pt>
                <c:pt idx="21">
                  <c:v>2.9991002139069129</c:v>
                </c:pt>
                <c:pt idx="22">
                  <c:v>2.9991393182010291</c:v>
                </c:pt>
                <c:pt idx="23">
                  <c:v>2.9991751651484893</c:v>
                </c:pt>
                <c:pt idx="24">
                  <c:v>2.999208145476044</c:v>
                </c:pt>
                <c:pt idx="25">
                  <c:v>2.9992385898215379</c:v>
                </c:pt>
                <c:pt idx="26">
                  <c:v>2.9992667798573995</c:v>
                </c:pt>
                <c:pt idx="27">
                  <c:v>2.9992929570313738</c:v>
                </c:pt>
                <c:pt idx="28">
                  <c:v>2.9993173294994433</c:v>
                </c:pt>
                <c:pt idx="29">
                  <c:v>2.9993400776726231</c:v>
                </c:pt>
                <c:pt idx="30">
                  <c:v>2.9993613586905239</c:v>
                </c:pt>
                <c:pt idx="31">
                  <c:v>2.9993813100563855</c:v>
                </c:pt>
                <c:pt idx="32">
                  <c:v>2.9994000526113918</c:v>
                </c:pt>
                <c:pt idx="33">
                  <c:v>2.9994176929842564</c:v>
                </c:pt>
                <c:pt idx="34">
                  <c:v>2.999434325621003</c:v>
                </c:pt>
                <c:pt idx="35">
                  <c:v>2.9994500344765411</c:v>
                </c:pt>
                <c:pt idx="36">
                  <c:v>2.9994648944320015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B-418F-B674-7D072D19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39720"/>
        <c:axId val="1071638408"/>
      </c:scatterChart>
      <c:valAx>
        <c:axId val="10716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38408"/>
        <c:crosses val="autoZero"/>
        <c:crossBetween val="midCat"/>
      </c:valAx>
      <c:valAx>
        <c:axId val="10716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3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Sheet1!$G$21:$G$101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Sheet1!$H$21:$H$101</c:f>
              <c:numCache>
                <c:formatCode>General</c:formatCode>
                <c:ptCount val="81"/>
                <c:pt idx="0">
                  <c:v>0.97253814736192923</c:v>
                </c:pt>
                <c:pt idx="1">
                  <c:v>0.94615365665288009</c:v>
                </c:pt>
                <c:pt idx="2">
                  <c:v>0.9208042616520915</c:v>
                </c:pt>
                <c:pt idx="3">
                  <c:v>0.89644935429412564</c:v>
                </c:pt>
                <c:pt idx="4">
                  <c:v>0.87304991961741463</c:v>
                </c:pt>
                <c:pt idx="5">
                  <c:v>0.85056847326485507</c:v>
                </c:pt>
                <c:pt idx="6">
                  <c:v>0.82896900143633068</c:v>
                </c:pt>
                <c:pt idx="7">
                  <c:v>0.80821690319697082</c:v>
                </c:pt>
                <c:pt idx="8">
                  <c:v>0.78827893504872515</c:v>
                </c:pt>
                <c:pt idx="9">
                  <c:v>0.76912315767646477</c:v>
                </c:pt>
                <c:pt idx="10">
                  <c:v>0.75071888478329696</c:v>
                </c:pt>
                <c:pt idx="11">
                  <c:v>0.73303663393313345</c:v>
                </c:pt>
                <c:pt idx="12">
                  <c:v>0.71604807932176495</c:v>
                </c:pt>
                <c:pt idx="13">
                  <c:v>0.69972600640078397</c:v>
                </c:pt>
                <c:pt idx="14">
                  <c:v>0.68404426828166565</c:v>
                </c:pt>
                <c:pt idx="15">
                  <c:v>0.66897774385017017</c:v>
                </c:pt>
                <c:pt idx="16">
                  <c:v>0.65450229752396849</c:v>
                </c:pt>
                <c:pt idx="17">
                  <c:v>0.64059474058902455</c:v>
                </c:pt>
                <c:pt idx="18">
                  <c:v>0.62723279405279919</c:v>
                </c:pt>
                <c:pt idx="19">
                  <c:v>0.61439505295476748</c:v>
                </c:pt>
                <c:pt idx="20">
                  <c:v>0.60206095207707855</c:v>
                </c:pt>
                <c:pt idx="21">
                  <c:v>0.59021073300042703</c:v>
                </c:pt>
                <c:pt idx="22">
                  <c:v>0.57882541245236396</c:v>
                </c:pt>
                <c:pt idx="23">
                  <c:v>0.56788675189734084</c:v>
                </c:pt>
                <c:pt idx="24">
                  <c:v>0.55737722831977488</c:v>
                </c:pt>
                <c:pt idx="25">
                  <c:v>0.54728000615332806</c:v>
                </c:pt>
                <c:pt idx="26">
                  <c:v>0.53757891031143668</c:v>
                </c:pt>
                <c:pt idx="27">
                  <c:v>0.52825840027588522</c:v>
                </c:pt>
                <c:pt idx="28">
                  <c:v>0.51930354520191635</c:v>
                </c:pt>
                <c:pt idx="29">
                  <c:v>0.51069999999999993</c:v>
                </c:pt>
                <c:pt idx="30">
                  <c:v>0.50243398235594072</c:v>
                </c:pt>
                <c:pt idx="31">
                  <c:v>0.49449225065251684</c:v>
                </c:pt>
                <c:pt idx="32">
                  <c:v>0.48686208275727949</c:v>
                </c:pt>
                <c:pt idx="33">
                  <c:v>0.4795312556425318</c:v>
                </c:pt>
                <c:pt idx="34">
                  <c:v>0.47248802580484178</c:v>
                </c:pt>
                <c:pt idx="35">
                  <c:v>0.46572111045272135</c:v>
                </c:pt>
                <c:pt idx="36">
                  <c:v>0.4592196694323355</c:v>
                </c:pt>
                <c:pt idx="37">
                  <c:v>0.45297328786228819</c:v>
                </c:pt>
                <c:pt idx="38">
                  <c:v>0.44697195944966628</c:v>
                </c:pt>
                <c:pt idx="39">
                  <c:v>0.44120607046061588</c:v>
                </c:pt>
                <c:pt idx="40">
                  <c:v>0.43566638431977234</c:v>
                </c:pt>
                <c:pt idx="41">
                  <c:v>0.43034402681387313</c:v>
                </c:pt>
                <c:pt idx="42">
                  <c:v>0.42523047187585122</c:v>
                </c:pt>
                <c:pt idx="43">
                  <c:v>0.42031752792663596</c:v>
                </c:pt>
                <c:pt idx="44">
                  <c:v>0.41559732475278133</c:v>
                </c:pt>
                <c:pt idx="45">
                  <c:v>0.41106230089890117</c:v>
                </c:pt>
                <c:pt idx="46">
                  <c:v>0.40670519155471452</c:v>
                </c:pt>
                <c:pt idx="47">
                  <c:v>0.40251901691729636</c:v>
                </c:pt>
                <c:pt idx="48">
                  <c:v>0.39849707100989251</c:v>
                </c:pt>
                <c:pt idx="49">
                  <c:v>0.39463291093938502</c:v>
                </c:pt>
                <c:pt idx="50">
                  <c:v>0.39092034657520064</c:v>
                </c:pt>
                <c:pt idx="51">
                  <c:v>0.38735343063312849</c:v>
                </c:pt>
                <c:pt idx="52">
                  <c:v>0.38392644914816149</c:v>
                </c:pt>
                <c:pt idx="53">
                  <c:v>0.38063391232109955</c:v>
                </c:pt>
                <c:pt idx="54">
                  <c:v>0.3774705457242522</c:v>
                </c:pt>
                <c:pt idx="55">
                  <c:v>0.37443128185215169</c:v>
                </c:pt>
                <c:pt idx="56">
                  <c:v>0.37151125200374246</c:v>
                </c:pt>
                <c:pt idx="57">
                  <c:v>0.36870577848304142</c:v>
                </c:pt>
                <c:pt idx="58">
                  <c:v>0.36601036710577683</c:v>
                </c:pt>
                <c:pt idx="59">
                  <c:v>0.36342069999999999</c:v>
                </c:pt>
                <c:pt idx="60">
                  <c:v>0.36093262868913811</c:v>
                </c:pt>
                <c:pt idx="61">
                  <c:v>0.35854216744640754</c:v>
                </c:pt>
                <c:pt idx="62">
                  <c:v>0.35624548690994112</c:v>
                </c:pt>
                <c:pt idx="63">
                  <c:v>0.35403890794840204</c:v>
                </c:pt>
                <c:pt idx="64">
                  <c:v>0.35191889576725738</c:v>
                </c:pt>
                <c:pt idx="65">
                  <c:v>0.34988205424626911</c:v>
                </c:pt>
                <c:pt idx="66">
                  <c:v>0.34792512049913299</c:v>
                </c:pt>
                <c:pt idx="67">
                  <c:v>0.34604495964654869</c:v>
                </c:pt>
                <c:pt idx="68">
                  <c:v>0.34423855979434953</c:v>
                </c:pt>
                <c:pt idx="69">
                  <c:v>0.34250302720864534</c:v>
                </c:pt>
                <c:pt idx="70">
                  <c:v>0.34083558168025146</c:v>
                </c:pt>
                <c:pt idx="71">
                  <c:v>0.33923355207097577</c:v>
                </c:pt>
                <c:pt idx="72">
                  <c:v>0.33769437203463121</c:v>
                </c:pt>
                <c:pt idx="73">
                  <c:v>0.33621557590591739</c:v>
                </c:pt>
                <c:pt idx="74">
                  <c:v>0.33479479475058715</c:v>
                </c:pt>
                <c:pt idx="75">
                  <c:v>0.33342975257056923</c:v>
                </c:pt>
                <c:pt idx="76">
                  <c:v>0.33211826265796907</c:v>
                </c:pt>
                <c:pt idx="77">
                  <c:v>0.33085822409210619</c:v>
                </c:pt>
                <c:pt idx="78">
                  <c:v>0.32964761837397766</c:v>
                </c:pt>
                <c:pt idx="79">
                  <c:v>0.32848450619275488</c:v>
                </c:pt>
                <c:pt idx="80">
                  <c:v>0.32736702431913539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7-4F57-9844-6D5663FA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82328"/>
        <c:axId val="347187248"/>
      </c:scatterChart>
      <c:valAx>
        <c:axId val="3471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7248"/>
        <c:crosses val="autoZero"/>
        <c:crossBetween val="midCat"/>
      </c:valAx>
      <c:valAx>
        <c:axId val="347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Sheet1!$J$21:$J$101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Sheet1!$K$21:$K$101</c:f>
              <c:numCache>
                <c:formatCode>General</c:formatCode>
                <c:ptCount val="81"/>
                <c:pt idx="0">
                  <c:v>1.022774950457948</c:v>
                </c:pt>
                <c:pt idx="1">
                  <c:v>1.0450312025475341</c:v>
                </c:pt>
                <c:pt idx="2">
                  <c:v>1.0667805695984001</c:v>
                </c:pt>
                <c:pt idx="3">
                  <c:v>1.0880345958921911</c:v>
                </c:pt>
                <c:pt idx="4">
                  <c:v>1.1088045627901089</c:v>
                </c:pt>
                <c:pt idx="5">
                  <c:v>1.1291014947209135</c:v>
                </c:pt>
                <c:pt idx="6">
                  <c:v>1.1489361650325456</c:v>
                </c:pt>
                <c:pt idx="7">
                  <c:v>1.1683191017104806</c:v>
                </c:pt>
                <c:pt idx="8">
                  <c:v>1.187260592965846</c:v>
                </c:pt>
                <c:pt idx="9">
                  <c:v>1.205770692696271</c:v>
                </c:pt>
                <c:pt idx="10">
                  <c:v>1.2238592258223637</c:v>
                </c:pt>
                <c:pt idx="11">
                  <c:v>1.2415357935026528</c:v>
                </c:pt>
                <c:pt idx="12">
                  <c:v>1.2588097782297567</c:v>
                </c:pt>
                <c:pt idx="13">
                  <c:v>1.2756903488104896</c:v>
                </c:pt>
                <c:pt idx="14">
                  <c:v>1.2921864652325441</c:v>
                </c:pt>
                <c:pt idx="15">
                  <c:v>1.3083068834203382</c:v>
                </c:pt>
                <c:pt idx="16">
                  <c:v>1.3240601598825434</c:v>
                </c:pt>
                <c:pt idx="17">
                  <c:v>1.3394546562537719</c:v>
                </c:pt>
                <c:pt idx="18">
                  <c:v>1.3544985437328205</c:v>
                </c:pt>
                <c:pt idx="19">
                  <c:v>1.3691998074198386</c:v>
                </c:pt>
                <c:pt idx="20">
                  <c:v>1.3835662505547159</c:v>
                </c:pt>
                <c:pt idx="21">
                  <c:v>1.3976054986589395</c:v>
                </c:pt>
                <c:pt idx="22">
                  <c:v>1.4113250035831224</c:v>
                </c:pt>
                <c:pt idx="23">
                  <c:v>1.4247320474623495</c:v>
                </c:pt>
                <c:pt idx="24">
                  <c:v>1.4378337465814397</c:v>
                </c:pt>
                <c:pt idx="25">
                  <c:v>1.4506370551521777</c:v>
                </c:pt>
                <c:pt idx="26">
                  <c:v>1.4631487690045191</c:v>
                </c:pt>
                <c:pt idx="27">
                  <c:v>1.4753755291937298</c:v>
                </c:pt>
                <c:pt idx="28">
                  <c:v>1.4873238255253698</c:v>
                </c:pt>
                <c:pt idx="29">
                  <c:v>1.4989999999999997</c:v>
                </c:pt>
                <c:pt idx="30">
                  <c:v>1.5104102501794316</c:v>
                </c:pt>
                <c:pt idx="31">
                  <c:v>1.5215606324763142</c:v>
                </c:pt>
                <c:pt idx="32">
                  <c:v>1.5324570653687981</c:v>
                </c:pt>
                <c:pt idx="33">
                  <c:v>1.5431053325419875</c:v>
                </c:pt>
                <c:pt idx="34">
                  <c:v>1.5535110859578443</c:v>
                </c:pt>
                <c:pt idx="35">
                  <c:v>1.5636798488551773</c:v>
                </c:pt>
                <c:pt idx="36">
                  <c:v>1.573617018681305</c:v>
                </c:pt>
                <c:pt idx="37">
                  <c:v>1.5833278699569506</c:v>
                </c:pt>
                <c:pt idx="38">
                  <c:v>1.5928175570758887</c:v>
                </c:pt>
                <c:pt idx="39">
                  <c:v>1.6020911170408314</c:v>
                </c:pt>
                <c:pt idx="40">
                  <c:v>1.611153472137004</c:v>
                </c:pt>
                <c:pt idx="41">
                  <c:v>1.6200094325448289</c:v>
                </c:pt>
                <c:pt idx="42">
                  <c:v>1.6286636988931078</c:v>
                </c:pt>
                <c:pt idx="43">
                  <c:v>1.6371208647540549</c:v>
                </c:pt>
                <c:pt idx="44">
                  <c:v>1.6453854190815045</c:v>
                </c:pt>
                <c:pt idx="45">
                  <c:v>1.6534617485935892</c:v>
                </c:pt>
                <c:pt idx="46">
                  <c:v>1.661354140101154</c:v>
                </c:pt>
                <c:pt idx="47">
                  <c:v>1.6690667827831396</c:v>
                </c:pt>
                <c:pt idx="48">
                  <c:v>1.6766037704101429</c:v>
                </c:pt>
                <c:pt idx="49">
                  <c:v>1.683969103517339</c:v>
                </c:pt>
                <c:pt idx="50">
                  <c:v>1.6911666915279124</c:v>
                </c:pt>
                <c:pt idx="51">
                  <c:v>1.6982003548281286</c:v>
                </c:pt>
                <c:pt idx="52">
                  <c:v>1.7050738267951442</c:v>
                </c:pt>
                <c:pt idx="53">
                  <c:v>1.7117907557786369</c:v>
                </c:pt>
                <c:pt idx="54">
                  <c:v>1.7183547070373011</c:v>
                </c:pt>
                <c:pt idx="55">
                  <c:v>1.7247691646312409</c:v>
                </c:pt>
                <c:pt idx="56">
                  <c:v>1.731037533271264</c:v>
                </c:pt>
                <c:pt idx="57">
                  <c:v>1.7371631401260585</c:v>
                </c:pt>
                <c:pt idx="58">
                  <c:v>1.74314923658821</c:v>
                </c:pt>
                <c:pt idx="59">
                  <c:v>1.7489989999999997</c:v>
                </c:pt>
                <c:pt idx="60">
                  <c:v>1.7547155353398951</c:v>
                </c:pt>
                <c:pt idx="61">
                  <c:v>1.7603018768706333</c:v>
                </c:pt>
                <c:pt idx="62">
                  <c:v>1.7657609897497677</c:v>
                </c:pt>
                <c:pt idx="63">
                  <c:v>1.7710957716035356</c:v>
                </c:pt>
                <c:pt idx="64">
                  <c:v>1.7763090540648798</c:v>
                </c:pt>
                <c:pt idx="65">
                  <c:v>1.7814036042764436</c:v>
                </c:pt>
                <c:pt idx="66">
                  <c:v>1.7863821263593338</c:v>
                </c:pt>
                <c:pt idx="67">
                  <c:v>1.7912472628484322</c:v>
                </c:pt>
                <c:pt idx="68">
                  <c:v>1.79600159609502</c:v>
                </c:pt>
                <c:pt idx="69">
                  <c:v>1.8006476496374564</c:v>
                </c:pt>
                <c:pt idx="70">
                  <c:v>1.8051878895406388</c:v>
                </c:pt>
                <c:pt idx="71">
                  <c:v>1.8096247257049591</c:v>
                </c:pt>
                <c:pt idx="72">
                  <c:v>1.8139605131454468</c:v>
                </c:pt>
                <c:pt idx="73">
                  <c:v>1.8181975532417813</c:v>
                </c:pt>
                <c:pt idx="74">
                  <c:v>1.8223380949598336</c:v>
                </c:pt>
                <c:pt idx="75">
                  <c:v>1.826384336045388</c:v>
                </c:pt>
                <c:pt idx="76">
                  <c:v>1.8303384241906782</c:v>
                </c:pt>
                <c:pt idx="77">
                  <c:v>1.8342024581743528</c:v>
                </c:pt>
                <c:pt idx="78">
                  <c:v>1.8379784889754816</c:v>
                </c:pt>
                <c:pt idx="79">
                  <c:v>1.8416685208621868</c:v>
                </c:pt>
                <c:pt idx="80">
                  <c:v>1.8452745124554841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1-4ED0-AB49-995FF7AC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34472"/>
        <c:axId val="1071633160"/>
      </c:scatterChart>
      <c:valAx>
        <c:axId val="10716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33160"/>
        <c:crosses val="autoZero"/>
        <c:crossBetween val="midCat"/>
      </c:valAx>
      <c:valAx>
        <c:axId val="10716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Sheet1!$M$6:$M$101</c:f>
              <c:numCache>
                <c:formatCode>General</c:formatCode>
                <c:ptCount val="96"/>
                <c:pt idx="0">
                  <c:v>-14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</c:numCache>
            </c:numRef>
          </c:xVal>
          <c:yVal>
            <c:numRef>
              <c:f>Sheet1!$N$6:$N$101</c:f>
              <c:numCache>
                <c:formatCode>General</c:formatCode>
                <c:ptCount val="96"/>
                <c:pt idx="0">
                  <c:v>1.5258396805653496</c:v>
                </c:pt>
                <c:pt idx="2">
                  <c:v>1.4315439886678558</c:v>
                </c:pt>
                <c:pt idx="3">
                  <c:v>1.3871521397102966</c:v>
                </c:pt>
                <c:pt idx="4">
                  <c:v>1.3445018370590287</c:v>
                </c:pt>
                <c:pt idx="5">
                  <c:v>1.3035247577311584</c:v>
                </c:pt>
                <c:pt idx="6">
                  <c:v>1.2641552591376315</c:v>
                </c:pt>
                <c:pt idx="7">
                  <c:v>1.2263302739281192</c:v>
                </c:pt>
                <c:pt idx="8">
                  <c:v>1.1899892089612654</c:v>
                </c:pt>
                <c:pt idx="9">
                  <c:v>1.1550738482384548</c:v>
                </c:pt>
                <c:pt idx="10">
                  <c:v>1.1215282596456084</c:v>
                </c:pt>
                <c:pt idx="11">
                  <c:v>1.0892987053536105</c:v>
                </c:pt>
                <c:pt idx="12">
                  <c:v>1.0583335557338378</c:v>
                </c:pt>
                <c:pt idx="13">
                  <c:v>1.0285832066508853</c:v>
                </c:pt>
                <c:pt idx="14">
                  <c:v>1</c:v>
                </c:pt>
                <c:pt idx="15">
                  <c:v>0.97253814736192923</c:v>
                </c:pt>
                <c:pt idx="16">
                  <c:v>0.94615365665288009</c:v>
                </c:pt>
                <c:pt idx="17">
                  <c:v>0.9208042616520915</c:v>
                </c:pt>
                <c:pt idx="18">
                  <c:v>0.89644935429412564</c:v>
                </c:pt>
                <c:pt idx="19">
                  <c:v>0.87304991961741463</c:v>
                </c:pt>
                <c:pt idx="20">
                  <c:v>0.85056847326485507</c:v>
                </c:pt>
                <c:pt idx="21">
                  <c:v>0.82896900143633068</c:v>
                </c:pt>
                <c:pt idx="22">
                  <c:v>0.80821690319697082</c:v>
                </c:pt>
                <c:pt idx="23">
                  <c:v>0.78827893504872515</c:v>
                </c:pt>
                <c:pt idx="24">
                  <c:v>0.76912315767646477</c:v>
                </c:pt>
                <c:pt idx="25">
                  <c:v>0.75071888478329696</c:v>
                </c:pt>
                <c:pt idx="26">
                  <c:v>0.73303663393313345</c:v>
                </c:pt>
                <c:pt idx="27">
                  <c:v>0.71604807932176495</c:v>
                </c:pt>
                <c:pt idx="28">
                  <c:v>0.69972600640078397</c:v>
                </c:pt>
                <c:pt idx="29">
                  <c:v>0.68404426828166565</c:v>
                </c:pt>
                <c:pt idx="30">
                  <c:v>0.66897774385017017</c:v>
                </c:pt>
                <c:pt idx="31">
                  <c:v>0.65450229752396849</c:v>
                </c:pt>
                <c:pt idx="32">
                  <c:v>0.64059474058902455</c:v>
                </c:pt>
                <c:pt idx="33">
                  <c:v>0.62723279405279919</c:v>
                </c:pt>
                <c:pt idx="34">
                  <c:v>0.61439505295476748</c:v>
                </c:pt>
                <c:pt idx="35">
                  <c:v>0.60206095207707855</c:v>
                </c:pt>
                <c:pt idx="36">
                  <c:v>0.59021073300042703</c:v>
                </c:pt>
                <c:pt idx="37">
                  <c:v>0.57882541245236396</c:v>
                </c:pt>
                <c:pt idx="38">
                  <c:v>0.56788675189734084</c:v>
                </c:pt>
                <c:pt idx="39">
                  <c:v>0.55737722831977488</c:v>
                </c:pt>
                <c:pt idx="40">
                  <c:v>0.54728000615332806</c:v>
                </c:pt>
                <c:pt idx="41">
                  <c:v>0.53757891031143668</c:v>
                </c:pt>
                <c:pt idx="42">
                  <c:v>0.52825840027588522</c:v>
                </c:pt>
                <c:pt idx="43">
                  <c:v>0.51930354520191635</c:v>
                </c:pt>
                <c:pt idx="44">
                  <c:v>0.51069999999999993</c:v>
                </c:pt>
                <c:pt idx="45">
                  <c:v>0.50243398235594072</c:v>
                </c:pt>
                <c:pt idx="46">
                  <c:v>0.49449225065251684</c:v>
                </c:pt>
                <c:pt idx="47">
                  <c:v>0.48686208275727949</c:v>
                </c:pt>
                <c:pt idx="48">
                  <c:v>0.4795312556425318</c:v>
                </c:pt>
                <c:pt idx="49">
                  <c:v>0.47248802580484178</c:v>
                </c:pt>
                <c:pt idx="50">
                  <c:v>0.46572111045272135</c:v>
                </c:pt>
                <c:pt idx="51">
                  <c:v>0.4592196694323355</c:v>
                </c:pt>
                <c:pt idx="52">
                  <c:v>0.45297328786228819</c:v>
                </c:pt>
                <c:pt idx="53">
                  <c:v>0.44697195944966628</c:v>
                </c:pt>
                <c:pt idx="54">
                  <c:v>0.44120607046061588</c:v>
                </c:pt>
                <c:pt idx="55">
                  <c:v>0.43566638431977234</c:v>
                </c:pt>
                <c:pt idx="56">
                  <c:v>0.43034402681387313</c:v>
                </c:pt>
                <c:pt idx="57">
                  <c:v>0.42523047187585122</c:v>
                </c:pt>
                <c:pt idx="58">
                  <c:v>0.42031752792663596</c:v>
                </c:pt>
                <c:pt idx="59">
                  <c:v>0.41559732475278133</c:v>
                </c:pt>
                <c:pt idx="60">
                  <c:v>0.41106230089890117</c:v>
                </c:pt>
                <c:pt idx="61">
                  <c:v>0.40670519155471452</c:v>
                </c:pt>
                <c:pt idx="62">
                  <c:v>0.40251901691729636</c:v>
                </c:pt>
                <c:pt idx="63">
                  <c:v>0.39849707100989251</c:v>
                </c:pt>
                <c:pt idx="64">
                  <c:v>0.39463291093938502</c:v>
                </c:pt>
                <c:pt idx="65">
                  <c:v>0.39092034657520064</c:v>
                </c:pt>
                <c:pt idx="66">
                  <c:v>0.38735343063312849</c:v>
                </c:pt>
                <c:pt idx="67">
                  <c:v>0.38392644914816149</c:v>
                </c:pt>
                <c:pt idx="68">
                  <c:v>0.38063391232109955</c:v>
                </c:pt>
                <c:pt idx="69">
                  <c:v>0.3774705457242522</c:v>
                </c:pt>
                <c:pt idx="70">
                  <c:v>0.37443128185215169</c:v>
                </c:pt>
                <c:pt idx="71">
                  <c:v>0.37151125200374246</c:v>
                </c:pt>
                <c:pt idx="72">
                  <c:v>0.36870577848304142</c:v>
                </c:pt>
                <c:pt idx="73">
                  <c:v>0.36601036710577683</c:v>
                </c:pt>
                <c:pt idx="74">
                  <c:v>0.36342069999999999</c:v>
                </c:pt>
                <c:pt idx="75">
                  <c:v>0.36093262868913811</c:v>
                </c:pt>
                <c:pt idx="76">
                  <c:v>0.35854216744640754</c:v>
                </c:pt>
                <c:pt idx="77">
                  <c:v>0.35624548690994112</c:v>
                </c:pt>
                <c:pt idx="78">
                  <c:v>0.35403890794840204</c:v>
                </c:pt>
                <c:pt idx="79">
                  <c:v>0.35191889576725738</c:v>
                </c:pt>
                <c:pt idx="80">
                  <c:v>0.34988205424626911</c:v>
                </c:pt>
                <c:pt idx="81">
                  <c:v>0.34792512049913299</c:v>
                </c:pt>
                <c:pt idx="82">
                  <c:v>0.34604495964654869</c:v>
                </c:pt>
                <c:pt idx="83">
                  <c:v>0.34423855979434953</c:v>
                </c:pt>
                <c:pt idx="84">
                  <c:v>0.34250302720864534</c:v>
                </c:pt>
                <c:pt idx="85">
                  <c:v>0.34083558168025146</c:v>
                </c:pt>
                <c:pt idx="86">
                  <c:v>0.33923355207097577</c:v>
                </c:pt>
                <c:pt idx="87">
                  <c:v>0.33769437203463121</c:v>
                </c:pt>
                <c:pt idx="88">
                  <c:v>0.33621557590591739</c:v>
                </c:pt>
                <c:pt idx="89">
                  <c:v>0.33479479475058715</c:v>
                </c:pt>
                <c:pt idx="90">
                  <c:v>0.33342975257056923</c:v>
                </c:pt>
                <c:pt idx="91">
                  <c:v>0.33211826265796907</c:v>
                </c:pt>
                <c:pt idx="92">
                  <c:v>0.33085822409210619</c:v>
                </c:pt>
                <c:pt idx="93">
                  <c:v>0.32964761837397766</c:v>
                </c:pt>
                <c:pt idx="94">
                  <c:v>0.32848450619275488</c:v>
                </c:pt>
                <c:pt idx="95">
                  <c:v>0.32736702431913539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85C-B9AF-63FD309D79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Sheet1!$M$6:$M$101</c:f>
              <c:numCache>
                <c:formatCode>General</c:formatCode>
                <c:ptCount val="96"/>
                <c:pt idx="0">
                  <c:v>-14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</c:numCache>
            </c:numRef>
          </c:xVal>
          <c:yVal>
            <c:numRef>
              <c:f>Sheet1!$O$6:$O$101</c:f>
              <c:numCache>
                <c:formatCode>General</c:formatCode>
                <c:ptCount val="96"/>
                <c:pt idx="0">
                  <c:v>0.61937501680706286</c:v>
                </c:pt>
                <c:pt idx="2">
                  <c:v>0.68154622006740984</c:v>
                </c:pt>
                <c:pt idx="3">
                  <c:v>0.71157393958646886</c:v>
                </c:pt>
                <c:pt idx="4">
                  <c:v>0.74091777928111613</c:v>
                </c:pt>
                <c:pt idx="5">
                  <c:v>0.76959331448047186</c:v>
                </c:pt>
                <c:pt idx="6">
                  <c:v>0.79761576578630722</c:v>
                </c:pt>
                <c:pt idx="7">
                  <c:v>0.82500000715194166</c:v>
                </c:pt>
                <c:pt idx="8">
                  <c:v>0.85176057377714542</c:v>
                </c:pt>
                <c:pt idx="9">
                  <c:v>0.87791166982323365</c:v>
                </c:pt>
                <c:pt idx="10">
                  <c:v>0.90346717595245107</c:v>
                </c:pt>
                <c:pt idx="11">
                  <c:v>0.92844065669564779</c:v>
                </c:pt>
                <c:pt idx="12">
                  <c:v>0.95284536765215577</c:v>
                </c:pt>
                <c:pt idx="13">
                  <c:v>0.97669426252568869</c:v>
                </c:pt>
                <c:pt idx="14">
                  <c:v>1</c:v>
                </c:pt>
                <c:pt idx="15">
                  <c:v>1.022774950457948</c:v>
                </c:pt>
                <c:pt idx="16">
                  <c:v>1.0450312025475341</c:v>
                </c:pt>
                <c:pt idx="17">
                  <c:v>1.0667805695984001</c:v>
                </c:pt>
                <c:pt idx="18">
                  <c:v>1.0880345958921911</c:v>
                </c:pt>
                <c:pt idx="19">
                  <c:v>1.1088045627901089</c:v>
                </c:pt>
                <c:pt idx="20">
                  <c:v>1.1291014947209135</c:v>
                </c:pt>
                <c:pt idx="21">
                  <c:v>1.1489361650325456</c:v>
                </c:pt>
                <c:pt idx="22">
                  <c:v>1.1683191017104806</c:v>
                </c:pt>
                <c:pt idx="23">
                  <c:v>1.187260592965846</c:v>
                </c:pt>
                <c:pt idx="24">
                  <c:v>1.205770692696271</c:v>
                </c:pt>
                <c:pt idx="25">
                  <c:v>1.2238592258223637</c:v>
                </c:pt>
                <c:pt idx="26">
                  <c:v>1.2415357935026528</c:v>
                </c:pt>
                <c:pt idx="27">
                  <c:v>1.2588097782297567</c:v>
                </c:pt>
                <c:pt idx="28">
                  <c:v>1.2756903488104896</c:v>
                </c:pt>
                <c:pt idx="29">
                  <c:v>1.2921864652325441</c:v>
                </c:pt>
                <c:pt idx="30">
                  <c:v>1.3083068834203382</c:v>
                </c:pt>
                <c:pt idx="31">
                  <c:v>1.3240601598825434</c:v>
                </c:pt>
                <c:pt idx="32">
                  <c:v>1.3394546562537719</c:v>
                </c:pt>
                <c:pt idx="33">
                  <c:v>1.3544985437328205</c:v>
                </c:pt>
                <c:pt idx="34">
                  <c:v>1.3691998074198386</c:v>
                </c:pt>
                <c:pt idx="35">
                  <c:v>1.3835662505547159</c:v>
                </c:pt>
                <c:pt idx="36">
                  <c:v>1.3976054986589395</c:v>
                </c:pt>
                <c:pt idx="37">
                  <c:v>1.4113250035831224</c:v>
                </c:pt>
                <c:pt idx="38">
                  <c:v>1.4247320474623495</c:v>
                </c:pt>
                <c:pt idx="39">
                  <c:v>1.4378337465814397</c:v>
                </c:pt>
                <c:pt idx="40">
                  <c:v>1.4506370551521777</c:v>
                </c:pt>
                <c:pt idx="41">
                  <c:v>1.4631487690045191</c:v>
                </c:pt>
                <c:pt idx="42">
                  <c:v>1.4753755291937298</c:v>
                </c:pt>
                <c:pt idx="43">
                  <c:v>1.4873238255253698</c:v>
                </c:pt>
                <c:pt idx="44">
                  <c:v>1.4989999999999997</c:v>
                </c:pt>
                <c:pt idx="45">
                  <c:v>1.5104102501794316</c:v>
                </c:pt>
                <c:pt idx="46">
                  <c:v>1.5215606324763142</c:v>
                </c:pt>
                <c:pt idx="47">
                  <c:v>1.5324570653687981</c:v>
                </c:pt>
                <c:pt idx="48">
                  <c:v>1.5431053325419875</c:v>
                </c:pt>
                <c:pt idx="49">
                  <c:v>1.5535110859578443</c:v>
                </c:pt>
                <c:pt idx="50">
                  <c:v>1.5636798488551773</c:v>
                </c:pt>
                <c:pt idx="51">
                  <c:v>1.573617018681305</c:v>
                </c:pt>
                <c:pt idx="52">
                  <c:v>1.5833278699569506</c:v>
                </c:pt>
                <c:pt idx="53">
                  <c:v>1.5928175570758887</c:v>
                </c:pt>
                <c:pt idx="54">
                  <c:v>1.6020911170408314</c:v>
                </c:pt>
                <c:pt idx="55">
                  <c:v>1.611153472137004</c:v>
                </c:pt>
                <c:pt idx="56">
                  <c:v>1.6200094325448289</c:v>
                </c:pt>
                <c:pt idx="57">
                  <c:v>1.6286636988931078</c:v>
                </c:pt>
                <c:pt idx="58">
                  <c:v>1.6371208647540549</c:v>
                </c:pt>
                <c:pt idx="59">
                  <c:v>1.6453854190815045</c:v>
                </c:pt>
                <c:pt idx="60">
                  <c:v>1.6534617485935892</c:v>
                </c:pt>
                <c:pt idx="61">
                  <c:v>1.661354140101154</c:v>
                </c:pt>
                <c:pt idx="62">
                  <c:v>1.6690667827831396</c:v>
                </c:pt>
                <c:pt idx="63">
                  <c:v>1.6766037704101429</c:v>
                </c:pt>
                <c:pt idx="64">
                  <c:v>1.683969103517339</c:v>
                </c:pt>
                <c:pt idx="65">
                  <c:v>1.6911666915279124</c:v>
                </c:pt>
                <c:pt idx="66">
                  <c:v>1.6982003548281286</c:v>
                </c:pt>
                <c:pt idx="67">
                  <c:v>1.7050738267951442</c:v>
                </c:pt>
                <c:pt idx="68">
                  <c:v>1.7117907557786369</c:v>
                </c:pt>
                <c:pt idx="69">
                  <c:v>1.7183547070373011</c:v>
                </c:pt>
                <c:pt idx="70">
                  <c:v>1.7247691646312409</c:v>
                </c:pt>
                <c:pt idx="71">
                  <c:v>1.731037533271264</c:v>
                </c:pt>
                <c:pt idx="72">
                  <c:v>1.7371631401260585</c:v>
                </c:pt>
                <c:pt idx="73">
                  <c:v>1.74314923658821</c:v>
                </c:pt>
                <c:pt idx="74">
                  <c:v>1.7489989999999997</c:v>
                </c:pt>
                <c:pt idx="75">
                  <c:v>1.7547155353398951</c:v>
                </c:pt>
                <c:pt idx="76">
                  <c:v>1.7603018768706333</c:v>
                </c:pt>
                <c:pt idx="77">
                  <c:v>1.7657609897497677</c:v>
                </c:pt>
                <c:pt idx="78">
                  <c:v>1.7710957716035356</c:v>
                </c:pt>
                <c:pt idx="79">
                  <c:v>1.7763090540648798</c:v>
                </c:pt>
                <c:pt idx="80">
                  <c:v>1.7814036042764436</c:v>
                </c:pt>
                <c:pt idx="81">
                  <c:v>1.7863821263593338</c:v>
                </c:pt>
                <c:pt idx="82">
                  <c:v>1.7912472628484322</c:v>
                </c:pt>
                <c:pt idx="83">
                  <c:v>1.79600159609502</c:v>
                </c:pt>
                <c:pt idx="84">
                  <c:v>1.8006476496374564</c:v>
                </c:pt>
                <c:pt idx="85">
                  <c:v>1.8051878895406388</c:v>
                </c:pt>
                <c:pt idx="86">
                  <c:v>1.8096247257049591</c:v>
                </c:pt>
                <c:pt idx="87">
                  <c:v>1.8139605131454468</c:v>
                </c:pt>
                <c:pt idx="88">
                  <c:v>1.8181975532417813</c:v>
                </c:pt>
                <c:pt idx="89">
                  <c:v>1.8223380949598336</c:v>
                </c:pt>
                <c:pt idx="90">
                  <c:v>1.826384336045388</c:v>
                </c:pt>
                <c:pt idx="91">
                  <c:v>1.8303384241906782</c:v>
                </c:pt>
                <c:pt idx="92">
                  <c:v>1.8342024581743528</c:v>
                </c:pt>
                <c:pt idx="93">
                  <c:v>1.8379784889754816</c:v>
                </c:pt>
                <c:pt idx="94">
                  <c:v>1.8416685208621868</c:v>
                </c:pt>
                <c:pt idx="95">
                  <c:v>1.8452745124554841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2B-485C-B9AF-63FD309D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65128"/>
        <c:axId val="821766768"/>
      </c:scatterChart>
      <c:valAx>
        <c:axId val="8217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66768"/>
        <c:crosses val="autoZero"/>
        <c:crossBetween val="midCat"/>
      </c:valAx>
      <c:valAx>
        <c:axId val="821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6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  <a:r>
              <a:rPr lang="en-US" baseline="0"/>
              <a:t>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Sheet2!$I$14:$I$91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Sheet2!$J$14:$J$91</c:f>
              <c:numCache>
                <c:formatCode>General</c:formatCode>
                <c:ptCount val="78"/>
                <c:pt idx="0">
                  <c:v>1.0183081588371157</c:v>
                </c:pt>
                <c:pt idx="1">
                  <c:v>1.3654780562567002</c:v>
                </c:pt>
                <c:pt idx="2">
                  <c:v>1.5400574882528997</c:v>
                </c:pt>
                <c:pt idx="3">
                  <c:v>1.6448242261686534</c:v>
                </c:pt>
                <c:pt idx="4">
                  <c:v>1.7144768017417693</c:v>
                </c:pt>
                <c:pt idx="5">
                  <c:v>1.7639946911190556</c:v>
                </c:pt>
                <c:pt idx="6">
                  <c:v>1.8009033002540369</c:v>
                </c:pt>
                <c:pt idx="7">
                  <c:v>1.8293973675318409</c:v>
                </c:pt>
                <c:pt idx="8">
                  <c:v>1.8519998797396009</c:v>
                </c:pt>
                <c:pt idx="9">
                  <c:v>1.8703193024977565</c:v>
                </c:pt>
                <c:pt idx="10">
                  <c:v>1.8854294143822321</c:v>
                </c:pt>
                <c:pt idx="11">
                  <c:v>1.8980743538655991</c:v>
                </c:pt>
                <c:pt idx="12">
                  <c:v>1.908786031318213</c:v>
                </c:pt>
                <c:pt idx="13">
                  <c:v>1.9179546969523784</c:v>
                </c:pt>
                <c:pt idx="14">
                  <c:v>1.9258731094553911</c:v>
                </c:pt>
                <c:pt idx="15">
                  <c:v>1.9327651508931876</c:v>
                </c:pt>
                <c:pt idx="16">
                  <c:v>1.9388049235679288</c:v>
                </c:pt>
                <c:pt idx="17">
                  <c:v>1.9441298283474477</c:v>
                </c:pt>
                <c:pt idx="18">
                  <c:v>1.9488497268852683</c:v>
                </c:pt>
                <c:pt idx="19">
                  <c:v>1.9530534907040777</c:v>
                </c:pt>
                <c:pt idx="20">
                  <c:v>1.9568137671403647</c:v>
                </c:pt>
                <c:pt idx="21">
                  <c:v>1.9601905039385477</c:v>
                </c:pt>
                <c:pt idx="22">
                  <c:v>1.9632335939777661</c:v>
                </c:pt>
                <c:pt idx="23">
                  <c:v>1.9659848861186868</c:v>
                </c:pt>
                <c:pt idx="24">
                  <c:v>1.9684797325817023</c:v>
                </c:pt>
                <c:pt idx="25">
                  <c:v>1.9707481928477573</c:v>
                </c:pt>
                <c:pt idx="26">
                  <c:v>1.9728159798370306</c:v>
                </c:pt>
                <c:pt idx="27">
                  <c:v>1.9747052104954268</c:v>
                </c:pt>
                <c:pt idx="28">
                  <c:v>1.9764350063720553</c:v>
                </c:pt>
                <c:pt idx="29">
                  <c:v>1.9780219780219781</c:v>
                </c:pt>
                <c:pt idx="30">
                  <c:v>1.9794806186200031</c:v>
                </c:pt>
                <c:pt idx="31">
                  <c:v>1.9808236260242569</c:v>
                </c:pt>
                <c:pt idx="32">
                  <c:v>1.9820621680065076</c:v>
                </c:pt>
                <c:pt idx="33">
                  <c:v>1.9832061020059422</c:v>
                </c:pt>
                <c:pt idx="34">
                  <c:v>1.9842641582419709</c:v>
                </c:pt>
                <c:pt idx="35">
                  <c:v>1.9852440931131397</c:v>
                </c:pt>
                <c:pt idx="36">
                  <c:v>1.986152818352273</c:v>
                </c:pt>
                <c:pt idx="37">
                  <c:v>1.9869965102869263</c:v>
                </c:pt>
                <c:pt idx="38">
                  <c:v>1.9877807026851564</c:v>
                </c:pt>
                <c:pt idx="39">
                  <c:v>1.9885103659881584</c:v>
                </c:pt>
                <c:pt idx="40">
                  <c:v>1.9891899751981077</c:v>
                </c:pt>
                <c:pt idx="41">
                  <c:v>1.9898235682678376</c:v>
                </c:pt>
                <c:pt idx="42">
                  <c:v>1.990414796503468</c:v>
                </c:pt>
                <c:pt idx="43">
                  <c:v>1.9909669682226216</c:v>
                </c:pt>
                <c:pt idx="44">
                  <c:v>1.9914830866948898</c:v>
                </c:pt>
                <c:pt idx="45">
                  <c:v>1.9919658832165419</c:v>
                </c:pt>
                <c:pt idx="46">
                  <c:v>1.9924178460295519</c:v>
                </c:pt>
                <c:pt idx="47">
                  <c:v>1.9928412456791131</c:v>
                </c:pt>
                <c:pt idx="48">
                  <c:v>1.9932381573088003</c:v>
                </c:pt>
                <c:pt idx="49">
                  <c:v>1.9936104803142367</c:v>
                </c:pt>
                <c:pt idx="50">
                  <c:v>1.9939599557114061</c:v>
                </c:pt>
                <c:pt idx="51">
                  <c:v>1.9942881815219831</c:v>
                </c:pt>
                <c:pt idx="52">
                  <c:v>1.9945966264332733</c:v>
                </c:pt>
                <c:pt idx="53">
                  <c:v>1.9948866419528677</c:v>
                </c:pt>
                <c:pt idx="54">
                  <c:v>1.9951594732466842</c:v>
                </c:pt>
                <c:pt idx="55">
                  <c:v>1.9954162688225623</c:v>
                </c:pt>
                <c:pt idx="56">
                  <c:v>1.9956580891992133</c:v>
                </c:pt>
                <c:pt idx="57">
                  <c:v>1.9958859146813555</c:v>
                </c:pt>
                <c:pt idx="58">
                  <c:v>1.9961006523457361</c:v>
                </c:pt>
                <c:pt idx="59">
                  <c:v>1.9963031423290205</c:v>
                </c:pt>
                <c:pt idx="60">
                  <c:v>1.9964941634967424</c:v>
                </c:pt>
                <c:pt idx="61">
                  <c:v>1.9966744385624795</c:v>
                </c:pt>
                <c:pt idx="62">
                  <c:v>1.9968446387177305</c:v>
                </c:pt>
                <c:pt idx="63">
                  <c:v>1.9970053878255323</c:v>
                </c:pt>
                <c:pt idx="64">
                  <c:v>1.9971572662244144</c:v>
                </c:pt>
                <c:pt idx="65">
                  <c:v>1.997300814183699</c:v>
                </c:pt>
                <c:pt idx="66">
                  <c:v>1.9974365350463457</c:v>
                </c:pt>
                <c:pt idx="67">
                  <c:v>1.9975648980913028</c:v>
                </c:pt>
                <c:pt idx="68">
                  <c:v>1.9976863411436874</c:v>
                </c:pt>
                <c:pt idx="69">
                  <c:v>1.9978012729579087</c:v>
                </c:pt>
                <c:pt idx="70">
                  <c:v>1.9979100753960439</c:v>
                </c:pt>
                <c:pt idx="71">
                  <c:v>1.9980131054213277</c:v>
                </c:pt>
                <c:pt idx="72">
                  <c:v>1.9981106969244655</c:v>
                </c:pt>
                <c:pt idx="73">
                  <c:v>1.998203162398571</c:v>
                </c:pt>
                <c:pt idx="74">
                  <c:v>1.9982907944768733</c:v>
                </c:pt>
                <c:pt idx="75">
                  <c:v>1.9983738673458462</c:v>
                </c:pt>
                <c:pt idx="76">
                  <c:v>1.99845263804512</c:v>
                </c:pt>
                <c:pt idx="77">
                  <c:v>1.998527347664377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D-4094-90EE-BB63BB86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03464"/>
        <c:axId val="1119205760"/>
      </c:scatterChart>
      <c:valAx>
        <c:axId val="11192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05760"/>
        <c:crosses val="autoZero"/>
        <c:crossBetween val="midCat"/>
      </c:valAx>
      <c:valAx>
        <c:axId val="1119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Sheet2!$D$14:$D$91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Sheet2!$E$14:$E$91</c:f>
              <c:numCache>
                <c:formatCode>General</c:formatCode>
                <c:ptCount val="78"/>
                <c:pt idx="0">
                  <c:v>0.95086527476136784</c:v>
                </c:pt>
                <c:pt idx="1">
                  <c:v>0.90482570493847403</c:v>
                </c:pt>
                <c:pt idx="2">
                  <c:v>0.86168631667116058</c:v>
                </c:pt>
                <c:pt idx="3">
                  <c:v>0.82126441813394602</c:v>
                </c:pt>
                <c:pt idx="4">
                  <c:v>0.78338882585089786</c:v>
                </c:pt>
                <c:pt idx="5">
                  <c:v>0.74789913974743705</c:v>
                </c:pt>
                <c:pt idx="6">
                  <c:v>0.71464506386897486</c:v>
                </c:pt>
                <c:pt idx="7">
                  <c:v>0.68348576988968279</c:v>
                </c:pt>
                <c:pt idx="8">
                  <c:v>0.65428930071590663</c:v>
                </c:pt>
                <c:pt idx="9">
                  <c:v>0.62693201165852996</c:v>
                </c:pt>
                <c:pt idx="10">
                  <c:v>0.60129804680770216</c:v>
                </c:pt>
                <c:pt idx="11">
                  <c:v>0.57727884839241561</c:v>
                </c:pt>
                <c:pt idx="12">
                  <c:v>0.55477269704711263</c:v>
                </c:pt>
                <c:pt idx="13">
                  <c:v>0.53368428103838739</c:v>
                </c:pt>
                <c:pt idx="14">
                  <c:v>0.51392429262749117</c:v>
                </c:pt>
                <c:pt idx="15">
                  <c:v>0.49540904985927181</c:v>
                </c:pt>
                <c:pt idx="16">
                  <c:v>0.47806014217585124</c:v>
                </c:pt>
                <c:pt idx="17">
                  <c:v>0.46180409835424507</c:v>
                </c:pt>
                <c:pt idx="18">
                  <c:v>0.44657207536166688</c:v>
                </c:pt>
                <c:pt idx="19">
                  <c:v>0.43229956681084358</c:v>
                </c:pt>
                <c:pt idx="20">
                  <c:v>0.41892612978067512</c:v>
                </c:pt>
                <c:pt idx="21">
                  <c:v>0.40639512884534434</c:v>
                </c:pt>
                <c:pt idx="22">
                  <c:v>0.39465349622786305</c:v>
                </c:pt>
                <c:pt idx="23">
                  <c:v>0.38365150706232132</c:v>
                </c:pt>
                <c:pt idx="24">
                  <c:v>0.37334256881309669</c:v>
                </c:pt>
                <c:pt idx="25">
                  <c:v>0.36368302395922802</c:v>
                </c:pt>
                <c:pt idx="26">
                  <c:v>0.35463196510834027</c:v>
                </c:pt>
                <c:pt idx="27">
                  <c:v>0.34615106175714105</c:v>
                </c:pt>
                <c:pt idx="28">
                  <c:v>0.33820439796483481</c:v>
                </c:pt>
                <c:pt idx="29">
                  <c:v>0.33075832025201418</c:v>
                </c:pt>
                <c:pt idx="30">
                  <c:v>0.32378129508089221</c:v>
                </c:pt>
                <c:pt idx="31">
                  <c:v>0.31724377531331649</c:v>
                </c:pt>
                <c:pt idx="32">
                  <c:v>0.3111180750810254</c:v>
                </c:pt>
                <c:pt idx="33">
                  <c:v>0.30537825253823148</c:v>
                </c:pt>
                <c:pt idx="34">
                  <c:v>0.3</c:v>
                </c:pt>
                <c:pt idx="35">
                  <c:v>0.29496054100116592</c:v>
                </c:pt>
                <c:pt idx="36">
                  <c:v>0.29023853383984349</c:v>
                </c:pt>
                <c:pt idx="37">
                  <c:v>0.2858139811970421</c:v>
                </c:pt>
                <c:pt idx="38">
                  <c:v>0.28166814544963548</c:v>
                </c:pt>
                <c:pt idx="39">
                  <c:v>0.27778346931804082</c:v>
                </c:pt>
                <c:pt idx="40">
                  <c:v>0.27414350151255767</c:v>
                </c:pt>
                <c:pt idx="41">
                  <c:v>0.27073282706348462</c:v>
                </c:pt>
                <c:pt idx="42">
                  <c:v>0.26753700203996744</c:v>
                </c:pt>
                <c:pt idx="43">
                  <c:v>0.2645424923811186</c:v>
                </c:pt>
                <c:pt idx="44">
                  <c:v>0.26173661658036207</c:v>
                </c:pt>
                <c:pt idx="45">
                  <c:v>0.25910749198027716</c:v>
                </c:pt>
                <c:pt idx="46">
                  <c:v>0.25664398445050418</c:v>
                </c:pt>
                <c:pt idx="47">
                  <c:v>0.25433566123560131</c:v>
                </c:pt>
                <c:pt idx="48">
                  <c:v>0.25217274677316792</c:v>
                </c:pt>
                <c:pt idx="49">
                  <c:v>0.25014608129512733</c:v>
                </c:pt>
                <c:pt idx="50">
                  <c:v>0.24824708203684839</c:v>
                </c:pt>
                <c:pt idx="51">
                  <c:v>0.24646770688983088</c:v>
                </c:pt>
                <c:pt idx="52">
                  <c:v>0.24480042034402513</c:v>
                </c:pt>
                <c:pt idx="53">
                  <c:v>0.24323816157555556</c:v>
                </c:pt>
                <c:pt idx="54">
                  <c:v>0.24177431454470191</c:v>
                </c:pt>
                <c:pt idx="55">
                  <c:v>0.24040267997750514</c:v>
                </c:pt>
                <c:pt idx="56">
                  <c:v>0.23911744911234301</c:v>
                </c:pt>
                <c:pt idx="57">
                  <c:v>0.23791317910029364</c:v>
                </c:pt>
                <c:pt idx="58">
                  <c:v>0.23678476995510989</c:v>
                </c:pt>
                <c:pt idx="59">
                  <c:v>0.23572744295518941</c:v>
                </c:pt>
                <c:pt idx="60">
                  <c:v>0.23473672040607468</c:v>
                </c:pt>
                <c:pt idx="61">
                  <c:v>0.2338084066777785</c:v>
                </c:pt>
                <c:pt idx="62">
                  <c:v>0.23293857043662985</c:v>
                </c:pt>
                <c:pt idx="63">
                  <c:v>0.23212352799639333</c:v>
                </c:pt>
                <c:pt idx="64">
                  <c:v>0.2313598277181553</c:v>
                </c:pt>
                <c:pt idx="65">
                  <c:v>0.23064423539291201</c:v>
                </c:pt>
                <c:pt idx="66">
                  <c:v>0.22997372054495555</c:v>
                </c:pt>
                <c:pt idx="67">
                  <c:v>0.22934544359805389</c:v>
                </c:pt>
                <c:pt idx="68">
                  <c:v>0.22875674385007502</c:v>
                </c:pt>
                <c:pt idx="69">
                  <c:v>0.2282051282051282</c:v>
                </c:pt>
                <c:pt idx="70">
                  <c:v>0.22768826061550421</c:v>
                </c:pt>
                <c:pt idx="71">
                  <c:v>0.2272039521887019</c:v>
                </c:pt>
                <c:pt idx="72">
                  <c:v>0.22675015191764536</c:v>
                </c:pt>
                <c:pt idx="73">
                  <c:v>0.22632493799483441</c:v>
                </c:pt>
                <c:pt idx="74">
                  <c:v>0.22592650967364522</c:v>
                </c:pt>
                <c:pt idx="75">
                  <c:v>0.22555317964231361</c:v>
                </c:pt>
                <c:pt idx="76">
                  <c:v>0.22520336687830611</c:v>
                </c:pt>
                <c:pt idx="77">
                  <c:v>0.22487558995281717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DD1-AE23-385E04E1C966}"/>
            </c:ext>
          </c:extLst>
        </c:ser>
        <c:ser>
          <c:idx val="1"/>
          <c:order val="1"/>
          <c:tx>
            <c:strRef>
              <c:f>Sheet2!$F$13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Sheet2!$D$14:$D$91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Sheet2!$F$14:$F$91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4DD1-AE23-385E04E1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23344"/>
        <c:axId val="830922688"/>
      </c:scatterChart>
      <c:valAx>
        <c:axId val="8309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2688"/>
        <c:crosses val="autoZero"/>
        <c:crossBetween val="midCat"/>
      </c:valAx>
      <c:valAx>
        <c:axId val="8309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2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277584</xdr:colOff>
      <xdr:row>44</xdr:row>
      <xdr:rowOff>35377</xdr:rowOff>
    </xdr:from>
    <xdr:to>
      <xdr:col>27</xdr:col>
      <xdr:colOff>277584</xdr:colOff>
      <xdr:row>59</xdr:row>
      <xdr:rowOff>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3B1D5-B3EA-4B1B-8F37-E32891943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484412</xdr:colOff>
      <xdr:row>28</xdr:row>
      <xdr:rowOff>95249</xdr:rowOff>
    </xdr:from>
    <xdr:to>
      <xdr:col>8</xdr:col>
      <xdr:colOff>359227</xdr:colOff>
      <xdr:row>43</xdr:row>
      <xdr:rowOff>62592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4FD6D-0C98-48CD-B9B1-D11BFAD9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457199</xdr:colOff>
      <xdr:row>43</xdr:row>
      <xdr:rowOff>133349</xdr:rowOff>
    </xdr:from>
    <xdr:to>
      <xdr:col>8</xdr:col>
      <xdr:colOff>332014</xdr:colOff>
      <xdr:row>58</xdr:row>
      <xdr:rowOff>100692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A5419-D6AE-496E-869F-495FD515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283029</xdr:colOff>
      <xdr:row>4</xdr:row>
      <xdr:rowOff>122464</xdr:rowOff>
    </xdr:from>
    <xdr:to>
      <xdr:col>21</xdr:col>
      <xdr:colOff>506186</xdr:colOff>
      <xdr:row>16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D9DA36-9514-425A-9479-6F4C28E53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538841</xdr:colOff>
      <xdr:row>36</xdr:row>
      <xdr:rowOff>40820</xdr:rowOff>
    </xdr:from>
    <xdr:to>
      <xdr:col>29</xdr:col>
      <xdr:colOff>5442</xdr:colOff>
      <xdr:row>61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BE870-2898-46F5-8A7B-407A6EAA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144234</xdr:colOff>
      <xdr:row>3</xdr:row>
      <xdr:rowOff>54428</xdr:rowOff>
    </xdr:from>
    <xdr:to>
      <xdr:col>25</xdr:col>
      <xdr:colOff>130627</xdr:colOff>
      <xdr:row>26</xdr:row>
      <xdr:rowOff>87084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7613D-27B5-4530-907E-B6E15618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AC101"/>
  <sheetViews>
    <sheetView topLeftCell="C1" workbookViewId="0">
      <selection activeCell="M6" sqref="M6:O101"/>
    </sheetView>
  </sheetViews>
  <sheetFormatPr defaultRowHeight="14.6" x14ac:dyDescent="0.4"/>
  <cols>
    <col min="3" max="3" width="17.4609375" customWidth="1"/>
    <col min="6" max="6" width="12" bestFit="1" customWidth="1"/>
  </cols>
  <sheetData>
    <row r="5" spans="7:15" x14ac:dyDescent="0.4">
      <c r="G5" t="s">
        <v>18</v>
      </c>
      <c r="H5" t="s">
        <v>19</v>
      </c>
      <c r="I5" t="s">
        <v>25</v>
      </c>
      <c r="J5" t="s">
        <v>18</v>
      </c>
      <c r="K5" t="s">
        <v>19</v>
      </c>
      <c r="L5" t="s">
        <v>25</v>
      </c>
      <c r="M5" t="s">
        <v>28</v>
      </c>
      <c r="N5" t="s">
        <v>29</v>
      </c>
      <c r="O5" t="s">
        <v>30</v>
      </c>
    </row>
    <row r="6" spans="7:15" x14ac:dyDescent="0.4">
      <c r="G6">
        <f t="shared" ref="G6:G19" si="0">G7-1</f>
        <v>-14</v>
      </c>
      <c r="H6">
        <f t="shared" ref="H6:H19" si="1">(($E$28-$E$23)*I6)+$E$23</f>
        <v>1.5258396805653496</v>
      </c>
      <c r="I6">
        <f t="shared" ref="I6:I19" si="2">$E$27^G6</f>
        <v>1.7511995436647851</v>
      </c>
      <c r="J6">
        <f t="shared" ref="J6:J19" si="3">J7-1</f>
        <v>-14</v>
      </c>
      <c r="K6">
        <f t="shared" ref="K6:K19" si="4">(($F$28-$F$23)*L6)+$F$23</f>
        <v>0.61937501680706286</v>
      </c>
      <c r="L6">
        <f t="shared" ref="L6:L19" si="5">$F$27^J6</f>
        <v>1.3806249831929371</v>
      </c>
      <c r="M6">
        <f>G6</f>
        <v>-14</v>
      </c>
      <c r="N6">
        <f>H6</f>
        <v>1.5258396805653496</v>
      </c>
      <c r="O6">
        <f>K6</f>
        <v>0.61937501680706286</v>
      </c>
    </row>
    <row r="7" spans="7:15" x14ac:dyDescent="0.4">
      <c r="G7">
        <f t="shared" si="0"/>
        <v>-13</v>
      </c>
      <c r="H7">
        <f t="shared" si="1"/>
        <v>1.4777484967573706</v>
      </c>
      <c r="I7">
        <f t="shared" si="2"/>
        <v>1.6824978525105294</v>
      </c>
      <c r="J7">
        <f t="shared" si="3"/>
        <v>-13</v>
      </c>
      <c r="K7">
        <f t="shared" si="4"/>
        <v>0.65081868240028751</v>
      </c>
      <c r="L7">
        <f t="shared" si="5"/>
        <v>1.3491813175997125</v>
      </c>
    </row>
    <row r="8" spans="7:15" x14ac:dyDescent="0.4">
      <c r="G8">
        <f t="shared" si="0"/>
        <v>-12</v>
      </c>
      <c r="H8">
        <f t="shared" si="1"/>
        <v>1.4315439886678558</v>
      </c>
      <c r="I8">
        <f t="shared" si="2"/>
        <v>1.6164914123826513</v>
      </c>
      <c r="J8">
        <f t="shared" si="3"/>
        <v>-12</v>
      </c>
      <c r="K8">
        <f t="shared" si="4"/>
        <v>0.68154622006740984</v>
      </c>
      <c r="L8">
        <f t="shared" si="5"/>
        <v>1.3184537799325902</v>
      </c>
      <c r="M8">
        <f t="shared" ref="M8:M71" si="6">G8</f>
        <v>-12</v>
      </c>
      <c r="N8">
        <f t="shared" ref="N8:N71" si="7">H8</f>
        <v>1.4315439886678558</v>
      </c>
      <c r="O8">
        <f t="shared" ref="O8:O71" si="8">K8</f>
        <v>0.68154622006740984</v>
      </c>
    </row>
    <row r="9" spans="7:15" x14ac:dyDescent="0.4">
      <c r="G9">
        <f t="shared" si="0"/>
        <v>-11</v>
      </c>
      <c r="H9">
        <f t="shared" si="1"/>
        <v>1.3871521397102966</v>
      </c>
      <c r="I9">
        <f t="shared" si="2"/>
        <v>1.5530744853004237</v>
      </c>
      <c r="J9">
        <f t="shared" si="3"/>
        <v>-11</v>
      </c>
      <c r="K9">
        <f t="shared" si="4"/>
        <v>0.71157393958646886</v>
      </c>
      <c r="L9">
        <f t="shared" si="5"/>
        <v>1.2884260604135311</v>
      </c>
      <c r="M9">
        <f t="shared" si="6"/>
        <v>-11</v>
      </c>
      <c r="N9">
        <f t="shared" si="7"/>
        <v>1.3871521397102966</v>
      </c>
      <c r="O9">
        <f t="shared" si="8"/>
        <v>0.71157393958646886</v>
      </c>
    </row>
    <row r="10" spans="7:15" x14ac:dyDescent="0.4">
      <c r="G10">
        <f t="shared" si="0"/>
        <v>-10</v>
      </c>
      <c r="H10">
        <f t="shared" si="1"/>
        <v>1.3445018370590287</v>
      </c>
      <c r="I10">
        <f t="shared" si="2"/>
        <v>1.4921454815128983</v>
      </c>
      <c r="J10">
        <f t="shared" si="3"/>
        <v>-10</v>
      </c>
      <c r="K10">
        <f t="shared" si="4"/>
        <v>0.74091777928111613</v>
      </c>
      <c r="L10">
        <f t="shared" si="5"/>
        <v>1.2590822207188839</v>
      </c>
      <c r="M10">
        <f t="shared" si="6"/>
        <v>-10</v>
      </c>
      <c r="N10">
        <f t="shared" si="7"/>
        <v>1.3445018370590287</v>
      </c>
      <c r="O10">
        <f t="shared" si="8"/>
        <v>0.74091777928111613</v>
      </c>
    </row>
    <row r="11" spans="7:15" x14ac:dyDescent="0.4">
      <c r="G11">
        <f t="shared" si="0"/>
        <v>-9</v>
      </c>
      <c r="H11">
        <f t="shared" si="1"/>
        <v>1.3035247577311584</v>
      </c>
      <c r="I11">
        <f t="shared" si="2"/>
        <v>1.4336067967587978</v>
      </c>
      <c r="J11">
        <f t="shared" si="3"/>
        <v>-9</v>
      </c>
      <c r="K11">
        <f t="shared" si="4"/>
        <v>0.76959331448047186</v>
      </c>
      <c r="L11">
        <f t="shared" si="5"/>
        <v>1.2304066855195281</v>
      </c>
      <c r="M11">
        <f t="shared" si="6"/>
        <v>-9</v>
      </c>
      <c r="N11">
        <f t="shared" si="7"/>
        <v>1.3035247577311584</v>
      </c>
      <c r="O11">
        <f t="shared" si="8"/>
        <v>0.76959331448047186</v>
      </c>
    </row>
    <row r="12" spans="7:15" x14ac:dyDescent="0.4">
      <c r="G12">
        <f t="shared" si="0"/>
        <v>-8</v>
      </c>
      <c r="H12">
        <f t="shared" si="1"/>
        <v>1.2641552591376315</v>
      </c>
      <c r="I12">
        <f t="shared" si="2"/>
        <v>1.3773646559109023</v>
      </c>
      <c r="J12">
        <f t="shared" si="3"/>
        <v>-8</v>
      </c>
      <c r="K12">
        <f t="shared" si="4"/>
        <v>0.79761576578630722</v>
      </c>
      <c r="L12">
        <f t="shared" si="5"/>
        <v>1.2023842342136928</v>
      </c>
      <c r="M12">
        <f t="shared" si="6"/>
        <v>-8</v>
      </c>
      <c r="N12">
        <f t="shared" si="7"/>
        <v>1.2641552591376315</v>
      </c>
      <c r="O12">
        <f t="shared" si="8"/>
        <v>0.79761576578630722</v>
      </c>
    </row>
    <row r="13" spans="7:15" x14ac:dyDescent="0.4">
      <c r="G13">
        <f t="shared" si="0"/>
        <v>-7</v>
      </c>
      <c r="H13">
        <f t="shared" si="1"/>
        <v>1.2263302739281192</v>
      </c>
      <c r="I13">
        <f t="shared" si="2"/>
        <v>1.3233289627544562</v>
      </c>
      <c r="J13">
        <f t="shared" si="3"/>
        <v>-7</v>
      </c>
      <c r="K13">
        <f t="shared" si="4"/>
        <v>0.82500000715194166</v>
      </c>
      <c r="L13">
        <f t="shared" si="5"/>
        <v>1.1749999928480583</v>
      </c>
      <c r="M13">
        <f t="shared" si="6"/>
        <v>-7</v>
      </c>
      <c r="N13">
        <f t="shared" si="7"/>
        <v>1.2263302739281192</v>
      </c>
      <c r="O13">
        <f t="shared" si="8"/>
        <v>0.82500000715194166</v>
      </c>
    </row>
    <row r="14" spans="7:15" x14ac:dyDescent="0.4">
      <c r="G14">
        <f t="shared" si="0"/>
        <v>-6</v>
      </c>
      <c r="H14">
        <f t="shared" si="1"/>
        <v>1.1899892089612654</v>
      </c>
      <c r="I14">
        <f t="shared" si="2"/>
        <v>1.2714131556589507</v>
      </c>
      <c r="J14">
        <f t="shared" si="3"/>
        <v>-6</v>
      </c>
      <c r="K14">
        <f t="shared" si="4"/>
        <v>0.85176057377714542</v>
      </c>
      <c r="L14">
        <f t="shared" si="5"/>
        <v>1.1482394262228546</v>
      </c>
      <c r="M14">
        <f t="shared" si="6"/>
        <v>-6</v>
      </c>
      <c r="N14">
        <f t="shared" si="7"/>
        <v>1.1899892089612654</v>
      </c>
      <c r="O14">
        <f t="shared" si="8"/>
        <v>0.85176057377714542</v>
      </c>
    </row>
    <row r="15" spans="7:15" x14ac:dyDescent="0.4">
      <c r="G15">
        <f t="shared" si="0"/>
        <v>-5</v>
      </c>
      <c r="H15">
        <f t="shared" si="1"/>
        <v>1.1550738482384548</v>
      </c>
      <c r="I15">
        <f t="shared" si="2"/>
        <v>1.2215340689120784</v>
      </c>
      <c r="J15">
        <f t="shared" si="3"/>
        <v>-5</v>
      </c>
      <c r="K15">
        <f t="shared" si="4"/>
        <v>0.87791166982323365</v>
      </c>
      <c r="L15">
        <f t="shared" si="5"/>
        <v>1.1220883301767663</v>
      </c>
      <c r="M15">
        <f t="shared" si="6"/>
        <v>-5</v>
      </c>
      <c r="N15">
        <f t="shared" si="7"/>
        <v>1.1550738482384548</v>
      </c>
      <c r="O15">
        <f t="shared" si="8"/>
        <v>0.87791166982323365</v>
      </c>
    </row>
    <row r="16" spans="7:15" x14ac:dyDescent="0.4">
      <c r="G16">
        <f t="shared" si="0"/>
        <v>-4</v>
      </c>
      <c r="H16">
        <f t="shared" si="1"/>
        <v>1.1215282596456084</v>
      </c>
      <c r="I16">
        <f t="shared" si="2"/>
        <v>1.1736117994937263</v>
      </c>
      <c r="J16">
        <f t="shared" si="3"/>
        <v>-4</v>
      </c>
      <c r="K16">
        <f t="shared" si="4"/>
        <v>0.90346717595245107</v>
      </c>
      <c r="L16">
        <f t="shared" si="5"/>
        <v>1.0965328240475489</v>
      </c>
      <c r="M16">
        <f t="shared" si="6"/>
        <v>-4</v>
      </c>
      <c r="N16">
        <f t="shared" si="7"/>
        <v>1.1215282596456084</v>
      </c>
      <c r="O16">
        <f t="shared" si="8"/>
        <v>0.90346717595245107</v>
      </c>
    </row>
    <row r="17" spans="3:29" x14ac:dyDescent="0.4">
      <c r="G17">
        <f t="shared" si="0"/>
        <v>-3</v>
      </c>
      <c r="H17">
        <f t="shared" si="1"/>
        <v>1.0892987053536105</v>
      </c>
      <c r="I17">
        <f t="shared" si="2"/>
        <v>1.1275695790765865</v>
      </c>
      <c r="J17">
        <f t="shared" si="3"/>
        <v>-3</v>
      </c>
      <c r="K17">
        <f t="shared" si="4"/>
        <v>0.92844065669564779</v>
      </c>
      <c r="L17">
        <f t="shared" si="5"/>
        <v>1.0715593433043522</v>
      </c>
      <c r="M17">
        <f t="shared" si="6"/>
        <v>-3</v>
      </c>
      <c r="N17">
        <f t="shared" si="7"/>
        <v>1.0892987053536105</v>
      </c>
      <c r="O17">
        <f t="shared" si="8"/>
        <v>0.92844065669564779</v>
      </c>
    </row>
    <row r="18" spans="3:29" x14ac:dyDescent="0.4">
      <c r="G18">
        <f t="shared" si="0"/>
        <v>-2</v>
      </c>
      <c r="H18">
        <f t="shared" si="1"/>
        <v>1.0583335557338378</v>
      </c>
      <c r="I18">
        <f t="shared" si="2"/>
        <v>1.0833336510483398</v>
      </c>
      <c r="J18">
        <f t="shared" si="3"/>
        <v>-2</v>
      </c>
      <c r="K18">
        <f t="shared" si="4"/>
        <v>0.95284536765215577</v>
      </c>
      <c r="L18">
        <f t="shared" si="5"/>
        <v>1.0471546323478442</v>
      </c>
      <c r="M18">
        <f t="shared" si="6"/>
        <v>-2</v>
      </c>
      <c r="N18">
        <f t="shared" si="7"/>
        <v>1.0583335557338378</v>
      </c>
      <c r="O18">
        <f t="shared" si="8"/>
        <v>0.95284536765215577</v>
      </c>
    </row>
    <row r="19" spans="3:29" x14ac:dyDescent="0.4">
      <c r="C19" t="s">
        <v>27</v>
      </c>
      <c r="G19">
        <f t="shared" si="0"/>
        <v>-1</v>
      </c>
      <c r="H19">
        <f t="shared" si="1"/>
        <v>1.0285832066508853</v>
      </c>
      <c r="I19">
        <f t="shared" si="2"/>
        <v>1.0408331523584076</v>
      </c>
      <c r="J19">
        <f t="shared" si="3"/>
        <v>-1</v>
      </c>
      <c r="K19">
        <f t="shared" si="4"/>
        <v>0.97669426252568869</v>
      </c>
      <c r="L19">
        <f t="shared" si="5"/>
        <v>1.0233057374743113</v>
      </c>
      <c r="M19">
        <f t="shared" si="6"/>
        <v>-1</v>
      </c>
      <c r="N19">
        <f t="shared" si="7"/>
        <v>1.0285832066508853</v>
      </c>
      <c r="O19">
        <f t="shared" si="8"/>
        <v>0.97669426252568869</v>
      </c>
    </row>
    <row r="20" spans="3:29" x14ac:dyDescent="0.4">
      <c r="G20">
        <f>G21-1</f>
        <v>0</v>
      </c>
      <c r="H20">
        <f>(($E$28-$E$23)*I20)+$E$23</f>
        <v>1</v>
      </c>
      <c r="I20">
        <f>$E$27^G20</f>
        <v>1</v>
      </c>
      <c r="J20">
        <f>J21-1</f>
        <v>0</v>
      </c>
      <c r="K20">
        <f>(($F$28-$F$23)*L20)+$F$23</f>
        <v>1</v>
      </c>
      <c r="L20">
        <f>$F$27^J20</f>
        <v>1</v>
      </c>
      <c r="M20">
        <f t="shared" si="6"/>
        <v>0</v>
      </c>
      <c r="N20">
        <f t="shared" si="7"/>
        <v>1</v>
      </c>
      <c r="O20">
        <f t="shared" si="8"/>
        <v>1</v>
      </c>
      <c r="P20" t="s">
        <v>18</v>
      </c>
      <c r="Q20" t="s">
        <v>19</v>
      </c>
      <c r="AC20" t="s">
        <v>17</v>
      </c>
    </row>
    <row r="21" spans="3:29" x14ac:dyDescent="0.4">
      <c r="D21" t="s">
        <v>24</v>
      </c>
      <c r="E21">
        <v>30</v>
      </c>
      <c r="F21">
        <v>30</v>
      </c>
      <c r="G21">
        <v>1</v>
      </c>
      <c r="H21">
        <f>(($E$28-$E$23)*I21)+$E$23</f>
        <v>0.97253814736192923</v>
      </c>
      <c r="I21">
        <f>$E$27^G21</f>
        <v>0.96076878194561322</v>
      </c>
      <c r="J21">
        <v>1</v>
      </c>
      <c r="K21">
        <f>(($F$28-$F$23)*L21)+$F$23</f>
        <v>1.022774950457948</v>
      </c>
      <c r="L21">
        <f>$F$27^J21</f>
        <v>0.97722504954205203</v>
      </c>
      <c r="M21">
        <f t="shared" si="6"/>
        <v>1</v>
      </c>
      <c r="N21">
        <f t="shared" si="7"/>
        <v>0.97253814736192923</v>
      </c>
      <c r="O21">
        <f t="shared" si="8"/>
        <v>1.022774950457948</v>
      </c>
      <c r="P21">
        <v>1</v>
      </c>
      <c r="Q21">
        <f>IF($W$25&lt;$V$25,(($V$25-1)*POWER($Y$25,1/P21))+$V$25,((1-$V$25)*POWER($Y$25,P21))+$V$25)</f>
        <v>2.9803906099397732</v>
      </c>
      <c r="R21">
        <f>$V$25-$W$25</f>
        <v>0.5</v>
      </c>
      <c r="S21">
        <f>POWER($Y$25,1/P21)</f>
        <v>0.98039060993977345</v>
      </c>
      <c r="AC21">
        <f>AA40/AB40</f>
        <v>150.53956834532374</v>
      </c>
    </row>
    <row r="22" spans="3:29" x14ac:dyDescent="0.4">
      <c r="D22" t="s">
        <v>3</v>
      </c>
      <c r="E22">
        <v>0.6</v>
      </c>
      <c r="F22">
        <v>1.5</v>
      </c>
      <c r="G22">
        <v>2</v>
      </c>
      <c r="H22">
        <f t="shared" ref="H22:H85" si="9">(($E$28-$E$23)*I22)+$E$23</f>
        <v>0.94615365665288009</v>
      </c>
      <c r="I22">
        <f t="shared" ref="I22:I85" si="10">$E$27^G22</f>
        <v>0.92307665236125724</v>
      </c>
      <c r="J22">
        <f>J21+1</f>
        <v>2</v>
      </c>
      <c r="K22">
        <f t="shared" ref="K22:K85" si="11">(($F$28-$F$23)*L22)+$F$23</f>
        <v>1.0450312025475341</v>
      </c>
      <c r="L22">
        <f t="shared" ref="L22:L85" si="12">$F$27^J22</f>
        <v>0.95496879745246599</v>
      </c>
      <c r="M22">
        <f t="shared" si="6"/>
        <v>2</v>
      </c>
      <c r="N22">
        <f t="shared" si="7"/>
        <v>0.94615365665288009</v>
      </c>
      <c r="O22">
        <f t="shared" si="8"/>
        <v>1.0450312025475341</v>
      </c>
      <c r="P22">
        <f>P21+1</f>
        <v>2</v>
      </c>
      <c r="Q22">
        <f>IF($W$25&lt;$V$25,(($V$25-1)*POWER($Y$25,1/P22))+$V$25,((1-$V$25)*POWER($Y$25,P22))+$V$25)</f>
        <v>2.9901467618185569</v>
      </c>
      <c r="R22">
        <f>$V$25-$W$25</f>
        <v>0.5</v>
      </c>
      <c r="S22">
        <f>POWER($Y$25,P22)</f>
        <v>0.96116574805808097</v>
      </c>
      <c r="AC22">
        <f>AA41/AB41</f>
        <v>101.81734177215191</v>
      </c>
    </row>
    <row r="23" spans="3:29" x14ac:dyDescent="0.4">
      <c r="D23" t="s">
        <v>1</v>
      </c>
      <c r="E23">
        <v>0.3</v>
      </c>
      <c r="F23">
        <v>2</v>
      </c>
      <c r="G23">
        <v>3</v>
      </c>
      <c r="H23">
        <f t="shared" si="9"/>
        <v>0.9208042616520915</v>
      </c>
      <c r="I23">
        <f t="shared" si="10"/>
        <v>0.88686323093155939</v>
      </c>
      <c r="J23">
        <f t="shared" ref="J23:J86" si="13">J22+1</f>
        <v>3</v>
      </c>
      <c r="K23">
        <f t="shared" si="11"/>
        <v>1.0667805695984001</v>
      </c>
      <c r="L23">
        <f t="shared" si="12"/>
        <v>0.93321943040159994</v>
      </c>
      <c r="M23">
        <f t="shared" si="6"/>
        <v>3</v>
      </c>
      <c r="N23">
        <f t="shared" si="7"/>
        <v>0.9208042616520915</v>
      </c>
      <c r="O23">
        <f t="shared" si="8"/>
        <v>1.0667805695984001</v>
      </c>
      <c r="P23">
        <f t="shared" ref="P23:P57" si="14">P22+1</f>
        <v>3</v>
      </c>
      <c r="Q23">
        <f>IF($W$25&lt;$V$25,(($V$25-1)*POWER($Y$25,1/P23))+$V$25,((1-$V$25)*POWER($Y$25,P23))+$V$25)</f>
        <v>2.9934203396652017</v>
      </c>
      <c r="R23">
        <f>$V$25-$W$25</f>
        <v>0.5</v>
      </c>
      <c r="S23">
        <f>POWER($Y$25,P23)</f>
        <v>0.94231787399188061</v>
      </c>
      <c r="AC23">
        <f>AA42/AB42</f>
        <v>130.10761589403975</v>
      </c>
    </row>
    <row r="24" spans="3:29" x14ac:dyDescent="0.4">
      <c r="D24" t="s">
        <v>20</v>
      </c>
      <c r="E24">
        <f>IF(E22&lt;E23,E23,E22)</f>
        <v>0.6</v>
      </c>
      <c r="F24">
        <f>IF(F22&lt;F23,F23,F22)</f>
        <v>2</v>
      </c>
      <c r="G24">
        <v>4</v>
      </c>
      <c r="H24">
        <f t="shared" si="9"/>
        <v>0.89644935429412564</v>
      </c>
      <c r="I24">
        <f t="shared" si="10"/>
        <v>0.85207050613446533</v>
      </c>
      <c r="J24">
        <f t="shared" si="13"/>
        <v>4</v>
      </c>
      <c r="K24">
        <f t="shared" si="11"/>
        <v>1.0880345958921911</v>
      </c>
      <c r="L24">
        <f t="shared" si="12"/>
        <v>0.91196540410780902</v>
      </c>
      <c r="M24">
        <f t="shared" si="6"/>
        <v>4</v>
      </c>
      <c r="N24">
        <f t="shared" si="7"/>
        <v>0.89644935429412564</v>
      </c>
      <c r="O24">
        <f t="shared" si="8"/>
        <v>1.0880345958921911</v>
      </c>
      <c r="P24">
        <f t="shared" si="14"/>
        <v>4</v>
      </c>
      <c r="Q24">
        <f>IF($W$25&lt;$V$25,(($V$25-1)*POWER($Y$25,1/P24))+$V$25,((1-$V$25)*POWER($Y$25,P24))+$V$25)</f>
        <v>2.9950611849622897</v>
      </c>
      <c r="R24">
        <f>$V$25-$W$25</f>
        <v>0.5</v>
      </c>
      <c r="S24">
        <f>POWER($Y$25,P24)</f>
        <v>0.92383959524005044</v>
      </c>
      <c r="U24" t="s">
        <v>0</v>
      </c>
      <c r="V24" t="s">
        <v>1</v>
      </c>
      <c r="W24" t="s">
        <v>3</v>
      </c>
      <c r="X24" t="s">
        <v>2</v>
      </c>
      <c r="Y24" t="s">
        <v>4</v>
      </c>
      <c r="AC24">
        <f>AA43/AB43</f>
        <v>76.459731543624159</v>
      </c>
    </row>
    <row r="25" spans="3:29" x14ac:dyDescent="0.4">
      <c r="D25" t="s">
        <v>21</v>
      </c>
      <c r="E25">
        <f>IF(E22&lt;E23,E22,E23)</f>
        <v>0.3</v>
      </c>
      <c r="F25">
        <f>IF(F22&lt;F23,F22,F23)</f>
        <v>1.5</v>
      </c>
      <c r="G25">
        <f>G24+1</f>
        <v>5</v>
      </c>
      <c r="H25">
        <f t="shared" si="9"/>
        <v>0.87304991961741463</v>
      </c>
      <c r="I25">
        <f t="shared" si="10"/>
        <v>0.81864274231059242</v>
      </c>
      <c r="J25">
        <f t="shared" si="13"/>
        <v>5</v>
      </c>
      <c r="K25">
        <f t="shared" si="11"/>
        <v>1.1088045627901089</v>
      </c>
      <c r="L25">
        <f t="shared" si="12"/>
        <v>0.89119543720989114</v>
      </c>
      <c r="M25">
        <f t="shared" si="6"/>
        <v>5</v>
      </c>
      <c r="N25">
        <f t="shared" si="7"/>
        <v>0.87304991961741463</v>
      </c>
      <c r="O25">
        <f t="shared" si="8"/>
        <v>1.1088045627901089</v>
      </c>
      <c r="P25">
        <f t="shared" si="14"/>
        <v>5</v>
      </c>
      <c r="Q25">
        <f>IF($W$25&lt;$V$25,(($V$25-1)*POWER($Y$25,1/P25))+$V$25,((1-$V$25)*POWER($Y$25,P25))+$V$25)</f>
        <v>2.9960469927528637</v>
      </c>
      <c r="R25">
        <f>$V$25-$W$25</f>
        <v>0.5</v>
      </c>
      <c r="S25">
        <f>POWER($Y$25,P25)</f>
        <v>0.90572366426390649</v>
      </c>
      <c r="U25">
        <f>IF($U$31&lt;$V$25,(($V$25-$W$25)*POWER($Y$25,$X$25))+$V$25,(($W$25-$V$25)*POWER($Y$25,$X$25))+$V$25)</f>
        <v>2.2499999999999996</v>
      </c>
      <c r="V25">
        <v>2</v>
      </c>
      <c r="W25">
        <f>U31</f>
        <v>1.5</v>
      </c>
      <c r="X25">
        <v>35</v>
      </c>
      <c r="Y25">
        <f>Y31</f>
        <v>0.98039060993977345</v>
      </c>
      <c r="AA25" t="s">
        <v>10</v>
      </c>
    </row>
    <row r="26" spans="3:29" x14ac:dyDescent="0.4">
      <c r="D26" t="s">
        <v>22</v>
      </c>
      <c r="E26">
        <f>(E24-E25)+0.001</f>
        <v>0.30099999999999999</v>
      </c>
      <c r="F26">
        <f>(F24-F25)+0.001</f>
        <v>0.501</v>
      </c>
      <c r="G26">
        <f t="shared" ref="G26:G89" si="15">G25+1</f>
        <v>6</v>
      </c>
      <c r="H26">
        <f t="shared" si="9"/>
        <v>0.85056847326485507</v>
      </c>
      <c r="I26">
        <f t="shared" si="10"/>
        <v>0.78652639037836436</v>
      </c>
      <c r="J26">
        <f t="shared" si="13"/>
        <v>6</v>
      </c>
      <c r="K26">
        <f t="shared" si="11"/>
        <v>1.1291014947209135</v>
      </c>
      <c r="L26">
        <f t="shared" si="12"/>
        <v>0.87089850527908652</v>
      </c>
      <c r="M26">
        <f t="shared" si="6"/>
        <v>6</v>
      </c>
      <c r="N26">
        <f t="shared" si="7"/>
        <v>0.85056847326485507</v>
      </c>
      <c r="O26">
        <f t="shared" si="8"/>
        <v>1.1291014947209135</v>
      </c>
      <c r="P26">
        <f t="shared" si="14"/>
        <v>6</v>
      </c>
      <c r="Q26">
        <f>IF($W$25&lt;$V$25,(($V$25-1)*POWER($Y$25,1/P26))+$V$25,((1-$V$25)*POWER($Y$25,P26))+$V$25)</f>
        <v>2.996704740464899</v>
      </c>
      <c r="R26">
        <f>$V$25-$W$25</f>
        <v>0.5</v>
      </c>
      <c r="S26">
        <f>POWER($Y$25,P26)</f>
        <v>0.88796297564457782</v>
      </c>
      <c r="U26">
        <f>U25</f>
        <v>2.2499999999999996</v>
      </c>
      <c r="Y26">
        <f>((U26-V25)/(W25-V25))^(1/X25)</f>
        <v>-0.98039060993977345</v>
      </c>
      <c r="AA26">
        <f>(Y26^X31)+V25</f>
        <v>1.5000000000000009</v>
      </c>
    </row>
    <row r="27" spans="3:29" x14ac:dyDescent="0.4">
      <c r="D27" t="s">
        <v>23</v>
      </c>
      <c r="E27">
        <f>ABS(E26^(1/E21))</f>
        <v>0.96076878194561322</v>
      </c>
      <c r="F27">
        <f>ABS(F26^(1/F21))</f>
        <v>0.97722504954205203</v>
      </c>
      <c r="G27">
        <f t="shared" si="15"/>
        <v>7</v>
      </c>
      <c r="H27">
        <f t="shared" si="9"/>
        <v>0.82896900143633068</v>
      </c>
      <c r="I27">
        <f t="shared" si="10"/>
        <v>0.75567000205190105</v>
      </c>
      <c r="J27">
        <f t="shared" si="13"/>
        <v>7</v>
      </c>
      <c r="K27">
        <f t="shared" si="11"/>
        <v>1.1489361650325456</v>
      </c>
      <c r="L27">
        <f t="shared" si="12"/>
        <v>0.85106383496745441</v>
      </c>
      <c r="M27">
        <f t="shared" si="6"/>
        <v>7</v>
      </c>
      <c r="N27">
        <f t="shared" si="7"/>
        <v>0.82896900143633068</v>
      </c>
      <c r="O27">
        <f t="shared" si="8"/>
        <v>1.1489361650325456</v>
      </c>
      <c r="P27">
        <f t="shared" si="14"/>
        <v>7</v>
      </c>
      <c r="Q27">
        <f>IF($W$25&lt;$V$25,(($V$25-1)*POWER($Y$25,1/P27))+$V$25,((1-$V$25)*POWER($Y$25,P27))+$V$25)</f>
        <v>2.9971748261704714</v>
      </c>
      <c r="R27">
        <f>$V$25-$W$25</f>
        <v>0.5</v>
      </c>
      <c r="S27">
        <f>POWER($Y$25,P27)</f>
        <v>0.87055056329612379</v>
      </c>
      <c r="Y27" t="s">
        <v>11</v>
      </c>
    </row>
    <row r="28" spans="3:29" x14ac:dyDescent="0.4">
      <c r="D28" t="s">
        <v>26</v>
      </c>
      <c r="E28">
        <v>1</v>
      </c>
      <c r="F28">
        <v>1</v>
      </c>
      <c r="G28">
        <f t="shared" si="15"/>
        <v>8</v>
      </c>
      <c r="H28">
        <f t="shared" si="9"/>
        <v>0.80821690319697082</v>
      </c>
      <c r="I28">
        <f t="shared" si="10"/>
        <v>0.72602414742424393</v>
      </c>
      <c r="J28">
        <f t="shared" si="13"/>
        <v>8</v>
      </c>
      <c r="K28">
        <f t="shared" si="11"/>
        <v>1.1683191017104806</v>
      </c>
      <c r="L28">
        <f t="shared" si="12"/>
        <v>0.83168089828951941</v>
      </c>
      <c r="M28">
        <f t="shared" si="6"/>
        <v>8</v>
      </c>
      <c r="N28">
        <f t="shared" si="7"/>
        <v>0.80821690319697082</v>
      </c>
      <c r="O28">
        <f t="shared" si="8"/>
        <v>1.1683191017104806</v>
      </c>
      <c r="P28">
        <f t="shared" si="14"/>
        <v>8</v>
      </c>
      <c r="Q28">
        <f>IF($W$25&lt;$V$25,(($V$25-1)*POWER($Y$25,1/P28))+$V$25,((1-$V$25)*POWER($Y$25,P28))+$V$25)</f>
        <v>2.9975275359418854</v>
      </c>
      <c r="R28">
        <f>$V$25-$W$25</f>
        <v>0.5</v>
      </c>
      <c r="S28">
        <f>POWER($Y$25,P28)</f>
        <v>0.85347959773330018</v>
      </c>
      <c r="Y28" t="s">
        <v>12</v>
      </c>
    </row>
    <row r="29" spans="3:29" x14ac:dyDescent="0.4">
      <c r="G29">
        <f t="shared" si="15"/>
        <v>9</v>
      </c>
      <c r="H29">
        <f t="shared" si="9"/>
        <v>0.78827893504872515</v>
      </c>
      <c r="I29">
        <f t="shared" si="10"/>
        <v>0.6975413357838931</v>
      </c>
      <c r="J29">
        <f t="shared" si="13"/>
        <v>9</v>
      </c>
      <c r="K29">
        <f t="shared" si="11"/>
        <v>1.187260592965846</v>
      </c>
      <c r="L29">
        <f t="shared" si="12"/>
        <v>0.81273940703415393</v>
      </c>
      <c r="M29">
        <f t="shared" si="6"/>
        <v>9</v>
      </c>
      <c r="N29">
        <f t="shared" si="7"/>
        <v>0.78827893504872515</v>
      </c>
      <c r="O29">
        <f t="shared" si="8"/>
        <v>1.187260592965846</v>
      </c>
      <c r="P29">
        <f t="shared" si="14"/>
        <v>9</v>
      </c>
      <c r="Q29">
        <f>IF($W$25&lt;$V$25,(($V$25-1)*POWER($Y$25,1/P29))+$V$25,((1-$V$25)*POWER($Y$25,P29))+$V$25)</f>
        <v>2.9978019520133428</v>
      </c>
      <c r="R29">
        <f>$V$25-$W$25</f>
        <v>0.5</v>
      </c>
      <c r="S29">
        <f>POWER($Y$25,P29)</f>
        <v>0.83674338339290266</v>
      </c>
    </row>
    <row r="30" spans="3:29" x14ac:dyDescent="0.4">
      <c r="G30">
        <f t="shared" si="15"/>
        <v>10</v>
      </c>
      <c r="H30">
        <f t="shared" si="9"/>
        <v>0.76912315767646477</v>
      </c>
      <c r="I30">
        <f t="shared" si="10"/>
        <v>0.67017593953780696</v>
      </c>
      <c r="J30">
        <f t="shared" si="13"/>
        <v>10</v>
      </c>
      <c r="K30">
        <f t="shared" si="11"/>
        <v>1.205770692696271</v>
      </c>
      <c r="L30">
        <f t="shared" si="12"/>
        <v>0.79422930730372898</v>
      </c>
      <c r="M30">
        <f t="shared" si="6"/>
        <v>10</v>
      </c>
      <c r="N30">
        <f t="shared" si="7"/>
        <v>0.76912315767646477</v>
      </c>
      <c r="O30">
        <f t="shared" si="8"/>
        <v>1.205770692696271</v>
      </c>
      <c r="P30">
        <f t="shared" si="14"/>
        <v>10</v>
      </c>
      <c r="Q30">
        <f>IF($W$25&lt;$V$25,(($V$25-1)*POWER($Y$25,1/P30))+$V$25,((1-$V$25)*POWER($Y$25,P30))+$V$25)</f>
        <v>2.9980215392229086</v>
      </c>
      <c r="R30">
        <f>$V$25-$W$25</f>
        <v>0.5</v>
      </c>
      <c r="S30">
        <f>POWER($Y$25,P30)</f>
        <v>0.82033535600763752</v>
      </c>
      <c r="U30" t="s">
        <v>3</v>
      </c>
      <c r="X30" t="s">
        <v>5</v>
      </c>
      <c r="Y30" t="s">
        <v>4</v>
      </c>
    </row>
    <row r="31" spans="3:29" x14ac:dyDescent="0.4">
      <c r="G31">
        <f t="shared" si="15"/>
        <v>11</v>
      </c>
      <c r="H31">
        <f t="shared" si="9"/>
        <v>0.75071888478329696</v>
      </c>
      <c r="I31">
        <f t="shared" si="10"/>
        <v>0.64388412111899573</v>
      </c>
      <c r="J31">
        <f t="shared" si="13"/>
        <v>11</v>
      </c>
      <c r="K31">
        <f t="shared" si="11"/>
        <v>1.2238592258223637</v>
      </c>
      <c r="L31">
        <f t="shared" si="12"/>
        <v>0.77614077417763627</v>
      </c>
      <c r="M31">
        <f t="shared" si="6"/>
        <v>11</v>
      </c>
      <c r="N31">
        <f t="shared" si="7"/>
        <v>0.75071888478329696</v>
      </c>
      <c r="O31">
        <f t="shared" si="8"/>
        <v>1.2238592258223637</v>
      </c>
      <c r="P31">
        <f t="shared" si="14"/>
        <v>11</v>
      </c>
      <c r="Q31">
        <f>IF($W$25&lt;$V$25,(($V$25-1)*POWER($Y$25,1/P31))+$V$25,((1-$V$25)*POWER($Y$25,P31))+$V$25)</f>
        <v>2.9982012374288396</v>
      </c>
      <c r="R31">
        <f>$V$25-$W$25</f>
        <v>0.5</v>
      </c>
      <c r="S31">
        <f>POWER($Y$25,P31)</f>
        <v>0.80424908003148887</v>
      </c>
      <c r="U31">
        <v>1.5</v>
      </c>
      <c r="X31">
        <v>35</v>
      </c>
      <c r="Y31">
        <f>(ABS(U31-V25)+0)^(1/X31)</f>
        <v>0.98039060993977345</v>
      </c>
    </row>
    <row r="32" spans="3:29" x14ac:dyDescent="0.4">
      <c r="G32">
        <f t="shared" si="15"/>
        <v>12</v>
      </c>
      <c r="H32">
        <f t="shared" si="9"/>
        <v>0.73303663393313345</v>
      </c>
      <c r="I32">
        <f t="shared" si="10"/>
        <v>0.61862376276161923</v>
      </c>
      <c r="J32">
        <f t="shared" si="13"/>
        <v>12</v>
      </c>
      <c r="K32">
        <f t="shared" si="11"/>
        <v>1.2415357935026528</v>
      </c>
      <c r="L32">
        <f t="shared" si="12"/>
        <v>0.75846420649734714</v>
      </c>
      <c r="M32">
        <f t="shared" si="6"/>
        <v>12</v>
      </c>
      <c r="N32">
        <f t="shared" si="7"/>
        <v>0.73303663393313345</v>
      </c>
      <c r="O32">
        <f t="shared" si="8"/>
        <v>1.2415357935026528</v>
      </c>
      <c r="P32">
        <f t="shared" si="14"/>
        <v>12</v>
      </c>
      <c r="Q32">
        <f>IF($W$25&lt;$V$25,(($V$25-1)*POWER($Y$25,1/P32))+$V$25,((1-$V$25)*POWER($Y$25,P32))+$V$25)</f>
        <v>2.9983510106495106</v>
      </c>
      <c r="R32">
        <f>$V$25-$W$25</f>
        <v>0.5</v>
      </c>
      <c r="S32">
        <f>POWER($Y$25,P32)</f>
        <v>0.78847824611557316</v>
      </c>
    </row>
    <row r="33" spans="7:28" x14ac:dyDescent="0.4">
      <c r="G33">
        <f t="shared" si="15"/>
        <v>13</v>
      </c>
      <c r="H33">
        <f t="shared" si="9"/>
        <v>0.71604807932176495</v>
      </c>
      <c r="I33">
        <f t="shared" si="10"/>
        <v>0.59435439903109288</v>
      </c>
      <c r="J33">
        <f t="shared" si="13"/>
        <v>13</v>
      </c>
      <c r="K33">
        <f t="shared" si="11"/>
        <v>1.2588097782297567</v>
      </c>
      <c r="L33">
        <f t="shared" si="12"/>
        <v>0.7411902217702433</v>
      </c>
      <c r="M33">
        <f t="shared" si="6"/>
        <v>13</v>
      </c>
      <c r="N33">
        <f t="shared" si="7"/>
        <v>0.71604807932176495</v>
      </c>
      <c r="O33">
        <f t="shared" si="8"/>
        <v>1.2588097782297567</v>
      </c>
      <c r="P33">
        <f t="shared" si="14"/>
        <v>13</v>
      </c>
      <c r="Q33">
        <f>IF($W$25&lt;$V$25,(($V$25-1)*POWER($Y$25,1/P33))+$V$25,((1-$V$25)*POWER($Y$25,P33))+$V$25)</f>
        <v>2.9984777593885354</v>
      </c>
      <c r="R33">
        <f>$V$25-$W$25</f>
        <v>0.5</v>
      </c>
      <c r="S33">
        <f>POWER($Y$25,P33)</f>
        <v>0.7730166686334895</v>
      </c>
    </row>
    <row r="34" spans="7:28" x14ac:dyDescent="0.4">
      <c r="G34">
        <f t="shared" si="15"/>
        <v>14</v>
      </c>
      <c r="H34">
        <f t="shared" si="9"/>
        <v>0.69972600640078397</v>
      </c>
      <c r="I34">
        <f t="shared" si="10"/>
        <v>0.57103715200112004</v>
      </c>
      <c r="J34">
        <f t="shared" si="13"/>
        <v>14</v>
      </c>
      <c r="K34">
        <f t="shared" si="11"/>
        <v>1.2756903488104896</v>
      </c>
      <c r="L34">
        <f t="shared" si="12"/>
        <v>0.72430965118951041</v>
      </c>
      <c r="M34">
        <f t="shared" si="6"/>
        <v>14</v>
      </c>
      <c r="N34">
        <f t="shared" si="7"/>
        <v>0.69972600640078397</v>
      </c>
      <c r="O34">
        <f t="shared" si="8"/>
        <v>1.2756903488104896</v>
      </c>
      <c r="P34">
        <f t="shared" si="14"/>
        <v>14</v>
      </c>
      <c r="Q34">
        <f>IF($W$25&lt;$V$25,(($V$25-1)*POWER($Y$25,1/P34))+$V$25,((1-$V$25)*POWER($Y$25,P34))+$V$25)</f>
        <v>2.9985864139725069</v>
      </c>
      <c r="R34">
        <f>$V$25-$W$25</f>
        <v>0.5</v>
      </c>
      <c r="S34">
        <f>POWER($Y$25,P34)</f>
        <v>0.75785828325519855</v>
      </c>
    </row>
    <row r="35" spans="7:28" x14ac:dyDescent="0.4">
      <c r="G35">
        <f t="shared" si="15"/>
        <v>15</v>
      </c>
      <c r="H35">
        <f t="shared" si="9"/>
        <v>0.68404426828166565</v>
      </c>
      <c r="I35">
        <f t="shared" si="10"/>
        <v>0.54863466897380808</v>
      </c>
      <c r="J35">
        <f t="shared" si="13"/>
        <v>15</v>
      </c>
      <c r="K35">
        <f t="shared" si="11"/>
        <v>1.2921864652325441</v>
      </c>
      <c r="L35">
        <f t="shared" si="12"/>
        <v>0.70781353476745579</v>
      </c>
      <c r="M35">
        <f t="shared" si="6"/>
        <v>15</v>
      </c>
      <c r="N35">
        <f t="shared" si="7"/>
        <v>0.68404426828166565</v>
      </c>
      <c r="O35">
        <f t="shared" si="8"/>
        <v>1.2921864652325441</v>
      </c>
      <c r="P35">
        <f t="shared" si="14"/>
        <v>15</v>
      </c>
      <c r="Q35">
        <f>IF($W$25&lt;$V$25,(($V$25-1)*POWER($Y$25,1/P35))+$V$25,((1-$V$25)*POWER($Y$25,P35))+$V$25)</f>
        <v>2.9986805908427239</v>
      </c>
      <c r="R35">
        <f>$V$25-$W$25</f>
        <v>0.5</v>
      </c>
      <c r="S35">
        <f>POWER($Y$25,P35)</f>
        <v>0.74299714456847366</v>
      </c>
    </row>
    <row r="36" spans="7:28" x14ac:dyDescent="0.4">
      <c r="G36">
        <f t="shared" si="15"/>
        <v>16</v>
      </c>
      <c r="H36">
        <f t="shared" si="9"/>
        <v>0.66897774385017017</v>
      </c>
      <c r="I36">
        <f t="shared" si="10"/>
        <v>0.52711106264310026</v>
      </c>
      <c r="J36">
        <f t="shared" si="13"/>
        <v>16</v>
      </c>
      <c r="K36">
        <f t="shared" si="11"/>
        <v>1.3083068834203382</v>
      </c>
      <c r="L36">
        <f t="shared" si="12"/>
        <v>0.69169311657966193</v>
      </c>
      <c r="M36">
        <f t="shared" si="6"/>
        <v>16</v>
      </c>
      <c r="N36">
        <f t="shared" si="7"/>
        <v>0.66897774385017017</v>
      </c>
      <c r="O36">
        <f t="shared" si="8"/>
        <v>1.3083068834203382</v>
      </c>
      <c r="P36">
        <f t="shared" si="14"/>
        <v>16</v>
      </c>
      <c r="Q36">
        <f>IF($W$25&lt;$V$25,(($V$25-1)*POWER($Y$25,1/P36))+$V$25,((1-$V$25)*POWER($Y$25,P36))+$V$25)</f>
        <v>2.9987630028900178</v>
      </c>
      <c r="R36">
        <f>$V$25-$W$25</f>
        <v>0.5</v>
      </c>
      <c r="S36">
        <f>POWER($Y$25,P36)</f>
        <v>0.72842742374699587</v>
      </c>
      <c r="U36" t="s">
        <v>6</v>
      </c>
      <c r="V36" t="s">
        <v>7</v>
      </c>
      <c r="W36" t="s">
        <v>8</v>
      </c>
      <c r="X36" t="s">
        <v>9</v>
      </c>
    </row>
    <row r="37" spans="7:28" x14ac:dyDescent="0.4">
      <c r="G37">
        <f t="shared" si="15"/>
        <v>17</v>
      </c>
      <c r="H37">
        <f t="shared" si="9"/>
        <v>0.65450229752396849</v>
      </c>
      <c r="I37">
        <f t="shared" si="10"/>
        <v>0.50643185360566922</v>
      </c>
      <c r="J37">
        <f t="shared" si="13"/>
        <v>17</v>
      </c>
      <c r="K37">
        <f t="shared" si="11"/>
        <v>1.3240601598825434</v>
      </c>
      <c r="L37">
        <f t="shared" si="12"/>
        <v>0.67593984011745645</v>
      </c>
      <c r="M37">
        <f t="shared" si="6"/>
        <v>17</v>
      </c>
      <c r="N37">
        <f t="shared" si="7"/>
        <v>0.65450229752396849</v>
      </c>
      <c r="O37">
        <f t="shared" si="8"/>
        <v>1.3240601598825434</v>
      </c>
      <c r="P37">
        <f t="shared" si="14"/>
        <v>17</v>
      </c>
      <c r="Q37">
        <f>IF($W$25&lt;$V$25,(($V$25-1)*POWER($Y$25,1/P37))+$V$25,((1-$V$25)*POWER($Y$25,P37))+$V$25)</f>
        <v>2.9988357250499731</v>
      </c>
      <c r="R37">
        <f>$V$25-$W$25</f>
        <v>0.5</v>
      </c>
      <c r="S37">
        <f>POWER($Y$25,P37)</f>
        <v>0.71414340626417505</v>
      </c>
      <c r="U37">
        <v>1</v>
      </c>
      <c r="V37">
        <f>V38</f>
        <v>1.3607250893419964E-2</v>
      </c>
      <c r="W37">
        <v>30</v>
      </c>
      <c r="X37">
        <f>(U37+V37)^W37</f>
        <v>1.5000000000000009</v>
      </c>
    </row>
    <row r="38" spans="7:28" x14ac:dyDescent="0.4">
      <c r="G38">
        <f t="shared" si="15"/>
        <v>18</v>
      </c>
      <c r="H38">
        <f t="shared" si="9"/>
        <v>0.64059474058902455</v>
      </c>
      <c r="I38">
        <f t="shared" si="10"/>
        <v>0.48656391512717795</v>
      </c>
      <c r="J38">
        <f t="shared" si="13"/>
        <v>18</v>
      </c>
      <c r="K38">
        <f t="shared" si="11"/>
        <v>1.3394546562537719</v>
      </c>
      <c r="L38">
        <f t="shared" si="12"/>
        <v>0.66054534374622809</v>
      </c>
      <c r="M38">
        <f t="shared" si="6"/>
        <v>18</v>
      </c>
      <c r="N38">
        <f t="shared" si="7"/>
        <v>0.64059474058902455</v>
      </c>
      <c r="O38">
        <f t="shared" si="8"/>
        <v>1.3394546562537719</v>
      </c>
      <c r="P38">
        <f t="shared" si="14"/>
        <v>18</v>
      </c>
      <c r="Q38">
        <f>IF($W$25&lt;$V$25,(($V$25-1)*POWER($Y$25,1/P38))+$V$25,((1-$V$25)*POWER($Y$25,P38))+$V$25)</f>
        <v>2.998900371415159</v>
      </c>
      <c r="R38">
        <f>$V$25-$W$25</f>
        <v>0.5</v>
      </c>
      <c r="S38">
        <f>POWER($Y$25,P38)</f>
        <v>0.70013948965180206</v>
      </c>
      <c r="V38">
        <f>(X38^(1/W37))-1</f>
        <v>1.3607250893419964E-2</v>
      </c>
      <c r="X38">
        <v>1.5</v>
      </c>
    </row>
    <row r="39" spans="7:28" x14ac:dyDescent="0.4">
      <c r="G39">
        <f t="shared" si="15"/>
        <v>19</v>
      </c>
      <c r="H39">
        <f t="shared" si="9"/>
        <v>0.62723279405279919</v>
      </c>
      <c r="I39">
        <f t="shared" si="10"/>
        <v>0.46747542007542747</v>
      </c>
      <c r="J39">
        <f t="shared" si="13"/>
        <v>19</v>
      </c>
      <c r="K39">
        <f t="shared" si="11"/>
        <v>1.3544985437328205</v>
      </c>
      <c r="L39">
        <f t="shared" si="12"/>
        <v>0.64550145626717959</v>
      </c>
      <c r="M39">
        <f t="shared" si="6"/>
        <v>19</v>
      </c>
      <c r="N39">
        <f t="shared" si="7"/>
        <v>0.62723279405279919</v>
      </c>
      <c r="O39">
        <f t="shared" si="8"/>
        <v>1.3544985437328205</v>
      </c>
      <c r="P39">
        <f t="shared" si="14"/>
        <v>19</v>
      </c>
      <c r="Q39">
        <f>IF($W$25&lt;$V$25,(($V$25-1)*POWER($Y$25,1/P39))+$V$25,((1-$V$25)*POWER($Y$25,P39))+$V$25)</f>
        <v>2.99895821644636</v>
      </c>
      <c r="R39">
        <f>$V$25-$W$25</f>
        <v>0.5</v>
      </c>
      <c r="S39">
        <f>POWER($Y$25,P39)</f>
        <v>0.68641018130265186</v>
      </c>
      <c r="W39" t="s">
        <v>14</v>
      </c>
      <c r="X39" t="s">
        <v>6</v>
      </c>
      <c r="Y39" t="s">
        <v>15</v>
      </c>
      <c r="Z39" t="s">
        <v>13</v>
      </c>
      <c r="AA39" t="s">
        <v>13</v>
      </c>
      <c r="AB39" t="s">
        <v>16</v>
      </c>
    </row>
    <row r="40" spans="7:28" x14ac:dyDescent="0.4">
      <c r="G40">
        <f t="shared" si="15"/>
        <v>20</v>
      </c>
      <c r="H40">
        <f t="shared" si="9"/>
        <v>0.61439505295476748</v>
      </c>
      <c r="I40">
        <f t="shared" si="10"/>
        <v>0.44913578993538228</v>
      </c>
      <c r="J40">
        <f t="shared" si="13"/>
        <v>20</v>
      </c>
      <c r="K40">
        <f t="shared" si="11"/>
        <v>1.3691998074198386</v>
      </c>
      <c r="L40">
        <f t="shared" si="12"/>
        <v>0.63080019258016129</v>
      </c>
      <c r="M40">
        <f t="shared" si="6"/>
        <v>20</v>
      </c>
      <c r="N40">
        <f t="shared" si="7"/>
        <v>0.61439505295476748</v>
      </c>
      <c r="O40">
        <f t="shared" si="8"/>
        <v>1.3691998074198386</v>
      </c>
      <c r="P40">
        <f t="shared" si="14"/>
        <v>20</v>
      </c>
      <c r="Q40">
        <f>IF($W$25&lt;$V$25,(($V$25-1)*POWER($Y$25,1/P40))+$V$25,((1-$V$25)*POWER($Y$25,P40))+$V$25)</f>
        <v>2.9990102798384553</v>
      </c>
      <c r="R40">
        <f>$V$25-$W$25</f>
        <v>0.5</v>
      </c>
      <c r="S40">
        <f>POWER($Y$25,P40)</f>
        <v>0.67295009631617742</v>
      </c>
      <c r="W40">
        <v>139</v>
      </c>
      <c r="X40">
        <v>93</v>
      </c>
      <c r="Y40">
        <f>W40/X40</f>
        <v>1.4946236559139785</v>
      </c>
      <c r="Z40">
        <f>(AA40/100)*X40</f>
        <v>139.5</v>
      </c>
      <c r="AA40">
        <v>150</v>
      </c>
      <c r="AB40">
        <f>W40/Z40</f>
        <v>0.99641577060931896</v>
      </c>
    </row>
    <row r="41" spans="7:28" x14ac:dyDescent="0.4">
      <c r="G41">
        <f t="shared" si="15"/>
        <v>21</v>
      </c>
      <c r="H41">
        <f t="shared" si="9"/>
        <v>0.60206095207707855</v>
      </c>
      <c r="I41">
        <f t="shared" si="10"/>
        <v>0.43151564582439805</v>
      </c>
      <c r="J41">
        <f t="shared" si="13"/>
        <v>21</v>
      </c>
      <c r="K41">
        <f t="shared" si="11"/>
        <v>1.3835662505547159</v>
      </c>
      <c r="L41">
        <f t="shared" si="12"/>
        <v>0.61643374944528406</v>
      </c>
      <c r="M41">
        <f t="shared" si="6"/>
        <v>21</v>
      </c>
      <c r="N41">
        <f t="shared" si="7"/>
        <v>0.60206095207707855</v>
      </c>
      <c r="O41">
        <f t="shared" si="8"/>
        <v>1.3835662505547159</v>
      </c>
      <c r="P41">
        <f t="shared" si="14"/>
        <v>21</v>
      </c>
      <c r="Q41">
        <f>IF($W$25&lt;$V$25,(($V$25-1)*POWER($Y$25,1/P41))+$V$25,((1-$V$25)*POWER($Y$25,P41))+$V$25)</f>
        <v>2.9990573871503492</v>
      </c>
      <c r="R41">
        <f>$V$25-$W$25</f>
        <v>0.5</v>
      </c>
      <c r="S41">
        <f>POWER($Y$25,P41)</f>
        <v>0.65975395538644643</v>
      </c>
      <c r="U41">
        <f>1.9^(1/10)</f>
        <v>1.0662900584785258</v>
      </c>
      <c r="W41">
        <v>79</v>
      </c>
      <c r="X41">
        <v>93</v>
      </c>
      <c r="Y41">
        <f>W41/X41</f>
        <v>0.84946236559139787</v>
      </c>
      <c r="Z41">
        <f>(AA41/100)*X41</f>
        <v>86.490000000000009</v>
      </c>
      <c r="AA41">
        <v>93</v>
      </c>
      <c r="AB41">
        <f>W41/Z41</f>
        <v>0.91340039310902987</v>
      </c>
    </row>
    <row r="42" spans="7:28" x14ac:dyDescent="0.4">
      <c r="G42">
        <f t="shared" si="15"/>
        <v>22</v>
      </c>
      <c r="H42">
        <f t="shared" si="9"/>
        <v>0.59021073300042703</v>
      </c>
      <c r="I42">
        <f t="shared" si="10"/>
        <v>0.41458676142918155</v>
      </c>
      <c r="J42">
        <f t="shared" si="13"/>
        <v>22</v>
      </c>
      <c r="K42">
        <f t="shared" si="11"/>
        <v>1.3976054986589395</v>
      </c>
      <c r="L42">
        <f t="shared" si="12"/>
        <v>0.60239450134106054</v>
      </c>
      <c r="M42">
        <f t="shared" si="6"/>
        <v>22</v>
      </c>
      <c r="N42">
        <f t="shared" si="7"/>
        <v>0.59021073300042703</v>
      </c>
      <c r="O42">
        <f t="shared" si="8"/>
        <v>1.3976054986589395</v>
      </c>
      <c r="P42">
        <f t="shared" si="14"/>
        <v>22</v>
      </c>
      <c r="Q42">
        <f>IF($W$25&lt;$V$25,(($V$25-1)*POWER($Y$25,1/P42))+$V$25,((1-$V$25)*POWER($Y$25,P42))+$V$25)</f>
        <v>2.9991002139069129</v>
      </c>
      <c r="R42">
        <f>$V$25-$W$25</f>
        <v>0.5</v>
      </c>
      <c r="S42">
        <f>POWER($Y$25,P42)</f>
        <v>0.64681658273149623</v>
      </c>
      <c r="W42">
        <v>120.8</v>
      </c>
      <c r="X42">
        <v>93</v>
      </c>
      <c r="Y42">
        <f>W42/X42</f>
        <v>1.2989247311827956</v>
      </c>
      <c r="Z42">
        <f>(AA42/100)*X42</f>
        <v>120.9</v>
      </c>
      <c r="AA42">
        <v>130</v>
      </c>
      <c r="AB42">
        <f>W42/Z42</f>
        <v>0.99917287014061196</v>
      </c>
    </row>
    <row r="43" spans="7:28" x14ac:dyDescent="0.4">
      <c r="G43">
        <f t="shared" si="15"/>
        <v>23</v>
      </c>
      <c r="H43">
        <f t="shared" si="9"/>
        <v>0.57882541245236396</v>
      </c>
      <c r="I43">
        <f t="shared" si="10"/>
        <v>0.39832201778909132</v>
      </c>
      <c r="J43">
        <f t="shared" si="13"/>
        <v>23</v>
      </c>
      <c r="K43">
        <f t="shared" si="11"/>
        <v>1.4113250035831224</v>
      </c>
      <c r="L43">
        <f t="shared" si="12"/>
        <v>0.58867499641687759</v>
      </c>
      <c r="M43">
        <f t="shared" si="6"/>
        <v>23</v>
      </c>
      <c r="N43">
        <f t="shared" si="7"/>
        <v>0.57882541245236396</v>
      </c>
      <c r="O43">
        <f t="shared" si="8"/>
        <v>1.4113250035831224</v>
      </c>
      <c r="P43">
        <f t="shared" si="14"/>
        <v>23</v>
      </c>
      <c r="Q43">
        <f>IF($W$25&lt;$V$25,(($V$25-1)*POWER($Y$25,1/P43))+$V$25,((1-$V$25)*POWER($Y$25,P43))+$V$25)</f>
        <v>2.9991393182010291</v>
      </c>
      <c r="R43">
        <f>$V$25-$W$25</f>
        <v>0.5</v>
      </c>
      <c r="S43">
        <f>POWER($Y$25,P43)</f>
        <v>0.63413290406329148</v>
      </c>
      <c r="W43">
        <v>59.6</v>
      </c>
      <c r="X43">
        <v>93</v>
      </c>
      <c r="Y43">
        <f>W43/X43</f>
        <v>0.64086021505376345</v>
      </c>
      <c r="Z43">
        <f>(AA43/100)*X43</f>
        <v>65.099999999999994</v>
      </c>
      <c r="AA43">
        <v>70</v>
      </c>
      <c r="AB43">
        <f>W43/Z43</f>
        <v>0.91551459293394788</v>
      </c>
    </row>
    <row r="44" spans="7:28" x14ac:dyDescent="0.4">
      <c r="G44">
        <f t="shared" si="15"/>
        <v>24</v>
      </c>
      <c r="H44">
        <f t="shared" si="9"/>
        <v>0.56788675189734084</v>
      </c>
      <c r="I44">
        <f t="shared" si="10"/>
        <v>0.38269535985334407</v>
      </c>
      <c r="J44">
        <f t="shared" si="13"/>
        <v>24</v>
      </c>
      <c r="K44">
        <f t="shared" si="11"/>
        <v>1.4247320474623495</v>
      </c>
      <c r="L44">
        <f t="shared" si="12"/>
        <v>0.57526795253765051</v>
      </c>
      <c r="M44">
        <f t="shared" si="6"/>
        <v>24</v>
      </c>
      <c r="N44">
        <f t="shared" si="7"/>
        <v>0.56788675189734084</v>
      </c>
      <c r="O44">
        <f t="shared" si="8"/>
        <v>1.4247320474623495</v>
      </c>
      <c r="P44">
        <f t="shared" si="14"/>
        <v>24</v>
      </c>
      <c r="Q44">
        <f>IF($W$25&lt;$V$25,(($V$25-1)*POWER($Y$25,1/P44))+$V$25,((1-$V$25)*POWER($Y$25,P44))+$V$25)</f>
        <v>2.9991751651484893</v>
      </c>
      <c r="R44">
        <f>$V$25-$W$25</f>
        <v>0.5</v>
      </c>
      <c r="S44">
        <f>POWER($Y$25,P44)</f>
        <v>0.62169794459749017</v>
      </c>
    </row>
    <row r="45" spans="7:28" x14ac:dyDescent="0.4">
      <c r="G45">
        <f t="shared" si="15"/>
        <v>25</v>
      </c>
      <c r="H45">
        <f t="shared" si="9"/>
        <v>0.55737722831977488</v>
      </c>
      <c r="I45">
        <f t="shared" si="10"/>
        <v>0.3676817547425355</v>
      </c>
      <c r="J45">
        <f t="shared" si="13"/>
        <v>25</v>
      </c>
      <c r="K45">
        <f t="shared" si="11"/>
        <v>1.4378337465814397</v>
      </c>
      <c r="L45">
        <f t="shared" si="12"/>
        <v>0.5621662534185603</v>
      </c>
      <c r="M45">
        <f t="shared" si="6"/>
        <v>25</v>
      </c>
      <c r="N45">
        <f t="shared" si="7"/>
        <v>0.55737722831977488</v>
      </c>
      <c r="O45">
        <f t="shared" si="8"/>
        <v>1.4378337465814397</v>
      </c>
      <c r="P45">
        <f t="shared" si="14"/>
        <v>25</v>
      </c>
      <c r="Q45">
        <f>IF($W$25&lt;$V$25,(($V$25-1)*POWER($Y$25,1/P45))+$V$25,((1-$V$25)*POWER($Y$25,P45))+$V$25)</f>
        <v>2.999208145476044</v>
      </c>
      <c r="R45">
        <f>$V$25-$W$25</f>
        <v>0.5</v>
      </c>
      <c r="S45">
        <f>POWER($Y$25,P45)</f>
        <v>0.60950682710223691</v>
      </c>
    </row>
    <row r="46" spans="7:28" x14ac:dyDescent="0.4">
      <c r="G46">
        <f t="shared" si="15"/>
        <v>26</v>
      </c>
      <c r="H46">
        <f t="shared" si="9"/>
        <v>0.54728000615332806</v>
      </c>
      <c r="I46">
        <f t="shared" si="10"/>
        <v>0.35325715164761151</v>
      </c>
      <c r="J46">
        <f t="shared" si="13"/>
        <v>26</v>
      </c>
      <c r="K46">
        <f t="shared" si="11"/>
        <v>1.4506370551521777</v>
      </c>
      <c r="L46">
        <f t="shared" si="12"/>
        <v>0.54936294484782233</v>
      </c>
      <c r="M46">
        <f t="shared" si="6"/>
        <v>26</v>
      </c>
      <c r="N46">
        <f t="shared" si="7"/>
        <v>0.54728000615332806</v>
      </c>
      <c r="O46">
        <f t="shared" si="8"/>
        <v>1.4506370551521777</v>
      </c>
      <c r="P46">
        <f t="shared" si="14"/>
        <v>26</v>
      </c>
      <c r="Q46">
        <f>IF($W$25&lt;$V$25,(($V$25-1)*POWER($Y$25,1/P46))+$V$25,((1-$V$25)*POWER($Y$25,P46))+$V$25)</f>
        <v>2.9992385898215379</v>
      </c>
      <c r="R46">
        <f>$V$25-$W$25</f>
        <v>0.5</v>
      </c>
      <c r="S46">
        <f>POWER($Y$25,P46)</f>
        <v>0.59755476998521806</v>
      </c>
    </row>
    <row r="47" spans="7:28" x14ac:dyDescent="0.4">
      <c r="G47">
        <f t="shared" si="15"/>
        <v>27</v>
      </c>
      <c r="H47">
        <f t="shared" si="9"/>
        <v>0.53757891031143668</v>
      </c>
      <c r="I47">
        <f t="shared" si="10"/>
        <v>0.33939844330205249</v>
      </c>
      <c r="J47">
        <f t="shared" si="13"/>
        <v>27</v>
      </c>
      <c r="K47">
        <f t="shared" si="11"/>
        <v>1.4631487690045191</v>
      </c>
      <c r="L47">
        <f t="shared" si="12"/>
        <v>0.53685123099548082</v>
      </c>
      <c r="M47">
        <f t="shared" si="6"/>
        <v>27</v>
      </c>
      <c r="N47">
        <f t="shared" si="7"/>
        <v>0.53757891031143668</v>
      </c>
      <c r="O47">
        <f t="shared" si="8"/>
        <v>1.4631487690045191</v>
      </c>
      <c r="P47">
        <f t="shared" si="14"/>
        <v>27</v>
      </c>
      <c r="Q47">
        <f>IF($W$25&lt;$V$25,(($V$25-1)*POWER($Y$25,1/P47))+$V$25,((1-$V$25)*POWER($Y$25,P47))+$V$25)</f>
        <v>2.9992667798573995</v>
      </c>
      <c r="R47">
        <f>$V$25-$W$25</f>
        <v>0.5</v>
      </c>
      <c r="S47">
        <f>POWER($Y$25,P47)</f>
        <v>0.58583708541822899</v>
      </c>
    </row>
    <row r="48" spans="7:28" x14ac:dyDescent="0.4">
      <c r="G48">
        <f t="shared" si="15"/>
        <v>28</v>
      </c>
      <c r="H48">
        <f t="shared" si="9"/>
        <v>0.52825840027588522</v>
      </c>
      <c r="I48">
        <f t="shared" si="10"/>
        <v>0.32608342896555026</v>
      </c>
      <c r="J48">
        <f t="shared" si="13"/>
        <v>28</v>
      </c>
      <c r="K48">
        <f t="shared" si="11"/>
        <v>1.4753755291937298</v>
      </c>
      <c r="L48">
        <f t="shared" si="12"/>
        <v>0.52462447080627028</v>
      </c>
      <c r="M48">
        <f t="shared" si="6"/>
        <v>28</v>
      </c>
      <c r="N48">
        <f t="shared" si="7"/>
        <v>0.52825840027588522</v>
      </c>
      <c r="O48">
        <f t="shared" si="8"/>
        <v>1.4753755291937298</v>
      </c>
      <c r="P48">
        <f t="shared" si="14"/>
        <v>28</v>
      </c>
      <c r="Q48">
        <f>IF($W$25&lt;$V$25,(($V$25-1)*POWER($Y$25,1/P48))+$V$25,((1-$V$25)*POWER($Y$25,P48))+$V$25)</f>
        <v>2.9992929570313738</v>
      </c>
      <c r="R48">
        <f>$V$25-$W$25</f>
        <v>0.5</v>
      </c>
      <c r="S48">
        <f>POWER($Y$25,P48)</f>
        <v>0.57434917749851666</v>
      </c>
    </row>
    <row r="49" spans="7:19" x14ac:dyDescent="0.4">
      <c r="G49">
        <f t="shared" si="15"/>
        <v>29</v>
      </c>
      <c r="H49">
        <f t="shared" si="9"/>
        <v>0.51930354520191635</v>
      </c>
      <c r="I49">
        <f t="shared" si="10"/>
        <v>0.3132907788598806</v>
      </c>
      <c r="J49">
        <f t="shared" si="13"/>
        <v>29</v>
      </c>
      <c r="K49">
        <f t="shared" si="11"/>
        <v>1.4873238255253698</v>
      </c>
      <c r="L49">
        <f t="shared" si="12"/>
        <v>0.51267617447463032</v>
      </c>
      <c r="M49">
        <f t="shared" si="6"/>
        <v>29</v>
      </c>
      <c r="N49">
        <f t="shared" si="7"/>
        <v>0.51930354520191635</v>
      </c>
      <c r="O49">
        <f t="shared" si="8"/>
        <v>1.4873238255253698</v>
      </c>
      <c r="P49">
        <f t="shared" si="14"/>
        <v>29</v>
      </c>
      <c r="Q49">
        <f>IF($W$25&lt;$V$25,(($V$25-1)*POWER($Y$25,1/P49))+$V$25,((1-$V$25)*POWER($Y$25,P49))+$V$25)</f>
        <v>2.9993173294994433</v>
      </c>
      <c r="R49">
        <f>$V$25-$W$25</f>
        <v>0.5</v>
      </c>
      <c r="S49">
        <f>POWER($Y$25,P49)</f>
        <v>0.5630865404461779</v>
      </c>
    </row>
    <row r="50" spans="7:19" x14ac:dyDescent="0.4">
      <c r="G50">
        <f t="shared" si="15"/>
        <v>30</v>
      </c>
      <c r="H50">
        <f t="shared" si="9"/>
        <v>0.51069999999999993</v>
      </c>
      <c r="I50">
        <f t="shared" si="10"/>
        <v>0.30099999999999993</v>
      </c>
      <c r="J50">
        <f t="shared" si="13"/>
        <v>30</v>
      </c>
      <c r="K50">
        <f t="shared" si="11"/>
        <v>1.4989999999999997</v>
      </c>
      <c r="L50">
        <f t="shared" si="12"/>
        <v>0.50100000000000033</v>
      </c>
      <c r="M50">
        <f t="shared" si="6"/>
        <v>30</v>
      </c>
      <c r="N50">
        <f t="shared" si="7"/>
        <v>0.51069999999999993</v>
      </c>
      <c r="O50">
        <f t="shared" si="8"/>
        <v>1.4989999999999997</v>
      </c>
      <c r="P50">
        <f t="shared" si="14"/>
        <v>30</v>
      </c>
      <c r="Q50">
        <f>IF($W$25&lt;$V$25,(($V$25-1)*POWER($Y$25,1/P50))+$V$25,((1-$V$25)*POWER($Y$25,P50))+$V$25)</f>
        <v>2.9993400776726231</v>
      </c>
      <c r="R50">
        <f>$V$25-$W$25</f>
        <v>0.5</v>
      </c>
      <c r="S50">
        <f>POWER($Y$25,P50)</f>
        <v>0.55204475683690535</v>
      </c>
    </row>
    <row r="51" spans="7:19" x14ac:dyDescent="0.4">
      <c r="G51">
        <f t="shared" si="15"/>
        <v>31</v>
      </c>
      <c r="H51">
        <f t="shared" si="9"/>
        <v>0.50243398235594072</v>
      </c>
      <c r="I51">
        <f t="shared" si="10"/>
        <v>0.28919140336562954</v>
      </c>
      <c r="J51">
        <f t="shared" si="13"/>
        <v>31</v>
      </c>
      <c r="K51">
        <f t="shared" si="11"/>
        <v>1.5104102501794316</v>
      </c>
      <c r="L51">
        <f t="shared" si="12"/>
        <v>0.48958974982056841</v>
      </c>
      <c r="M51">
        <f t="shared" si="6"/>
        <v>31</v>
      </c>
      <c r="N51">
        <f t="shared" si="7"/>
        <v>0.50243398235594072</v>
      </c>
      <c r="O51">
        <f t="shared" si="8"/>
        <v>1.5104102501794316</v>
      </c>
      <c r="P51">
        <f t="shared" si="14"/>
        <v>31</v>
      </c>
      <c r="Q51">
        <f>IF($W$25&lt;$V$25,(($V$25-1)*POWER($Y$25,1/P51))+$V$25,((1-$V$25)*POWER($Y$25,P51))+$V$25)</f>
        <v>2.9993613586905239</v>
      </c>
      <c r="R51">
        <f>$V$25-$W$25</f>
        <v>0.5</v>
      </c>
      <c r="S51">
        <f>POWER($Y$25,P51)</f>
        <v>0.54121949586938756</v>
      </c>
    </row>
    <row r="52" spans="7:19" x14ac:dyDescent="0.4">
      <c r="G52">
        <f t="shared" si="15"/>
        <v>32</v>
      </c>
      <c r="H52">
        <f t="shared" si="9"/>
        <v>0.49449225065251684</v>
      </c>
      <c r="I52">
        <f t="shared" si="10"/>
        <v>0.27784607236073838</v>
      </c>
      <c r="J52">
        <f t="shared" si="13"/>
        <v>32</v>
      </c>
      <c r="K52">
        <f t="shared" si="11"/>
        <v>1.5215606324763142</v>
      </c>
      <c r="L52">
        <f t="shared" si="12"/>
        <v>0.47843936752368577</v>
      </c>
      <c r="M52">
        <f t="shared" si="6"/>
        <v>32</v>
      </c>
      <c r="N52">
        <f t="shared" si="7"/>
        <v>0.49449225065251684</v>
      </c>
      <c r="O52">
        <f t="shared" si="8"/>
        <v>1.5215606324763142</v>
      </c>
      <c r="P52">
        <f t="shared" si="14"/>
        <v>32</v>
      </c>
      <c r="Q52">
        <f>IF($W$25&lt;$V$25,(($V$25-1)*POWER($Y$25,1/P52))+$V$25,((1-$V$25)*POWER($Y$25,P52))+$V$25)</f>
        <v>2.9993813100563855</v>
      </c>
      <c r="R52">
        <f>$V$25-$W$25</f>
        <v>0.5</v>
      </c>
      <c r="S52">
        <f>POWER($Y$25,P52)</f>
        <v>0.53060651166668549</v>
      </c>
    </row>
    <row r="53" spans="7:19" x14ac:dyDescent="0.4">
      <c r="G53">
        <f t="shared" si="15"/>
        <v>33</v>
      </c>
      <c r="H53">
        <f t="shared" si="9"/>
        <v>0.48686208275727949</v>
      </c>
      <c r="I53">
        <f t="shared" si="10"/>
        <v>0.26694583251039933</v>
      </c>
      <c r="J53">
        <f t="shared" si="13"/>
        <v>33</v>
      </c>
      <c r="K53">
        <f t="shared" si="11"/>
        <v>1.5324570653687981</v>
      </c>
      <c r="L53">
        <f t="shared" si="12"/>
        <v>0.46754293463120183</v>
      </c>
      <c r="M53">
        <f t="shared" si="6"/>
        <v>33</v>
      </c>
      <c r="N53">
        <f t="shared" si="7"/>
        <v>0.48686208275727949</v>
      </c>
      <c r="O53">
        <f t="shared" si="8"/>
        <v>1.5324570653687981</v>
      </c>
      <c r="P53">
        <f t="shared" si="14"/>
        <v>33</v>
      </c>
      <c r="Q53">
        <f>IF($W$25&lt;$V$25,(($V$25-1)*POWER($Y$25,1/P53))+$V$25,((1-$V$25)*POWER($Y$25,P53))+$V$25)</f>
        <v>2.9994000526113918</v>
      </c>
      <c r="R53">
        <f>$V$25-$W$25</f>
        <v>0.5</v>
      </c>
      <c r="S53">
        <f>POWER($Y$25,P53)</f>
        <v>0.52020164161091731</v>
      </c>
    </row>
    <row r="54" spans="7:19" x14ac:dyDescent="0.4">
      <c r="G54">
        <f t="shared" si="15"/>
        <v>34</v>
      </c>
      <c r="H54">
        <f t="shared" si="9"/>
        <v>0.4795312556425318</v>
      </c>
      <c r="I54">
        <f t="shared" si="10"/>
        <v>0.25647322234647402</v>
      </c>
      <c r="J54">
        <f t="shared" si="13"/>
        <v>34</v>
      </c>
      <c r="K54">
        <f t="shared" si="11"/>
        <v>1.5431053325419875</v>
      </c>
      <c r="L54">
        <f t="shared" si="12"/>
        <v>0.4568946674580126</v>
      </c>
      <c r="M54">
        <f t="shared" si="6"/>
        <v>34</v>
      </c>
      <c r="N54">
        <f t="shared" si="7"/>
        <v>0.4795312556425318</v>
      </c>
      <c r="O54">
        <f t="shared" si="8"/>
        <v>1.5431053325419875</v>
      </c>
      <c r="P54">
        <f t="shared" si="14"/>
        <v>34</v>
      </c>
      <c r="Q54">
        <f>IF($W$25&lt;$V$25,(($V$25-1)*POWER($Y$25,1/P54))+$V$25,((1-$V$25)*POWER($Y$25,P54))+$V$25)</f>
        <v>2.9994176929842564</v>
      </c>
      <c r="R54">
        <f>$V$25-$W$25</f>
        <v>0.5</v>
      </c>
      <c r="S54">
        <f>POWER($Y$25,P54)</f>
        <v>0.51000080471059861</v>
      </c>
    </row>
    <row r="55" spans="7:19" x14ac:dyDescent="0.4">
      <c r="G55">
        <f t="shared" si="15"/>
        <v>35</v>
      </c>
      <c r="H55">
        <f t="shared" si="9"/>
        <v>0.47248802580484178</v>
      </c>
      <c r="I55">
        <f t="shared" si="10"/>
        <v>0.24641146543548828</v>
      </c>
      <c r="J55">
        <f t="shared" si="13"/>
        <v>35</v>
      </c>
      <c r="K55">
        <f t="shared" si="11"/>
        <v>1.5535110859578443</v>
      </c>
      <c r="L55">
        <f t="shared" si="12"/>
        <v>0.44648891404215574</v>
      </c>
      <c r="M55">
        <f t="shared" si="6"/>
        <v>35</v>
      </c>
      <c r="N55">
        <f t="shared" si="7"/>
        <v>0.47248802580484178</v>
      </c>
      <c r="O55">
        <f t="shared" si="8"/>
        <v>1.5535110859578443</v>
      </c>
      <c r="P55">
        <f t="shared" si="14"/>
        <v>35</v>
      </c>
      <c r="Q55">
        <f>IF($W$25&lt;$V$25,(($V$25-1)*POWER($Y$25,1/P55))+$V$25,((1-$V$25)*POWER($Y$25,P55))+$V$25)</f>
        <v>2.999434325621003</v>
      </c>
      <c r="R55">
        <f>$V$25-$W$25</f>
        <v>0.5</v>
      </c>
      <c r="S55">
        <f>POWER($Y$25,P55)</f>
        <v>0.49999999999999906</v>
      </c>
    </row>
    <row r="56" spans="7:19" x14ac:dyDescent="0.4">
      <c r="G56">
        <f t="shared" si="15"/>
        <v>36</v>
      </c>
      <c r="H56">
        <f t="shared" si="9"/>
        <v>0.46572111045272135</v>
      </c>
      <c r="I56">
        <f t="shared" si="10"/>
        <v>0.23674444350388762</v>
      </c>
      <c r="J56">
        <f t="shared" si="13"/>
        <v>36</v>
      </c>
      <c r="K56">
        <f t="shared" si="11"/>
        <v>1.5636798488551773</v>
      </c>
      <c r="L56">
        <f t="shared" si="12"/>
        <v>0.43632015114482264</v>
      </c>
      <c r="M56">
        <f t="shared" si="6"/>
        <v>36</v>
      </c>
      <c r="N56">
        <f t="shared" si="7"/>
        <v>0.46572111045272135</v>
      </c>
      <c r="O56">
        <f t="shared" si="8"/>
        <v>1.5636798488551773</v>
      </c>
      <c r="P56">
        <f t="shared" si="14"/>
        <v>36</v>
      </c>
      <c r="Q56">
        <f>IF($W$25&lt;$V$25,(($V$25-1)*POWER($Y$25,1/P56))+$V$25,((1-$V$25)*POWER($Y$25,P56))+$V$25)</f>
        <v>2.9994500344765411</v>
      </c>
      <c r="R56">
        <f>$V$25-$W$25</f>
        <v>0.5</v>
      </c>
      <c r="S56">
        <f>POWER($Y$25,P56)</f>
        <v>0.49019530496988584</v>
      </c>
    </row>
    <row r="57" spans="7:19" x14ac:dyDescent="0.4">
      <c r="G57">
        <f t="shared" si="15"/>
        <v>37</v>
      </c>
      <c r="H57">
        <f t="shared" si="9"/>
        <v>0.4592196694323355</v>
      </c>
      <c r="I57">
        <f t="shared" si="10"/>
        <v>0.22745667061762218</v>
      </c>
      <c r="J57">
        <f t="shared" si="13"/>
        <v>37</v>
      </c>
      <c r="K57">
        <f t="shared" si="11"/>
        <v>1.573617018681305</v>
      </c>
      <c r="L57">
        <f t="shared" si="12"/>
        <v>0.42638298131869495</v>
      </c>
      <c r="M57">
        <f t="shared" si="6"/>
        <v>37</v>
      </c>
      <c r="N57">
        <f t="shared" si="7"/>
        <v>0.4592196694323355</v>
      </c>
      <c r="O57">
        <f t="shared" si="8"/>
        <v>1.573617018681305</v>
      </c>
      <c r="P57">
        <f t="shared" si="14"/>
        <v>37</v>
      </c>
      <c r="Q57">
        <f>IF($W$25&lt;$V$25,(($V$25-1)*POWER($Y$25,1/P57))+$V$25,((1-$V$25)*POWER($Y$25,P57))+$V$25)</f>
        <v>2.9994648944320015</v>
      </c>
      <c r="R57">
        <f>$V$25-$W$25</f>
        <v>0.5</v>
      </c>
      <c r="S57">
        <f>POWER($Y$25,P57)</f>
        <v>0.48058287402903965</v>
      </c>
    </row>
    <row r="58" spans="7:19" x14ac:dyDescent="0.4">
      <c r="G58">
        <f t="shared" si="15"/>
        <v>38</v>
      </c>
      <c r="H58">
        <f t="shared" si="9"/>
        <v>0.45297328786228819</v>
      </c>
      <c r="I58">
        <f t="shared" si="10"/>
        <v>0.21853326837469739</v>
      </c>
      <c r="J58">
        <f t="shared" si="13"/>
        <v>38</v>
      </c>
      <c r="K58">
        <f t="shared" si="11"/>
        <v>1.5833278699569506</v>
      </c>
      <c r="L58">
        <f t="shared" si="12"/>
        <v>0.41667213004304948</v>
      </c>
      <c r="M58">
        <f t="shared" si="6"/>
        <v>38</v>
      </c>
      <c r="N58">
        <f t="shared" si="7"/>
        <v>0.45297328786228819</v>
      </c>
      <c r="O58">
        <f t="shared" si="8"/>
        <v>1.5833278699569506</v>
      </c>
    </row>
    <row r="59" spans="7:19" x14ac:dyDescent="0.4">
      <c r="G59">
        <f t="shared" si="15"/>
        <v>39</v>
      </c>
      <c r="H59">
        <f t="shared" si="9"/>
        <v>0.44697195944966628</v>
      </c>
      <c r="I59">
        <f t="shared" si="10"/>
        <v>0.20995994207095181</v>
      </c>
      <c r="J59">
        <f t="shared" si="13"/>
        <v>39</v>
      </c>
      <c r="K59">
        <f t="shared" si="11"/>
        <v>1.5928175570758887</v>
      </c>
      <c r="L59">
        <f t="shared" si="12"/>
        <v>0.40718244292411138</v>
      </c>
      <c r="M59">
        <f t="shared" si="6"/>
        <v>39</v>
      </c>
      <c r="N59">
        <f t="shared" si="7"/>
        <v>0.44697195944966628</v>
      </c>
      <c r="O59">
        <f t="shared" si="8"/>
        <v>1.5928175570758887</v>
      </c>
    </row>
    <row r="60" spans="7:19" x14ac:dyDescent="0.4">
      <c r="G60">
        <f t="shared" si="15"/>
        <v>40</v>
      </c>
      <c r="H60">
        <f t="shared" si="9"/>
        <v>0.44120607046061588</v>
      </c>
      <c r="I60">
        <f t="shared" si="10"/>
        <v>0.20172295780087987</v>
      </c>
      <c r="J60">
        <f t="shared" si="13"/>
        <v>40</v>
      </c>
      <c r="K60">
        <f t="shared" si="11"/>
        <v>1.6020911170408314</v>
      </c>
      <c r="L60">
        <f t="shared" si="12"/>
        <v>0.39790888295916849</v>
      </c>
      <c r="M60">
        <f t="shared" si="6"/>
        <v>40</v>
      </c>
      <c r="N60">
        <f t="shared" si="7"/>
        <v>0.44120607046061588</v>
      </c>
      <c r="O60">
        <f t="shared" si="8"/>
        <v>1.6020911170408314</v>
      </c>
    </row>
    <row r="61" spans="7:19" x14ac:dyDescent="0.4">
      <c r="G61">
        <f t="shared" si="15"/>
        <v>41</v>
      </c>
      <c r="H61">
        <f t="shared" si="9"/>
        <v>0.43566638431977234</v>
      </c>
      <c r="I61">
        <f t="shared" si="10"/>
        <v>0.19380912045681767</v>
      </c>
      <c r="J61">
        <f t="shared" si="13"/>
        <v>41</v>
      </c>
      <c r="K61">
        <f t="shared" si="11"/>
        <v>1.611153472137004</v>
      </c>
      <c r="L61">
        <f t="shared" si="12"/>
        <v>0.38884652786299601</v>
      </c>
      <c r="M61">
        <f t="shared" si="6"/>
        <v>41</v>
      </c>
      <c r="N61">
        <f t="shared" si="7"/>
        <v>0.43566638431977234</v>
      </c>
      <c r="O61">
        <f t="shared" si="8"/>
        <v>1.611153472137004</v>
      </c>
    </row>
    <row r="62" spans="7:19" x14ac:dyDescent="0.4">
      <c r="G62">
        <f t="shared" si="15"/>
        <v>42</v>
      </c>
      <c r="H62">
        <f t="shared" si="9"/>
        <v>0.43034402681387313</v>
      </c>
      <c r="I62">
        <f t="shared" si="10"/>
        <v>0.18620575259124736</v>
      </c>
      <c r="J62">
        <f t="shared" si="13"/>
        <v>42</v>
      </c>
      <c r="K62">
        <f t="shared" si="11"/>
        <v>1.6200094325448289</v>
      </c>
      <c r="L62">
        <f t="shared" si="12"/>
        <v>0.37999056745517118</v>
      </c>
      <c r="M62">
        <f t="shared" si="6"/>
        <v>42</v>
      </c>
      <c r="N62">
        <f t="shared" si="7"/>
        <v>0.43034402681387313</v>
      </c>
      <c r="O62">
        <f t="shared" si="8"/>
        <v>1.6200094325448289</v>
      </c>
    </row>
    <row r="63" spans="7:19" x14ac:dyDescent="0.4">
      <c r="G63">
        <f t="shared" si="15"/>
        <v>43</v>
      </c>
      <c r="H63">
        <f t="shared" si="9"/>
        <v>0.42523047187585122</v>
      </c>
      <c r="I63">
        <f t="shared" si="10"/>
        <v>0.17890067410835891</v>
      </c>
      <c r="J63">
        <f t="shared" si="13"/>
        <v>43</v>
      </c>
      <c r="K63">
        <f t="shared" si="11"/>
        <v>1.6286636988931078</v>
      </c>
      <c r="L63">
        <f t="shared" si="12"/>
        <v>0.37133630110689214</v>
      </c>
      <c r="M63">
        <f t="shared" si="6"/>
        <v>43</v>
      </c>
      <c r="N63">
        <f t="shared" si="7"/>
        <v>0.42523047187585122</v>
      </c>
      <c r="O63">
        <f t="shared" si="8"/>
        <v>1.6286636988931078</v>
      </c>
    </row>
    <row r="64" spans="7:19" x14ac:dyDescent="0.4">
      <c r="G64">
        <f t="shared" si="15"/>
        <v>44</v>
      </c>
      <c r="H64">
        <f t="shared" si="9"/>
        <v>0.42031752792663596</v>
      </c>
      <c r="I64">
        <f t="shared" si="10"/>
        <v>0.1718821827523371</v>
      </c>
      <c r="J64">
        <f t="shared" si="13"/>
        <v>44</v>
      </c>
      <c r="K64">
        <f t="shared" si="11"/>
        <v>1.6371208647540549</v>
      </c>
      <c r="L64">
        <f t="shared" si="12"/>
        <v>0.36287913524594495</v>
      </c>
      <c r="M64">
        <f t="shared" si="6"/>
        <v>44</v>
      </c>
      <c r="N64">
        <f t="shared" si="7"/>
        <v>0.42031752792663596</v>
      </c>
      <c r="O64">
        <f t="shared" si="8"/>
        <v>1.6371208647540549</v>
      </c>
    </row>
    <row r="65" spans="7:15" x14ac:dyDescent="0.4">
      <c r="G65">
        <f t="shared" si="15"/>
        <v>45</v>
      </c>
      <c r="H65">
        <f t="shared" si="9"/>
        <v>0.41559732475278133</v>
      </c>
      <c r="I65">
        <f t="shared" si="10"/>
        <v>0.16513903536111621</v>
      </c>
      <c r="J65">
        <f t="shared" si="13"/>
        <v>45</v>
      </c>
      <c r="K65">
        <f t="shared" si="11"/>
        <v>1.6453854190815045</v>
      </c>
      <c r="L65">
        <f t="shared" si="12"/>
        <v>0.35461458091849557</v>
      </c>
      <c r="M65">
        <f t="shared" si="6"/>
        <v>45</v>
      </c>
      <c r="N65">
        <f t="shared" si="7"/>
        <v>0.41559732475278133</v>
      </c>
      <c r="O65">
        <f t="shared" si="8"/>
        <v>1.6453854190815045</v>
      </c>
    </row>
    <row r="66" spans="7:15" x14ac:dyDescent="0.4">
      <c r="G66">
        <f t="shared" si="15"/>
        <v>46</v>
      </c>
      <c r="H66">
        <f t="shared" si="9"/>
        <v>0.41106230089890117</v>
      </c>
      <c r="I66">
        <f t="shared" si="10"/>
        <v>0.15866042985557316</v>
      </c>
      <c r="J66">
        <f t="shared" si="13"/>
        <v>46</v>
      </c>
      <c r="K66">
        <f t="shared" si="11"/>
        <v>1.6534617485935892</v>
      </c>
      <c r="L66">
        <f t="shared" si="12"/>
        <v>0.34653825140641081</v>
      </c>
      <c r="M66">
        <f t="shared" si="6"/>
        <v>46</v>
      </c>
      <c r="N66">
        <f t="shared" si="7"/>
        <v>0.41106230089890117</v>
      </c>
      <c r="O66">
        <f t="shared" si="8"/>
        <v>1.6534617485935892</v>
      </c>
    </row>
    <row r="67" spans="7:15" x14ac:dyDescent="0.4">
      <c r="G67">
        <f t="shared" si="15"/>
        <v>47</v>
      </c>
      <c r="H67">
        <f t="shared" si="9"/>
        <v>0.40670519155471452</v>
      </c>
      <c r="I67">
        <f t="shared" si="10"/>
        <v>0.15243598793530644</v>
      </c>
      <c r="J67">
        <f t="shared" si="13"/>
        <v>47</v>
      </c>
      <c r="K67">
        <f t="shared" si="11"/>
        <v>1.661354140101154</v>
      </c>
      <c r="L67">
        <f t="shared" si="12"/>
        <v>0.33864585989884594</v>
      </c>
      <c r="M67">
        <f t="shared" si="6"/>
        <v>47</v>
      </c>
      <c r="N67">
        <f t="shared" si="7"/>
        <v>0.40670519155471452</v>
      </c>
      <c r="O67">
        <f t="shared" si="8"/>
        <v>1.661354140101154</v>
      </c>
    </row>
    <row r="68" spans="7:15" x14ac:dyDescent="0.4">
      <c r="G68">
        <f t="shared" si="15"/>
        <v>48</v>
      </c>
      <c r="H68">
        <f t="shared" si="9"/>
        <v>0.40251901691729636</v>
      </c>
      <c r="I68">
        <f t="shared" si="10"/>
        <v>0.14645573845328053</v>
      </c>
      <c r="J68">
        <f t="shared" si="13"/>
        <v>48</v>
      </c>
      <c r="K68">
        <f t="shared" si="11"/>
        <v>1.6690667827831396</v>
      </c>
      <c r="L68">
        <f t="shared" si="12"/>
        <v>0.33093321721686048</v>
      </c>
      <c r="M68">
        <f t="shared" si="6"/>
        <v>48</v>
      </c>
      <c r="N68">
        <f t="shared" si="7"/>
        <v>0.40251901691729636</v>
      </c>
      <c r="O68">
        <f t="shared" si="8"/>
        <v>1.6690667827831396</v>
      </c>
    </row>
    <row r="69" spans="7:15" x14ac:dyDescent="0.4">
      <c r="G69">
        <f t="shared" si="15"/>
        <v>49</v>
      </c>
      <c r="H69">
        <f t="shared" si="9"/>
        <v>0.39849707100989251</v>
      </c>
      <c r="I69">
        <f t="shared" si="10"/>
        <v>0.14071010144270363</v>
      </c>
      <c r="J69">
        <f t="shared" si="13"/>
        <v>49</v>
      </c>
      <c r="K69">
        <f t="shared" si="11"/>
        <v>1.6766037704101429</v>
      </c>
      <c r="L69">
        <f t="shared" si="12"/>
        <v>0.32339622958985714</v>
      </c>
      <c r="M69">
        <f t="shared" si="6"/>
        <v>49</v>
      </c>
      <c r="N69">
        <f t="shared" si="7"/>
        <v>0.39849707100989251</v>
      </c>
      <c r="O69">
        <f t="shared" si="8"/>
        <v>1.6766037704101429</v>
      </c>
    </row>
    <row r="70" spans="7:15" x14ac:dyDescent="0.4">
      <c r="G70">
        <f t="shared" si="15"/>
        <v>50</v>
      </c>
      <c r="H70">
        <f t="shared" si="9"/>
        <v>0.39463291093938502</v>
      </c>
      <c r="I70">
        <f t="shared" si="10"/>
        <v>0.13518987277055006</v>
      </c>
      <c r="J70">
        <f t="shared" si="13"/>
        <v>50</v>
      </c>
      <c r="K70">
        <f t="shared" si="11"/>
        <v>1.683969103517339</v>
      </c>
      <c r="L70">
        <f t="shared" si="12"/>
        <v>0.31603089648266097</v>
      </c>
      <c r="M70">
        <f t="shared" si="6"/>
        <v>50</v>
      </c>
      <c r="N70">
        <f t="shared" si="7"/>
        <v>0.39463291093938502</v>
      </c>
      <c r="O70">
        <f t="shared" si="8"/>
        <v>1.683969103517339</v>
      </c>
    </row>
    <row r="71" spans="7:15" x14ac:dyDescent="0.4">
      <c r="G71">
        <f t="shared" si="15"/>
        <v>51</v>
      </c>
      <c r="H71">
        <f t="shared" si="9"/>
        <v>0.39092034657520064</v>
      </c>
      <c r="I71">
        <f t="shared" si="10"/>
        <v>0.1298862093931438</v>
      </c>
      <c r="J71">
        <f t="shared" si="13"/>
        <v>51</v>
      </c>
      <c r="K71">
        <f t="shared" si="11"/>
        <v>1.6911666915279124</v>
      </c>
      <c r="L71">
        <f t="shared" si="12"/>
        <v>0.30883330847208751</v>
      </c>
      <c r="M71">
        <f t="shared" si="6"/>
        <v>51</v>
      </c>
      <c r="N71">
        <f t="shared" si="7"/>
        <v>0.39092034657520064</v>
      </c>
      <c r="O71">
        <f t="shared" si="8"/>
        <v>1.6911666915279124</v>
      </c>
    </row>
    <row r="72" spans="7:15" x14ac:dyDescent="0.4">
      <c r="G72">
        <f t="shared" si="15"/>
        <v>52</v>
      </c>
      <c r="H72">
        <f t="shared" si="9"/>
        <v>0.38735343063312849</v>
      </c>
      <c r="I72">
        <f t="shared" si="10"/>
        <v>0.12479061519018361</v>
      </c>
      <c r="J72">
        <f t="shared" si="13"/>
        <v>52</v>
      </c>
      <c r="K72">
        <f t="shared" si="11"/>
        <v>1.6982003548281286</v>
      </c>
      <c r="L72">
        <f t="shared" si="12"/>
        <v>0.30179964517187152</v>
      </c>
      <c r="M72">
        <f t="shared" ref="M72:M101" si="16">G72</f>
        <v>52</v>
      </c>
      <c r="N72">
        <f t="shared" ref="N72:N101" si="17">H72</f>
        <v>0.38735343063312849</v>
      </c>
      <c r="O72">
        <f t="shared" ref="O72:O101" si="18">K72</f>
        <v>1.6982003548281286</v>
      </c>
    </row>
    <row r="73" spans="7:15" x14ac:dyDescent="0.4">
      <c r="G73">
        <f t="shared" si="15"/>
        <v>53</v>
      </c>
      <c r="H73">
        <f t="shared" si="9"/>
        <v>0.38392644914816149</v>
      </c>
      <c r="I73">
        <f t="shared" si="10"/>
        <v>0.11989492735451646</v>
      </c>
      <c r="J73">
        <f t="shared" si="13"/>
        <v>53</v>
      </c>
      <c r="K73">
        <f t="shared" si="11"/>
        <v>1.7050738267951442</v>
      </c>
      <c r="L73">
        <f t="shared" si="12"/>
        <v>0.29492617320485587</v>
      </c>
      <c r="M73">
        <f t="shared" si="16"/>
        <v>53</v>
      </c>
      <c r="N73">
        <f t="shared" si="17"/>
        <v>0.38392644914816149</v>
      </c>
      <c r="O73">
        <f t="shared" si="18"/>
        <v>1.7050738267951442</v>
      </c>
    </row>
    <row r="74" spans="7:15" x14ac:dyDescent="0.4">
      <c r="G74">
        <f t="shared" si="15"/>
        <v>54</v>
      </c>
      <c r="H74">
        <f t="shared" si="9"/>
        <v>0.38063391232109955</v>
      </c>
      <c r="I74">
        <f t="shared" si="10"/>
        <v>0.11519130331585656</v>
      </c>
      <c r="J74">
        <f t="shared" si="13"/>
        <v>54</v>
      </c>
      <c r="K74">
        <f t="shared" si="11"/>
        <v>1.7117907557786369</v>
      </c>
      <c r="L74">
        <f t="shared" si="12"/>
        <v>0.28820924422136307</v>
      </c>
      <c r="M74">
        <f t="shared" si="16"/>
        <v>54</v>
      </c>
      <c r="N74">
        <f t="shared" si="17"/>
        <v>0.38063391232109955</v>
      </c>
      <c r="O74">
        <f t="shared" si="18"/>
        <v>1.7117907557786369</v>
      </c>
    </row>
    <row r="75" spans="7:15" x14ac:dyDescent="0.4">
      <c r="G75">
        <f t="shared" si="15"/>
        <v>55</v>
      </c>
      <c r="H75">
        <f t="shared" si="9"/>
        <v>0.3774705457242522</v>
      </c>
      <c r="I75">
        <f t="shared" si="10"/>
        <v>0.11067220817750319</v>
      </c>
      <c r="J75">
        <f t="shared" si="13"/>
        <v>55</v>
      </c>
      <c r="K75">
        <f t="shared" si="11"/>
        <v>1.7183547070373011</v>
      </c>
      <c r="L75">
        <f t="shared" si="12"/>
        <v>0.28164529296269891</v>
      </c>
      <c r="M75">
        <f t="shared" si="16"/>
        <v>55</v>
      </c>
      <c r="N75">
        <f t="shared" si="17"/>
        <v>0.3774705457242522</v>
      </c>
      <c r="O75">
        <f t="shared" si="18"/>
        <v>1.7183547070373011</v>
      </c>
    </row>
    <row r="76" spans="7:15" x14ac:dyDescent="0.4">
      <c r="G76">
        <f t="shared" si="15"/>
        <v>56</v>
      </c>
      <c r="H76">
        <f t="shared" si="9"/>
        <v>0.37443128185215169</v>
      </c>
      <c r="I76">
        <f t="shared" si="10"/>
        <v>0.10633040264593105</v>
      </c>
      <c r="J76">
        <f t="shared" si="13"/>
        <v>56</v>
      </c>
      <c r="K76">
        <f t="shared" si="11"/>
        <v>1.7247691646312409</v>
      </c>
      <c r="L76">
        <f t="shared" si="12"/>
        <v>0.2752308353687592</v>
      </c>
      <c r="M76">
        <f t="shared" si="16"/>
        <v>56</v>
      </c>
      <c r="N76">
        <f t="shared" si="17"/>
        <v>0.37443128185215169</v>
      </c>
      <c r="O76">
        <f t="shared" si="18"/>
        <v>1.7247691646312409</v>
      </c>
    </row>
    <row r="77" spans="7:15" x14ac:dyDescent="0.4">
      <c r="G77">
        <f t="shared" si="15"/>
        <v>57</v>
      </c>
      <c r="H77">
        <f t="shared" si="9"/>
        <v>0.37151125200374246</v>
      </c>
      <c r="I77">
        <f t="shared" si="10"/>
        <v>0.10215893143391779</v>
      </c>
      <c r="J77">
        <f t="shared" si="13"/>
        <v>57</v>
      </c>
      <c r="K77">
        <f t="shared" si="11"/>
        <v>1.731037533271264</v>
      </c>
      <c r="L77">
        <f t="shared" si="12"/>
        <v>0.26896246672873603</v>
      </c>
      <c r="M77">
        <f t="shared" si="16"/>
        <v>57</v>
      </c>
      <c r="N77">
        <f t="shared" si="17"/>
        <v>0.37151125200374246</v>
      </c>
      <c r="O77">
        <f t="shared" si="18"/>
        <v>1.731037533271264</v>
      </c>
    </row>
    <row r="78" spans="7:15" x14ac:dyDescent="0.4">
      <c r="G78">
        <f t="shared" si="15"/>
        <v>58</v>
      </c>
      <c r="H78">
        <f t="shared" si="9"/>
        <v>0.36870577848304142</v>
      </c>
      <c r="I78">
        <f t="shared" si="10"/>
        <v>9.8151112118630604E-2</v>
      </c>
      <c r="J78">
        <f t="shared" si="13"/>
        <v>58</v>
      </c>
      <c r="K78">
        <f t="shared" si="11"/>
        <v>1.7371631401260585</v>
      </c>
      <c r="L78">
        <f t="shared" si="12"/>
        <v>0.26283685987394156</v>
      </c>
      <c r="M78">
        <f t="shared" si="16"/>
        <v>58</v>
      </c>
      <c r="N78">
        <f t="shared" si="17"/>
        <v>0.36870577848304142</v>
      </c>
      <c r="O78">
        <f t="shared" si="18"/>
        <v>1.7371631401260585</v>
      </c>
    </row>
    <row r="79" spans="7:15" x14ac:dyDescent="0.4">
      <c r="G79">
        <f t="shared" si="15"/>
        <v>59</v>
      </c>
      <c r="H79">
        <f t="shared" si="9"/>
        <v>0.36601036710577683</v>
      </c>
      <c r="I79">
        <f t="shared" si="10"/>
        <v>9.4300524436824046E-2</v>
      </c>
      <c r="J79">
        <f t="shared" si="13"/>
        <v>59</v>
      </c>
      <c r="K79">
        <f t="shared" si="11"/>
        <v>1.74314923658821</v>
      </c>
      <c r="L79">
        <f t="shared" si="12"/>
        <v>0.25685076341178997</v>
      </c>
      <c r="M79">
        <f t="shared" si="16"/>
        <v>59</v>
      </c>
      <c r="N79">
        <f t="shared" si="17"/>
        <v>0.36601036710577683</v>
      </c>
      <c r="O79">
        <f t="shared" si="18"/>
        <v>1.74314923658821</v>
      </c>
    </row>
    <row r="80" spans="7:15" x14ac:dyDescent="0.4">
      <c r="G80">
        <f t="shared" si="15"/>
        <v>60</v>
      </c>
      <c r="H80">
        <f t="shared" si="9"/>
        <v>0.36342069999999999</v>
      </c>
      <c r="I80">
        <f t="shared" si="10"/>
        <v>9.0600999999999973E-2</v>
      </c>
      <c r="J80">
        <f t="shared" si="13"/>
        <v>60</v>
      </c>
      <c r="K80">
        <f t="shared" si="11"/>
        <v>1.7489989999999997</v>
      </c>
      <c r="L80">
        <f t="shared" si="12"/>
        <v>0.25100100000000031</v>
      </c>
      <c r="M80">
        <f t="shared" si="16"/>
        <v>60</v>
      </c>
      <c r="N80">
        <f t="shared" si="17"/>
        <v>0.36342069999999999</v>
      </c>
      <c r="O80">
        <f t="shared" si="18"/>
        <v>1.7489989999999997</v>
      </c>
    </row>
    <row r="81" spans="7:15" x14ac:dyDescent="0.4">
      <c r="G81">
        <f t="shared" si="15"/>
        <v>61</v>
      </c>
      <c r="H81">
        <f t="shared" si="9"/>
        <v>0.36093262868913811</v>
      </c>
      <c r="I81">
        <f t="shared" si="10"/>
        <v>8.7046612413054475E-2</v>
      </c>
      <c r="J81">
        <f t="shared" si="13"/>
        <v>61</v>
      </c>
      <c r="K81">
        <f t="shared" si="11"/>
        <v>1.7547155353398951</v>
      </c>
      <c r="L81">
        <f t="shared" si="12"/>
        <v>0.2452844646601049</v>
      </c>
      <c r="M81">
        <f t="shared" si="16"/>
        <v>61</v>
      </c>
      <c r="N81">
        <f t="shared" si="17"/>
        <v>0.36093262868913811</v>
      </c>
      <c r="O81">
        <f t="shared" si="18"/>
        <v>1.7547155353398951</v>
      </c>
    </row>
    <row r="82" spans="7:15" x14ac:dyDescent="0.4">
      <c r="G82">
        <f t="shared" si="15"/>
        <v>62</v>
      </c>
      <c r="H82">
        <f t="shared" si="9"/>
        <v>0.35854216744640754</v>
      </c>
      <c r="I82">
        <f t="shared" si="10"/>
        <v>8.3631667780582231E-2</v>
      </c>
      <c r="J82">
        <f t="shared" si="13"/>
        <v>62</v>
      </c>
      <c r="K82">
        <f t="shared" si="11"/>
        <v>1.7603018768706333</v>
      </c>
      <c r="L82">
        <f t="shared" si="12"/>
        <v>0.23969812312936672</v>
      </c>
      <c r="M82">
        <f t="shared" si="16"/>
        <v>62</v>
      </c>
      <c r="N82">
        <f t="shared" si="17"/>
        <v>0.35854216744640754</v>
      </c>
      <c r="O82">
        <f t="shared" si="18"/>
        <v>1.7603018768706333</v>
      </c>
    </row>
    <row r="83" spans="7:15" x14ac:dyDescent="0.4">
      <c r="G83">
        <f t="shared" si="15"/>
        <v>63</v>
      </c>
      <c r="H83">
        <f t="shared" si="9"/>
        <v>0.35624548690994112</v>
      </c>
      <c r="I83">
        <f t="shared" si="10"/>
        <v>8.0350695585630183E-2</v>
      </c>
      <c r="J83">
        <f t="shared" si="13"/>
        <v>63</v>
      </c>
      <c r="K83">
        <f t="shared" si="11"/>
        <v>1.7657609897497677</v>
      </c>
      <c r="L83">
        <f t="shared" si="12"/>
        <v>0.2342390102502323</v>
      </c>
      <c r="M83">
        <f t="shared" si="16"/>
        <v>63</v>
      </c>
      <c r="N83">
        <f t="shared" si="17"/>
        <v>0.35624548690994112</v>
      </c>
      <c r="O83">
        <f t="shared" si="18"/>
        <v>1.7657609897497677</v>
      </c>
    </row>
    <row r="84" spans="7:15" x14ac:dyDescent="0.4">
      <c r="G84">
        <f t="shared" si="15"/>
        <v>64</v>
      </c>
      <c r="H84">
        <f t="shared" si="9"/>
        <v>0.35403890794840204</v>
      </c>
      <c r="I84">
        <f t="shared" si="10"/>
        <v>7.7198439926288664E-2</v>
      </c>
      <c r="J84">
        <f t="shared" si="13"/>
        <v>64</v>
      </c>
      <c r="K84">
        <f t="shared" si="11"/>
        <v>1.7710957716035356</v>
      </c>
      <c r="L84">
        <f t="shared" si="12"/>
        <v>0.22890422839646446</v>
      </c>
      <c r="M84">
        <f t="shared" si="16"/>
        <v>64</v>
      </c>
      <c r="N84">
        <f t="shared" si="17"/>
        <v>0.35403890794840204</v>
      </c>
      <c r="O84">
        <f t="shared" si="18"/>
        <v>1.7710957716035356</v>
      </c>
    </row>
    <row r="85" spans="7:15" x14ac:dyDescent="0.4">
      <c r="G85">
        <f t="shared" si="15"/>
        <v>65</v>
      </c>
      <c r="H85">
        <f t="shared" si="9"/>
        <v>0.35191889576725738</v>
      </c>
      <c r="I85">
        <f t="shared" si="10"/>
        <v>7.4169851096081957E-2</v>
      </c>
      <c r="J85">
        <f t="shared" si="13"/>
        <v>65</v>
      </c>
      <c r="K85">
        <f t="shared" si="11"/>
        <v>1.7763090540648798</v>
      </c>
      <c r="L85">
        <f t="shared" si="12"/>
        <v>0.22369094593512018</v>
      </c>
      <c r="M85">
        <f t="shared" si="16"/>
        <v>65</v>
      </c>
      <c r="N85">
        <f t="shared" si="17"/>
        <v>0.35191889576725738</v>
      </c>
      <c r="O85">
        <f t="shared" si="18"/>
        <v>1.7763090540648798</v>
      </c>
    </row>
    <row r="86" spans="7:15" x14ac:dyDescent="0.4">
      <c r="G86">
        <f t="shared" si="15"/>
        <v>66</v>
      </c>
      <c r="H86">
        <f t="shared" ref="H86:H101" si="19">(($E$28-$E$23)*I86)+$E$23</f>
        <v>0.34988205424626911</v>
      </c>
      <c r="I86">
        <f t="shared" ref="I86:I101" si="20">$E$27^G86</f>
        <v>7.1260077494670157E-2</v>
      </c>
      <c r="J86">
        <f t="shared" si="13"/>
        <v>66</v>
      </c>
      <c r="K86">
        <f t="shared" ref="K86:K101" si="21">(($F$28-$F$23)*L86)+$F$23</f>
        <v>1.7814036042764436</v>
      </c>
      <c r="L86">
        <f t="shared" ref="L86:L101" si="22">$F$27^J86</f>
        <v>0.21859639572355627</v>
      </c>
      <c r="M86">
        <f t="shared" si="16"/>
        <v>66</v>
      </c>
      <c r="N86">
        <f t="shared" si="17"/>
        <v>0.34988205424626911</v>
      </c>
      <c r="O86">
        <f t="shared" si="18"/>
        <v>1.7814036042764436</v>
      </c>
    </row>
    <row r="87" spans="7:15" x14ac:dyDescent="0.4">
      <c r="G87">
        <f t="shared" si="15"/>
        <v>67</v>
      </c>
      <c r="H87">
        <f t="shared" si="19"/>
        <v>0.34792512049913299</v>
      </c>
      <c r="I87">
        <f t="shared" si="20"/>
        <v>6.8464457855904257E-2</v>
      </c>
      <c r="J87">
        <f t="shared" ref="J87:J101" si="23">J86+1</f>
        <v>67</v>
      </c>
      <c r="K87">
        <f t="shared" si="21"/>
        <v>1.7863821263593338</v>
      </c>
      <c r="L87">
        <f t="shared" si="22"/>
        <v>0.21361787364066631</v>
      </c>
      <c r="M87">
        <f t="shared" si="16"/>
        <v>67</v>
      </c>
      <c r="N87">
        <f t="shared" si="17"/>
        <v>0.34792512049913299</v>
      </c>
      <c r="O87">
        <f t="shared" si="18"/>
        <v>1.7863821263593338</v>
      </c>
    </row>
    <row r="88" spans="7:15" x14ac:dyDescent="0.4">
      <c r="G88">
        <f t="shared" si="15"/>
        <v>68</v>
      </c>
      <c r="H88">
        <f t="shared" si="19"/>
        <v>0.34604495964654869</v>
      </c>
      <c r="I88">
        <f t="shared" si="20"/>
        <v>6.5778513780783893E-2</v>
      </c>
      <c r="J88">
        <f t="shared" si="23"/>
        <v>68</v>
      </c>
      <c r="K88">
        <f t="shared" si="21"/>
        <v>1.7912472628484322</v>
      </c>
      <c r="L88">
        <f t="shared" si="22"/>
        <v>0.20875273715156792</v>
      </c>
      <c r="M88">
        <f t="shared" si="16"/>
        <v>68</v>
      </c>
      <c r="N88">
        <f t="shared" si="17"/>
        <v>0.34604495964654869</v>
      </c>
      <c r="O88">
        <f t="shared" si="18"/>
        <v>1.7912472628484322</v>
      </c>
    </row>
    <row r="89" spans="7:15" x14ac:dyDescent="0.4">
      <c r="G89">
        <f t="shared" si="15"/>
        <v>69</v>
      </c>
      <c r="H89">
        <f t="shared" si="19"/>
        <v>0.34423855979434953</v>
      </c>
      <c r="I89">
        <f t="shared" si="20"/>
        <v>6.319794256335648E-2</v>
      </c>
      <c r="J89">
        <f t="shared" si="23"/>
        <v>69</v>
      </c>
      <c r="K89">
        <f t="shared" si="21"/>
        <v>1.79600159609502</v>
      </c>
      <c r="L89">
        <f t="shared" si="22"/>
        <v>0.20399840390497992</v>
      </c>
      <c r="M89">
        <f t="shared" si="16"/>
        <v>69</v>
      </c>
      <c r="N89">
        <f t="shared" si="17"/>
        <v>0.34423855979434953</v>
      </c>
      <c r="O89">
        <f t="shared" si="18"/>
        <v>1.79600159609502</v>
      </c>
    </row>
    <row r="90" spans="7:15" x14ac:dyDescent="0.4">
      <c r="G90">
        <f t="shared" ref="G90:G101" si="24">G89+1</f>
        <v>70</v>
      </c>
      <c r="H90">
        <f t="shared" si="19"/>
        <v>0.34250302720864534</v>
      </c>
      <c r="I90">
        <f t="shared" si="20"/>
        <v>6.0718610298064829E-2</v>
      </c>
      <c r="J90">
        <f t="shared" si="23"/>
        <v>70</v>
      </c>
      <c r="K90">
        <f t="shared" si="21"/>
        <v>1.8006476496374564</v>
      </c>
      <c r="L90">
        <f t="shared" si="22"/>
        <v>0.19935235036254353</v>
      </c>
      <c r="M90">
        <f t="shared" si="16"/>
        <v>70</v>
      </c>
      <c r="N90">
        <f t="shared" si="17"/>
        <v>0.34250302720864534</v>
      </c>
      <c r="O90">
        <f t="shared" si="18"/>
        <v>1.8006476496374564</v>
      </c>
    </row>
    <row r="91" spans="7:15" x14ac:dyDescent="0.4">
      <c r="G91">
        <f t="shared" si="24"/>
        <v>71</v>
      </c>
      <c r="H91">
        <f t="shared" si="19"/>
        <v>0.34083558168025146</v>
      </c>
      <c r="I91">
        <f t="shared" si="20"/>
        <v>5.8336545257502113E-2</v>
      </c>
      <c r="J91">
        <f t="shared" si="23"/>
        <v>71</v>
      </c>
      <c r="K91">
        <f t="shared" si="21"/>
        <v>1.8051878895406388</v>
      </c>
      <c r="L91">
        <f t="shared" si="22"/>
        <v>0.19481211045936112</v>
      </c>
      <c r="M91">
        <f t="shared" si="16"/>
        <v>71</v>
      </c>
      <c r="N91">
        <f t="shared" si="17"/>
        <v>0.34083558168025146</v>
      </c>
      <c r="O91">
        <f t="shared" si="18"/>
        <v>1.8051878895406388</v>
      </c>
    </row>
    <row r="92" spans="7:15" x14ac:dyDescent="0.4">
      <c r="G92">
        <f t="shared" si="24"/>
        <v>72</v>
      </c>
      <c r="H92">
        <f t="shared" si="19"/>
        <v>0.33923355207097577</v>
      </c>
      <c r="I92">
        <f t="shared" si="20"/>
        <v>5.6047931529965442E-2</v>
      </c>
      <c r="J92">
        <f t="shared" si="23"/>
        <v>72</v>
      </c>
      <c r="K92">
        <f t="shared" si="21"/>
        <v>1.8096247257049591</v>
      </c>
      <c r="L92">
        <f t="shared" si="22"/>
        <v>0.19037527429504089</v>
      </c>
      <c r="M92">
        <f t="shared" si="16"/>
        <v>72</v>
      </c>
      <c r="N92">
        <f t="shared" si="17"/>
        <v>0.33923355207097577</v>
      </c>
      <c r="O92">
        <f t="shared" si="18"/>
        <v>1.8096247257049591</v>
      </c>
    </row>
    <row r="93" spans="7:15" x14ac:dyDescent="0.4">
      <c r="G93">
        <f t="shared" si="24"/>
        <v>73</v>
      </c>
      <c r="H93">
        <f t="shared" si="19"/>
        <v>0.33769437203463121</v>
      </c>
      <c r="I93">
        <f t="shared" si="20"/>
        <v>5.3849102906616021E-2</v>
      </c>
      <c r="J93">
        <f t="shared" si="23"/>
        <v>73</v>
      </c>
      <c r="K93">
        <f t="shared" si="21"/>
        <v>1.8139605131454468</v>
      </c>
      <c r="L93">
        <f t="shared" si="22"/>
        <v>0.18603948685455307</v>
      </c>
      <c r="M93">
        <f t="shared" si="16"/>
        <v>73</v>
      </c>
      <c r="N93">
        <f t="shared" si="17"/>
        <v>0.33769437203463121</v>
      </c>
      <c r="O93">
        <f t="shared" si="18"/>
        <v>1.8139605131454468</v>
      </c>
    </row>
    <row r="94" spans="7:15" x14ac:dyDescent="0.4">
      <c r="G94">
        <f t="shared" si="24"/>
        <v>74</v>
      </c>
      <c r="H94">
        <f t="shared" si="19"/>
        <v>0.33621557590591739</v>
      </c>
      <c r="I94">
        <f t="shared" si="20"/>
        <v>5.1736537008453452E-2</v>
      </c>
      <c r="J94">
        <f t="shared" si="23"/>
        <v>74</v>
      </c>
      <c r="K94">
        <f t="shared" si="21"/>
        <v>1.8181975532417813</v>
      </c>
      <c r="L94">
        <f t="shared" si="22"/>
        <v>0.18180244675821855</v>
      </c>
      <c r="M94">
        <f t="shared" si="16"/>
        <v>74</v>
      </c>
      <c r="N94">
        <f t="shared" si="17"/>
        <v>0.33621557590591739</v>
      </c>
      <c r="O94">
        <f t="shared" si="18"/>
        <v>1.8181975532417813</v>
      </c>
    </row>
    <row r="95" spans="7:15" x14ac:dyDescent="0.4">
      <c r="G95">
        <f t="shared" si="24"/>
        <v>75</v>
      </c>
      <c r="H95">
        <f t="shared" si="19"/>
        <v>0.33479479475058715</v>
      </c>
      <c r="I95">
        <f t="shared" si="20"/>
        <v>4.9706849643695969E-2</v>
      </c>
      <c r="J95">
        <f t="shared" si="23"/>
        <v>75</v>
      </c>
      <c r="K95">
        <f t="shared" si="21"/>
        <v>1.8223380949598336</v>
      </c>
      <c r="L95">
        <f t="shared" si="22"/>
        <v>0.17766190504016641</v>
      </c>
      <c r="M95">
        <f t="shared" si="16"/>
        <v>75</v>
      </c>
      <c r="N95">
        <f t="shared" si="17"/>
        <v>0.33479479475058715</v>
      </c>
      <c r="O95">
        <f t="shared" si="18"/>
        <v>1.8223380949598336</v>
      </c>
    </row>
    <row r="96" spans="7:15" x14ac:dyDescent="0.4">
      <c r="G96">
        <f t="shared" si="24"/>
        <v>76</v>
      </c>
      <c r="H96">
        <f t="shared" si="19"/>
        <v>0.33342975257056923</v>
      </c>
      <c r="I96">
        <f t="shared" si="20"/>
        <v>4.7756789386527512E-2</v>
      </c>
      <c r="J96">
        <f t="shared" si="23"/>
        <v>76</v>
      </c>
      <c r="K96">
        <f t="shared" si="21"/>
        <v>1.826384336045388</v>
      </c>
      <c r="L96">
        <f t="shared" si="22"/>
        <v>0.17361566395461192</v>
      </c>
      <c r="M96">
        <f t="shared" si="16"/>
        <v>76</v>
      </c>
      <c r="N96">
        <f t="shared" si="17"/>
        <v>0.33342975257056923</v>
      </c>
      <c r="O96">
        <f t="shared" si="18"/>
        <v>1.826384336045388</v>
      </c>
    </row>
    <row r="97" spans="7:15" x14ac:dyDescent="0.4">
      <c r="G97">
        <f t="shared" si="24"/>
        <v>77</v>
      </c>
      <c r="H97">
        <f t="shared" si="19"/>
        <v>0.33211826265796907</v>
      </c>
      <c r="I97">
        <f t="shared" si="20"/>
        <v>4.5883232368527226E-2</v>
      </c>
      <c r="J97">
        <f t="shared" si="23"/>
        <v>77</v>
      </c>
      <c r="K97">
        <f t="shared" si="21"/>
        <v>1.8303384241906782</v>
      </c>
      <c r="L97">
        <f t="shared" si="22"/>
        <v>0.16966157580932192</v>
      </c>
      <c r="M97">
        <f t="shared" si="16"/>
        <v>77</v>
      </c>
      <c r="N97">
        <f t="shared" si="17"/>
        <v>0.33211826265796907</v>
      </c>
      <c r="O97">
        <f t="shared" si="18"/>
        <v>1.8303384241906782</v>
      </c>
    </row>
    <row r="98" spans="7:15" x14ac:dyDescent="0.4">
      <c r="G98">
        <f t="shared" si="24"/>
        <v>78</v>
      </c>
      <c r="H98">
        <f t="shared" si="19"/>
        <v>0.33085822409210619</v>
      </c>
      <c r="I98">
        <f t="shared" si="20"/>
        <v>4.4083177274437432E-2</v>
      </c>
      <c r="J98">
        <f t="shared" si="23"/>
        <v>78</v>
      </c>
      <c r="K98">
        <f t="shared" si="21"/>
        <v>1.8342024581743528</v>
      </c>
      <c r="L98">
        <f t="shared" si="22"/>
        <v>0.16579754182564718</v>
      </c>
      <c r="M98">
        <f t="shared" si="16"/>
        <v>78</v>
      </c>
      <c r="N98">
        <f t="shared" si="17"/>
        <v>0.33085822409210619</v>
      </c>
      <c r="O98">
        <f t="shared" si="18"/>
        <v>1.8342024581743528</v>
      </c>
    </row>
    <row r="99" spans="7:15" x14ac:dyDescent="0.4">
      <c r="G99">
        <f t="shared" si="24"/>
        <v>79</v>
      </c>
      <c r="H99">
        <f t="shared" si="19"/>
        <v>0.32964761837397766</v>
      </c>
      <c r="I99">
        <f t="shared" si="20"/>
        <v>4.2353740534253788E-2</v>
      </c>
      <c r="J99">
        <f t="shared" si="23"/>
        <v>79</v>
      </c>
      <c r="K99">
        <f t="shared" si="21"/>
        <v>1.8379784889754816</v>
      </c>
      <c r="L99">
        <f t="shared" si="22"/>
        <v>0.16202151102451853</v>
      </c>
      <c r="M99">
        <f t="shared" si="16"/>
        <v>79</v>
      </c>
      <c r="N99">
        <f t="shared" si="17"/>
        <v>0.32964761837397766</v>
      </c>
      <c r="O99">
        <f t="shared" si="18"/>
        <v>1.8379784889754816</v>
      </c>
    </row>
    <row r="100" spans="7:15" x14ac:dyDescent="0.4">
      <c r="G100">
        <f t="shared" si="24"/>
        <v>80</v>
      </c>
      <c r="H100">
        <f t="shared" si="19"/>
        <v>0.32848450619275488</v>
      </c>
      <c r="I100">
        <f t="shared" si="20"/>
        <v>4.0692151703935558E-2</v>
      </c>
      <c r="J100">
        <f t="shared" si="23"/>
        <v>80</v>
      </c>
      <c r="K100">
        <f t="shared" si="21"/>
        <v>1.8416685208621868</v>
      </c>
      <c r="L100">
        <f t="shared" si="22"/>
        <v>0.15833147913781326</v>
      </c>
      <c r="M100">
        <f t="shared" si="16"/>
        <v>80</v>
      </c>
      <c r="N100">
        <f t="shared" si="17"/>
        <v>0.32848450619275488</v>
      </c>
      <c r="O100">
        <f t="shared" si="18"/>
        <v>1.8416685208621868</v>
      </c>
    </row>
    <row r="101" spans="7:15" x14ac:dyDescent="0.4">
      <c r="G101">
        <f t="shared" si="24"/>
        <v>81</v>
      </c>
      <c r="H101">
        <f t="shared" si="19"/>
        <v>0.32736702431913539</v>
      </c>
      <c r="I101">
        <f t="shared" si="20"/>
        <v>3.9095749027336271E-2</v>
      </c>
      <c r="J101">
        <f t="shared" si="23"/>
        <v>81</v>
      </c>
      <c r="K101">
        <f t="shared" si="21"/>
        <v>1.8452745124554841</v>
      </c>
      <c r="L101">
        <f t="shared" si="22"/>
        <v>0.15472548754451593</v>
      </c>
      <c r="M101">
        <f t="shared" si="16"/>
        <v>81</v>
      </c>
      <c r="N101">
        <f t="shared" si="17"/>
        <v>0.32736702431913539</v>
      </c>
      <c r="O101">
        <f t="shared" si="18"/>
        <v>1.8452745124554841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C384-BF6C-4C1A-955A-5D4FB6BF2B3E}">
  <dimension ref="C2:V91"/>
  <sheetViews>
    <sheetView tabSelected="1" workbookViewId="0">
      <selection activeCell="F11" sqref="F11"/>
    </sheetView>
  </sheetViews>
  <sheetFormatPr defaultRowHeight="14.6" x14ac:dyDescent="0.4"/>
  <cols>
    <col min="10" max="10" width="11.84375" bestFit="1" customWidth="1"/>
  </cols>
  <sheetData>
    <row r="2" spans="3:10" x14ac:dyDescent="0.4">
      <c r="E2">
        <f>LN((E10-E7)/(E10-E9))</f>
        <v>2.2772672850097559</v>
      </c>
      <c r="F2">
        <f>LN((F10-F7)/(F10-F9))</f>
        <v>0</v>
      </c>
    </row>
    <row r="4" spans="3:10" x14ac:dyDescent="0.4">
      <c r="E4" t="s">
        <v>38</v>
      </c>
      <c r="J4" t="s">
        <v>37</v>
      </c>
    </row>
    <row r="6" spans="3:10" x14ac:dyDescent="0.4">
      <c r="C6" t="s">
        <v>6</v>
      </c>
      <c r="D6" t="s">
        <v>32</v>
      </c>
      <c r="E6">
        <v>0</v>
      </c>
      <c r="F6">
        <v>0</v>
      </c>
      <c r="J6">
        <v>0</v>
      </c>
    </row>
    <row r="7" spans="3:10" x14ac:dyDescent="0.4">
      <c r="C7" t="s">
        <v>6</v>
      </c>
      <c r="D7" t="s">
        <v>31</v>
      </c>
      <c r="E7">
        <v>1</v>
      </c>
      <c r="F7">
        <v>1</v>
      </c>
      <c r="J7">
        <v>1</v>
      </c>
    </row>
    <row r="8" spans="3:10" x14ac:dyDescent="0.4">
      <c r="C8" t="s">
        <v>34</v>
      </c>
      <c r="D8" t="s">
        <v>32</v>
      </c>
      <c r="E8">
        <v>35</v>
      </c>
      <c r="F8">
        <v>35</v>
      </c>
      <c r="J8">
        <v>30</v>
      </c>
    </row>
    <row r="9" spans="3:10" x14ac:dyDescent="0.4">
      <c r="C9" t="s">
        <v>35</v>
      </c>
      <c r="D9" t="s">
        <v>31</v>
      </c>
      <c r="E9">
        <v>0.3</v>
      </c>
      <c r="F9">
        <v>1</v>
      </c>
      <c r="J9">
        <v>1.5</v>
      </c>
    </row>
    <row r="10" spans="3:10" x14ac:dyDescent="0.4">
      <c r="C10" t="s">
        <v>33</v>
      </c>
      <c r="E10">
        <v>0.22</v>
      </c>
      <c r="F10">
        <v>2</v>
      </c>
      <c r="J10">
        <v>2</v>
      </c>
    </row>
    <row r="11" spans="3:10" x14ac:dyDescent="0.4">
      <c r="C11" t="s">
        <v>23</v>
      </c>
      <c r="E11">
        <f>LN((E10-E7)/(E10-E9))/(E8-E6)</f>
        <v>6.506477957170731E-2</v>
      </c>
      <c r="F11">
        <f>LN((F10-F7)/(F10-F9))/(F8-F6)</f>
        <v>0</v>
      </c>
      <c r="J11">
        <f>LN((J9*(J10-J7))/(J7*(J10-J9)))/(J8-J6)</f>
        <v>3.6620409622270325E-2</v>
      </c>
    </row>
    <row r="13" spans="3:10" x14ac:dyDescent="0.4">
      <c r="D13" t="s">
        <v>28</v>
      </c>
      <c r="E13" t="s">
        <v>31</v>
      </c>
      <c r="F13" t="s">
        <v>30</v>
      </c>
      <c r="I13" t="s">
        <v>36</v>
      </c>
      <c r="J13" t="s">
        <v>31</v>
      </c>
    </row>
    <row r="14" spans="3:10" x14ac:dyDescent="0.4">
      <c r="D14">
        <v>1</v>
      </c>
      <c r="E14">
        <f>E$10+((E$7-E$10)*EXP(-E$11*(D14-E$6)))</f>
        <v>0.95086527476136784</v>
      </c>
      <c r="F14">
        <f>F$10+((F$7-F$10)*EXP(-F$11*(D14-F$6)))</f>
        <v>1</v>
      </c>
      <c r="I14">
        <v>1</v>
      </c>
      <c r="J14">
        <f>J$10/(1+(((J$10-J$7)/D14)*EXP(-J$11*(D14-J$6))))</f>
        <v>1.0183081588371157</v>
      </c>
    </row>
    <row r="15" spans="3:10" x14ac:dyDescent="0.4">
      <c r="D15">
        <f>D14+1</f>
        <v>2</v>
      </c>
      <c r="E15">
        <f>E$10+((E$7-E$10)*EXP(-E$11*(D15-E$6)))</f>
        <v>0.90482570493847403</v>
      </c>
      <c r="F15">
        <f t="shared" ref="F15:F78" si="0">F$10+((F$7-F$10)*EXP(-F$11*(D15-F$6)))</f>
        <v>1</v>
      </c>
      <c r="I15">
        <f>I14+1</f>
        <v>2</v>
      </c>
      <c r="J15">
        <f t="shared" ref="J15:J78" si="1">J$10/(1+(((J$10-J$7)/D15)*EXP(-J$11*(D15-J$6))))</f>
        <v>1.3654780562567002</v>
      </c>
    </row>
    <row r="16" spans="3:10" x14ac:dyDescent="0.4">
      <c r="D16">
        <f t="shared" ref="D16:D79" si="2">D15+1</f>
        <v>3</v>
      </c>
      <c r="E16">
        <f>E$10+((E$7-E$10)*EXP(-E$11*(D16-E$6)))</f>
        <v>0.86168631667116058</v>
      </c>
      <c r="F16">
        <f t="shared" si="0"/>
        <v>1</v>
      </c>
      <c r="I16">
        <f t="shared" ref="I16:I79" si="3">I15+1</f>
        <v>3</v>
      </c>
      <c r="J16">
        <f t="shared" si="1"/>
        <v>1.5400574882528997</v>
      </c>
    </row>
    <row r="17" spans="4:22" x14ac:dyDescent="0.4">
      <c r="D17">
        <f t="shared" si="2"/>
        <v>4</v>
      </c>
      <c r="E17">
        <f>E$10+((E$7-E$10)*EXP(-E$11*(D17-E$6)))</f>
        <v>0.82126441813394602</v>
      </c>
      <c r="F17">
        <f t="shared" si="0"/>
        <v>1</v>
      </c>
      <c r="I17">
        <f t="shared" si="3"/>
        <v>4</v>
      </c>
      <c r="J17">
        <f t="shared" si="1"/>
        <v>1.6448242261686534</v>
      </c>
    </row>
    <row r="18" spans="4:22" x14ac:dyDescent="0.4">
      <c r="D18">
        <f t="shared" si="2"/>
        <v>5</v>
      </c>
      <c r="E18">
        <f>E$10+((E$7-E$10)*EXP(-E$11*(D18-E$6)))</f>
        <v>0.78338882585089786</v>
      </c>
      <c r="F18">
        <f t="shared" si="0"/>
        <v>1</v>
      </c>
      <c r="I18">
        <f t="shared" si="3"/>
        <v>5</v>
      </c>
      <c r="J18">
        <f t="shared" si="1"/>
        <v>1.7144768017417693</v>
      </c>
    </row>
    <row r="19" spans="4:22" x14ac:dyDescent="0.4">
      <c r="D19">
        <f t="shared" si="2"/>
        <v>6</v>
      </c>
      <c r="E19">
        <f>E$10+((E$7-E$10)*EXP(-E$11*(D19-E$6)))</f>
        <v>0.74789913974743705</v>
      </c>
      <c r="F19">
        <f t="shared" si="0"/>
        <v>1</v>
      </c>
      <c r="I19">
        <f t="shared" si="3"/>
        <v>6</v>
      </c>
      <c r="J19">
        <f t="shared" si="1"/>
        <v>1.7639946911190556</v>
      </c>
    </row>
    <row r="20" spans="4:22" x14ac:dyDescent="0.4">
      <c r="D20">
        <f t="shared" si="2"/>
        <v>7</v>
      </c>
      <c r="E20">
        <f>E$10+((E$7-E$10)*EXP(-E$11*(D20-E$6)))</f>
        <v>0.71464506386897486</v>
      </c>
      <c r="F20">
        <f t="shared" si="0"/>
        <v>1</v>
      </c>
      <c r="I20">
        <f t="shared" si="3"/>
        <v>7</v>
      </c>
      <c r="J20">
        <f t="shared" si="1"/>
        <v>1.8009033002540369</v>
      </c>
    </row>
    <row r="21" spans="4:22" x14ac:dyDescent="0.4">
      <c r="D21">
        <f t="shared" si="2"/>
        <v>8</v>
      </c>
      <c r="E21">
        <f>E$10+((E$7-E$10)*EXP(-E$11*(D21-E$6)))</f>
        <v>0.68348576988968279</v>
      </c>
      <c r="F21">
        <f t="shared" si="0"/>
        <v>1</v>
      </c>
      <c r="I21">
        <f t="shared" si="3"/>
        <v>8</v>
      </c>
      <c r="J21">
        <f t="shared" si="1"/>
        <v>1.8293973675318409</v>
      </c>
    </row>
    <row r="22" spans="4:22" x14ac:dyDescent="0.4">
      <c r="D22">
        <f t="shared" si="2"/>
        <v>9</v>
      </c>
      <c r="E22">
        <f>E$10+((E$7-E$10)*EXP(-E$11*(D22-E$6)))</f>
        <v>0.65428930071590663</v>
      </c>
      <c r="F22">
        <f t="shared" si="0"/>
        <v>1</v>
      </c>
      <c r="I22">
        <f t="shared" si="3"/>
        <v>9</v>
      </c>
      <c r="J22">
        <f t="shared" si="1"/>
        <v>1.8519998797396009</v>
      </c>
    </row>
    <row r="23" spans="4:22" x14ac:dyDescent="0.4">
      <c r="D23">
        <f t="shared" si="2"/>
        <v>10</v>
      </c>
      <c r="E23">
        <f>E$10+((E$7-E$10)*EXP(-E$11*(D23-E$6)))</f>
        <v>0.62693201165852996</v>
      </c>
      <c r="F23">
        <f t="shared" si="0"/>
        <v>1</v>
      </c>
      <c r="I23">
        <f t="shared" si="3"/>
        <v>10</v>
      </c>
      <c r="J23">
        <f t="shared" si="1"/>
        <v>1.8703193024977565</v>
      </c>
    </row>
    <row r="24" spans="4:22" x14ac:dyDescent="0.4">
      <c r="D24">
        <f t="shared" si="2"/>
        <v>11</v>
      </c>
      <c r="E24">
        <f>E$10+((E$7-E$10)*EXP(-E$11*(D24-E$6)))</f>
        <v>0.60129804680770216</v>
      </c>
      <c r="F24">
        <f t="shared" si="0"/>
        <v>1</v>
      </c>
      <c r="I24">
        <f t="shared" si="3"/>
        <v>11</v>
      </c>
      <c r="J24">
        <f t="shared" si="1"/>
        <v>1.8854294143822321</v>
      </c>
    </row>
    <row r="25" spans="4:22" x14ac:dyDescent="0.4">
      <c r="D25">
        <f t="shared" si="2"/>
        <v>12</v>
      </c>
      <c r="E25">
        <f>E$10+((E$7-E$10)*EXP(-E$11*(D25-E$6)))</f>
        <v>0.57727884839241561</v>
      </c>
      <c r="F25">
        <f t="shared" si="0"/>
        <v>1</v>
      </c>
      <c r="I25">
        <f t="shared" si="3"/>
        <v>12</v>
      </c>
      <c r="J25">
        <f t="shared" si="1"/>
        <v>1.8980743538655991</v>
      </c>
    </row>
    <row r="26" spans="4:22" x14ac:dyDescent="0.4">
      <c r="D26">
        <f t="shared" si="2"/>
        <v>13</v>
      </c>
      <c r="E26">
        <f>E$10+((E$7-E$10)*EXP(-E$11*(D26-E$6)))</f>
        <v>0.55477269704711263</v>
      </c>
      <c r="F26">
        <f t="shared" si="0"/>
        <v>1</v>
      </c>
      <c r="I26">
        <f t="shared" si="3"/>
        <v>13</v>
      </c>
      <c r="J26">
        <f t="shared" si="1"/>
        <v>1.908786031318213</v>
      </c>
    </row>
    <row r="27" spans="4:22" x14ac:dyDescent="0.4">
      <c r="D27">
        <f t="shared" si="2"/>
        <v>14</v>
      </c>
      <c r="E27">
        <f>E$10+((E$7-E$10)*EXP(-E$11*(D27-E$6)))</f>
        <v>0.53368428103838739</v>
      </c>
      <c r="F27">
        <f t="shared" si="0"/>
        <v>1</v>
      </c>
      <c r="I27">
        <f t="shared" si="3"/>
        <v>14</v>
      </c>
      <c r="J27">
        <f t="shared" si="1"/>
        <v>1.9179546969523784</v>
      </c>
    </row>
    <row r="28" spans="4:22" x14ac:dyDescent="0.4">
      <c r="D28">
        <f t="shared" si="2"/>
        <v>15</v>
      </c>
      <c r="E28">
        <f>E$10+((E$7-E$10)*EXP(-E$11*(D28-E$6)))</f>
        <v>0.51392429262749117</v>
      </c>
      <c r="F28">
        <f t="shared" si="0"/>
        <v>1</v>
      </c>
      <c r="I28">
        <f t="shared" si="3"/>
        <v>15</v>
      </c>
      <c r="J28">
        <f t="shared" si="1"/>
        <v>1.9258731094553911</v>
      </c>
    </row>
    <row r="29" spans="4:22" x14ac:dyDescent="0.4">
      <c r="D29">
        <f t="shared" si="2"/>
        <v>16</v>
      </c>
      <c r="E29">
        <f>E$10+((E$7-E$10)*EXP(-E$11*(D29-E$6)))</f>
        <v>0.49540904985927181</v>
      </c>
      <c r="F29">
        <f t="shared" si="0"/>
        <v>1</v>
      </c>
      <c r="I29">
        <f t="shared" si="3"/>
        <v>16</v>
      </c>
      <c r="J29">
        <f t="shared" si="1"/>
        <v>1.9327651508931876</v>
      </c>
    </row>
    <row r="30" spans="4:22" x14ac:dyDescent="0.4">
      <c r="D30">
        <f t="shared" si="2"/>
        <v>17</v>
      </c>
      <c r="E30">
        <f>E$10+((E$7-E$10)*EXP(-E$11*(D30-E$6)))</f>
        <v>0.47806014217585124</v>
      </c>
      <c r="F30">
        <f t="shared" si="0"/>
        <v>1</v>
      </c>
      <c r="I30">
        <f t="shared" si="3"/>
        <v>17</v>
      </c>
      <c r="J30">
        <f t="shared" si="1"/>
        <v>1.9388049235679288</v>
      </c>
      <c r="N30">
        <v>0.43333333000000002</v>
      </c>
      <c r="O30">
        <v>30</v>
      </c>
      <c r="P30">
        <f>1/30</f>
        <v>3.3333333333333333E-2</v>
      </c>
    </row>
    <row r="31" spans="4:22" x14ac:dyDescent="0.4">
      <c r="D31">
        <f t="shared" si="2"/>
        <v>18</v>
      </c>
      <c r="E31">
        <f>E$10+((E$7-E$10)*EXP(-E$11*(D31-E$6)))</f>
        <v>0.46180409835424507</v>
      </c>
      <c r="F31">
        <f t="shared" si="0"/>
        <v>1</v>
      </c>
      <c r="I31">
        <f t="shared" si="3"/>
        <v>18</v>
      </c>
      <c r="J31">
        <f t="shared" si="1"/>
        <v>1.9441298283474477</v>
      </c>
      <c r="V31">
        <f>136*0.3</f>
        <v>40.799999999999997</v>
      </c>
    </row>
    <row r="32" spans="4:22" x14ac:dyDescent="0.4">
      <c r="D32">
        <f t="shared" si="2"/>
        <v>19</v>
      </c>
      <c r="E32">
        <f>E$10+((E$7-E$10)*EXP(-E$11*(D32-E$6)))</f>
        <v>0.44657207536166688</v>
      </c>
      <c r="F32">
        <f t="shared" si="0"/>
        <v>1</v>
      </c>
      <c r="I32">
        <f t="shared" si="3"/>
        <v>19</v>
      </c>
      <c r="J32">
        <f t="shared" si="1"/>
        <v>1.9488497268852683</v>
      </c>
      <c r="N32">
        <f>LOG(N30)</f>
        <v>-0.36317790575355247</v>
      </c>
      <c r="O32">
        <f t="shared" ref="O32:S32" si="4">LOG(O30)</f>
        <v>1.4771212547196624</v>
      </c>
      <c r="P32">
        <f t="shared" si="4"/>
        <v>-1.4771212547196624</v>
      </c>
      <c r="Q32" t="e">
        <f t="shared" si="4"/>
        <v>#NUM!</v>
      </c>
      <c r="R32" t="e">
        <f t="shared" si="4"/>
        <v>#NUM!</v>
      </c>
      <c r="S32" t="e">
        <f t="shared" si="4"/>
        <v>#NUM!</v>
      </c>
    </row>
    <row r="33" spans="4:19" x14ac:dyDescent="0.4">
      <c r="D33">
        <f t="shared" si="2"/>
        <v>20</v>
      </c>
      <c r="E33">
        <f>E$10+((E$7-E$10)*EXP(-E$11*(D33-E$6)))</f>
        <v>0.43229956681084358</v>
      </c>
      <c r="F33">
        <f t="shared" si="0"/>
        <v>1</v>
      </c>
      <c r="I33">
        <f t="shared" si="3"/>
        <v>20</v>
      </c>
      <c r="J33">
        <f t="shared" si="1"/>
        <v>1.9530534907040777</v>
      </c>
      <c r="N33">
        <f>EXP(N30)</f>
        <v>1.5423902599688737</v>
      </c>
      <c r="O33">
        <f t="shared" ref="O33:S33" si="5">EXP(O30)</f>
        <v>10686474581524.463</v>
      </c>
      <c r="P33">
        <f t="shared" si="5"/>
        <v>1.0338951135135741</v>
      </c>
      <c r="Q33">
        <f t="shared" si="5"/>
        <v>1</v>
      </c>
      <c r="R33">
        <f t="shared" si="5"/>
        <v>1</v>
      </c>
      <c r="S33">
        <f t="shared" si="5"/>
        <v>1</v>
      </c>
    </row>
    <row r="34" spans="4:19" x14ac:dyDescent="0.4">
      <c r="D34">
        <f t="shared" si="2"/>
        <v>21</v>
      </c>
      <c r="E34">
        <f>E$10+((E$7-E$10)*EXP(-E$11*(D34-E$6)))</f>
        <v>0.41892612978067512</v>
      </c>
      <c r="F34">
        <f t="shared" si="0"/>
        <v>1</v>
      </c>
      <c r="I34">
        <f t="shared" si="3"/>
        <v>21</v>
      </c>
      <c r="J34">
        <f t="shared" si="1"/>
        <v>1.9568137671403647</v>
      </c>
      <c r="N34">
        <f>LOG(N33)</f>
        <v>0.18819427404376085</v>
      </c>
    </row>
    <row r="35" spans="4:19" x14ac:dyDescent="0.4">
      <c r="D35">
        <f t="shared" si="2"/>
        <v>22</v>
      </c>
      <c r="E35">
        <f>E$10+((E$7-E$10)*EXP(-E$11*(D35-E$6)))</f>
        <v>0.40639512884534434</v>
      </c>
      <c r="F35">
        <f t="shared" si="0"/>
        <v>1</v>
      </c>
      <c r="I35">
        <f t="shared" si="3"/>
        <v>22</v>
      </c>
      <c r="J35">
        <f t="shared" si="1"/>
        <v>1.9601905039385477</v>
      </c>
      <c r="N35">
        <f>1/N30</f>
        <v>2.3076923254437869</v>
      </c>
    </row>
    <row r="36" spans="4:19" x14ac:dyDescent="0.4">
      <c r="D36">
        <f t="shared" si="2"/>
        <v>23</v>
      </c>
      <c r="E36">
        <f>E$10+((E$7-E$10)*EXP(-E$11*(D36-E$6)))</f>
        <v>0.39465349622786305</v>
      </c>
      <c r="F36">
        <f t="shared" si="0"/>
        <v>1</v>
      </c>
      <c r="I36">
        <f t="shared" si="3"/>
        <v>23</v>
      </c>
      <c r="J36">
        <f t="shared" si="1"/>
        <v>1.9632335939777661</v>
      </c>
    </row>
    <row r="37" spans="4:19" x14ac:dyDescent="0.4">
      <c r="D37">
        <f t="shared" si="2"/>
        <v>24</v>
      </c>
      <c r="E37">
        <f>E$10+((E$7-E$10)*EXP(-E$11*(D37-E$6)))</f>
        <v>0.38365150706232132</v>
      </c>
      <c r="F37">
        <f t="shared" si="0"/>
        <v>1</v>
      </c>
      <c r="I37">
        <f t="shared" si="3"/>
        <v>24</v>
      </c>
      <c r="J37">
        <f t="shared" si="1"/>
        <v>1.9659848861186868</v>
      </c>
      <c r="N37">
        <f>LOG(N35)</f>
        <v>0.36317790575355241</v>
      </c>
    </row>
    <row r="38" spans="4:19" x14ac:dyDescent="0.4">
      <c r="D38">
        <f t="shared" si="2"/>
        <v>25</v>
      </c>
      <c r="E38">
        <f>E$10+((E$7-E$10)*EXP(-E$11*(D38-E$6)))</f>
        <v>0.37334256881309669</v>
      </c>
      <c r="F38">
        <f t="shared" si="0"/>
        <v>1</v>
      </c>
      <c r="I38">
        <f t="shared" si="3"/>
        <v>25</v>
      </c>
      <c r="J38">
        <f t="shared" si="1"/>
        <v>1.9684797325817023</v>
      </c>
      <c r="N38">
        <f>EXP(N35)</f>
        <v>10.051202965924581</v>
      </c>
    </row>
    <row r="39" spans="4:19" x14ac:dyDescent="0.4">
      <c r="D39">
        <f t="shared" si="2"/>
        <v>26</v>
      </c>
      <c r="E39">
        <f>E$10+((E$7-E$10)*EXP(-E$11*(D39-E$6)))</f>
        <v>0.36368302395922802</v>
      </c>
      <c r="F39">
        <f t="shared" si="0"/>
        <v>1</v>
      </c>
      <c r="I39">
        <f t="shared" si="3"/>
        <v>26</v>
      </c>
      <c r="J39">
        <f t="shared" si="1"/>
        <v>1.9707481928477573</v>
      </c>
    </row>
    <row r="40" spans="4:19" x14ac:dyDescent="0.4">
      <c r="D40">
        <f t="shared" si="2"/>
        <v>27</v>
      </c>
      <c r="E40">
        <f>E$10+((E$7-E$10)*EXP(-E$11*(D40-E$6)))</f>
        <v>0.35463196510834027</v>
      </c>
      <c r="F40">
        <f t="shared" si="0"/>
        <v>1</v>
      </c>
      <c r="I40">
        <f t="shared" si="3"/>
        <v>27</v>
      </c>
      <c r="J40">
        <f t="shared" si="1"/>
        <v>1.9728159798370306</v>
      </c>
      <c r="N40">
        <f>LOG(2.71828)</f>
        <v>0.43429418977388817</v>
      </c>
    </row>
    <row r="41" spans="4:19" x14ac:dyDescent="0.4">
      <c r="D41">
        <f t="shared" si="2"/>
        <v>28</v>
      </c>
      <c r="E41">
        <f>E$10+((E$7-E$10)*EXP(-E$11*(D41-E$6)))</f>
        <v>0.34615106175714105</v>
      </c>
      <c r="F41">
        <f t="shared" si="0"/>
        <v>1</v>
      </c>
      <c r="I41">
        <f t="shared" si="3"/>
        <v>28</v>
      </c>
      <c r="J41">
        <f t="shared" si="1"/>
        <v>1.9747052104954268</v>
      </c>
    </row>
    <row r="42" spans="4:19" x14ac:dyDescent="0.4">
      <c r="D42">
        <f t="shared" si="2"/>
        <v>29</v>
      </c>
      <c r="E42">
        <f>E$10+((E$7-E$10)*EXP(-E$11*(D42-E$6)))</f>
        <v>0.33820439796483481</v>
      </c>
      <c r="F42">
        <f t="shared" si="0"/>
        <v>1</v>
      </c>
      <c r="I42">
        <f t="shared" si="3"/>
        <v>29</v>
      </c>
      <c r="J42">
        <f t="shared" si="1"/>
        <v>1.9764350063720553</v>
      </c>
    </row>
    <row r="43" spans="4:19" x14ac:dyDescent="0.4">
      <c r="D43">
        <f t="shared" si="2"/>
        <v>30</v>
      </c>
      <c r="E43">
        <f>E$10+((E$7-E$10)*EXP(-E$11*(D43-E$6)))</f>
        <v>0.33075832025201418</v>
      </c>
      <c r="F43">
        <f t="shared" si="0"/>
        <v>1</v>
      </c>
      <c r="I43">
        <f t="shared" si="3"/>
        <v>30</v>
      </c>
      <c r="J43">
        <f t="shared" si="1"/>
        <v>1.9780219780219781</v>
      </c>
      <c r="N43">
        <f>13/3</f>
        <v>4.333333333333333</v>
      </c>
    </row>
    <row r="44" spans="4:19" x14ac:dyDescent="0.4">
      <c r="D44">
        <f t="shared" si="2"/>
        <v>31</v>
      </c>
      <c r="E44">
        <f>E$10+((E$7-E$10)*EXP(-E$11*(D44-E$6)))</f>
        <v>0.32378129508089221</v>
      </c>
      <c r="F44">
        <f t="shared" si="0"/>
        <v>1</v>
      </c>
      <c r="I44">
        <f t="shared" si="3"/>
        <v>31</v>
      </c>
      <c r="J44">
        <f t="shared" si="1"/>
        <v>1.9794806186200031</v>
      </c>
    </row>
    <row r="45" spans="4:19" x14ac:dyDescent="0.4">
      <c r="D45">
        <f t="shared" si="2"/>
        <v>32</v>
      </c>
      <c r="E45">
        <f>E$10+((E$7-E$10)*EXP(-E$11*(D45-E$6)))</f>
        <v>0.31724377531331649</v>
      </c>
      <c r="F45">
        <f t="shared" si="0"/>
        <v>1</v>
      </c>
      <c r="I45">
        <f t="shared" si="3"/>
        <v>32</v>
      </c>
      <c r="J45">
        <f t="shared" si="1"/>
        <v>1.9808236260242569</v>
      </c>
    </row>
    <row r="46" spans="4:19" x14ac:dyDescent="0.4">
      <c r="D46">
        <f t="shared" si="2"/>
        <v>33</v>
      </c>
      <c r="E46">
        <f>E$10+((E$7-E$10)*EXP(-E$11*(D46-E$6)))</f>
        <v>0.3111180750810254</v>
      </c>
      <c r="F46">
        <f t="shared" si="0"/>
        <v>1</v>
      </c>
      <c r="I46">
        <f t="shared" si="3"/>
        <v>33</v>
      </c>
      <c r="J46">
        <f t="shared" si="1"/>
        <v>1.9820621680065076</v>
      </c>
      <c r="N46">
        <f>LN(EXP(3))</f>
        <v>3</v>
      </c>
    </row>
    <row r="47" spans="4:19" x14ac:dyDescent="0.4">
      <c r="D47">
        <f t="shared" si="2"/>
        <v>34</v>
      </c>
      <c r="E47">
        <f>E$10+((E$7-E$10)*EXP(-E$11*(D47-E$6)))</f>
        <v>0.30537825253823148</v>
      </c>
      <c r="F47">
        <f t="shared" si="0"/>
        <v>1</v>
      </c>
      <c r="I47">
        <f t="shared" si="3"/>
        <v>34</v>
      </c>
      <c r="J47">
        <f t="shared" si="1"/>
        <v>1.9832061020059422</v>
      </c>
    </row>
    <row r="48" spans="4:19" x14ac:dyDescent="0.4">
      <c r="D48">
        <f t="shared" si="2"/>
        <v>35</v>
      </c>
      <c r="E48">
        <f>E$10+((E$7-E$10)*EXP(-E$11*(D48-E$6)))</f>
        <v>0.3</v>
      </c>
      <c r="F48">
        <f t="shared" si="0"/>
        <v>1</v>
      </c>
      <c r="I48">
        <f t="shared" si="3"/>
        <v>35</v>
      </c>
      <c r="J48">
        <f t="shared" si="1"/>
        <v>1.9842641582419709</v>
      </c>
    </row>
    <row r="49" spans="4:10" x14ac:dyDescent="0.4">
      <c r="D49">
        <f t="shared" si="2"/>
        <v>36</v>
      </c>
      <c r="E49">
        <f>E$10+((E$7-E$10)*EXP(-E$11*(D49-E$6)))</f>
        <v>0.29496054100116592</v>
      </c>
      <c r="F49">
        <f t="shared" si="0"/>
        <v>1</v>
      </c>
      <c r="I49">
        <f t="shared" si="3"/>
        <v>36</v>
      </c>
      <c r="J49">
        <f t="shared" si="1"/>
        <v>1.9852440931131397</v>
      </c>
    </row>
    <row r="50" spans="4:10" x14ac:dyDescent="0.4">
      <c r="D50">
        <f t="shared" si="2"/>
        <v>37</v>
      </c>
      <c r="E50">
        <f>E$10+((E$7-E$10)*EXP(-E$11*(D50-E$6)))</f>
        <v>0.29023853383984349</v>
      </c>
      <c r="F50">
        <f t="shared" si="0"/>
        <v>1</v>
      </c>
      <c r="I50">
        <f t="shared" si="3"/>
        <v>37</v>
      </c>
      <c r="J50">
        <f t="shared" si="1"/>
        <v>1.986152818352273</v>
      </c>
    </row>
    <row r="51" spans="4:10" x14ac:dyDescent="0.4">
      <c r="D51">
        <f t="shared" si="2"/>
        <v>38</v>
      </c>
      <c r="E51">
        <f>E$10+((E$7-E$10)*EXP(-E$11*(D51-E$6)))</f>
        <v>0.2858139811970421</v>
      </c>
      <c r="F51">
        <f t="shared" si="0"/>
        <v>1</v>
      </c>
      <c r="I51">
        <f t="shared" si="3"/>
        <v>38</v>
      </c>
      <c r="J51">
        <f t="shared" si="1"/>
        <v>1.9869965102869263</v>
      </c>
    </row>
    <row r="52" spans="4:10" x14ac:dyDescent="0.4">
      <c r="D52">
        <f t="shared" si="2"/>
        <v>39</v>
      </c>
      <c r="E52">
        <f>E$10+((E$7-E$10)*EXP(-E$11*(D52-E$6)))</f>
        <v>0.28166814544963548</v>
      </c>
      <c r="F52">
        <f t="shared" si="0"/>
        <v>1</v>
      </c>
      <c r="I52">
        <f t="shared" si="3"/>
        <v>39</v>
      </c>
      <c r="J52">
        <f t="shared" si="1"/>
        <v>1.9877807026851564</v>
      </c>
    </row>
    <row r="53" spans="4:10" x14ac:dyDescent="0.4">
      <c r="D53">
        <f t="shared" si="2"/>
        <v>40</v>
      </c>
      <c r="E53">
        <f>E$10+((E$7-E$10)*EXP(-E$11*(D53-E$6)))</f>
        <v>0.27778346931804082</v>
      </c>
      <c r="F53">
        <f t="shared" si="0"/>
        <v>1</v>
      </c>
      <c r="I53">
        <f t="shared" si="3"/>
        <v>40</v>
      </c>
      <c r="J53">
        <f t="shared" si="1"/>
        <v>1.9885103659881584</v>
      </c>
    </row>
    <row r="54" spans="4:10" x14ac:dyDescent="0.4">
      <c r="D54">
        <f t="shared" si="2"/>
        <v>41</v>
      </c>
      <c r="E54">
        <f>E$10+((E$7-E$10)*EXP(-E$11*(D54-E$6)))</f>
        <v>0.27414350151255767</v>
      </c>
      <c r="F54">
        <f t="shared" si="0"/>
        <v>1</v>
      </c>
      <c r="I54">
        <f t="shared" si="3"/>
        <v>41</v>
      </c>
      <c r="J54">
        <f t="shared" si="1"/>
        <v>1.9891899751981077</v>
      </c>
    </row>
    <row r="55" spans="4:10" x14ac:dyDescent="0.4">
      <c r="D55">
        <f t="shared" si="2"/>
        <v>42</v>
      </c>
      <c r="E55">
        <f>E$10+((E$7-E$10)*EXP(-E$11*(D55-E$6)))</f>
        <v>0.27073282706348462</v>
      </c>
      <c r="F55">
        <f t="shared" si="0"/>
        <v>1</v>
      </c>
      <c r="I55">
        <f t="shared" si="3"/>
        <v>42</v>
      </c>
      <c r="J55">
        <f t="shared" si="1"/>
        <v>1.9898235682678376</v>
      </c>
    </row>
    <row r="56" spans="4:10" x14ac:dyDescent="0.4">
      <c r="D56">
        <f t="shared" si="2"/>
        <v>43</v>
      </c>
      <c r="E56">
        <f>E$10+((E$7-E$10)*EXP(-E$11*(D56-E$6)))</f>
        <v>0.26753700203996744</v>
      </c>
      <c r="F56">
        <f t="shared" si="0"/>
        <v>1</v>
      </c>
      <c r="I56">
        <f t="shared" si="3"/>
        <v>43</v>
      </c>
      <c r="J56">
        <f t="shared" si="1"/>
        <v>1.990414796503468</v>
      </c>
    </row>
    <row r="57" spans="4:10" x14ac:dyDescent="0.4">
      <c r="D57">
        <f t="shared" si="2"/>
        <v>44</v>
      </c>
      <c r="E57">
        <f>E$10+((E$7-E$10)*EXP(-E$11*(D57-E$6)))</f>
        <v>0.2645424923811186</v>
      </c>
      <c r="F57">
        <f t="shared" si="0"/>
        <v>1</v>
      </c>
      <c r="I57">
        <f t="shared" si="3"/>
        <v>44</v>
      </c>
      <c r="J57">
        <f t="shared" si="1"/>
        <v>1.9909669682226216</v>
      </c>
    </row>
    <row r="58" spans="4:10" x14ac:dyDescent="0.4">
      <c r="D58">
        <f t="shared" si="2"/>
        <v>45</v>
      </c>
      <c r="E58">
        <f>E$10+((E$7-E$10)*EXP(-E$11*(D58-E$6)))</f>
        <v>0.26173661658036207</v>
      </c>
      <c r="F58">
        <f t="shared" si="0"/>
        <v>1</v>
      </c>
      <c r="I58">
        <f t="shared" si="3"/>
        <v>45</v>
      </c>
      <c r="J58">
        <f t="shared" si="1"/>
        <v>1.9914830866948898</v>
      </c>
    </row>
    <row r="59" spans="4:10" x14ac:dyDescent="0.4">
      <c r="D59">
        <f t="shared" si="2"/>
        <v>46</v>
      </c>
      <c r="E59">
        <f>E$10+((E$7-E$10)*EXP(-E$11*(D59-E$6)))</f>
        <v>0.25910749198027716</v>
      </c>
      <c r="F59">
        <f t="shared" si="0"/>
        <v>1</v>
      </c>
      <c r="I59">
        <f t="shared" si="3"/>
        <v>46</v>
      </c>
      <c r="J59">
        <f t="shared" si="1"/>
        <v>1.9919658832165419</v>
      </c>
    </row>
    <row r="60" spans="4:10" x14ac:dyDescent="0.4">
      <c r="D60">
        <f t="shared" si="2"/>
        <v>47</v>
      </c>
      <c r="E60">
        <f>E$10+((E$7-E$10)*EXP(-E$11*(D60-E$6)))</f>
        <v>0.25664398445050418</v>
      </c>
      <c r="F60">
        <f t="shared" si="0"/>
        <v>1</v>
      </c>
      <c r="I60">
        <f t="shared" si="3"/>
        <v>47</v>
      </c>
      <c r="J60">
        <f t="shared" si="1"/>
        <v>1.9924178460295519</v>
      </c>
    </row>
    <row r="61" spans="4:10" x14ac:dyDescent="0.4">
      <c r="D61">
        <f t="shared" si="2"/>
        <v>48</v>
      </c>
      <c r="E61">
        <f>E$10+((E$7-E$10)*EXP(-E$11*(D61-E$6)))</f>
        <v>0.25433566123560131</v>
      </c>
      <c r="F61">
        <f t="shared" si="0"/>
        <v>1</v>
      </c>
      <c r="I61">
        <f t="shared" si="3"/>
        <v>48</v>
      </c>
      <c r="J61">
        <f t="shared" si="1"/>
        <v>1.9928412456791131</v>
      </c>
    </row>
    <row r="62" spans="4:10" x14ac:dyDescent="0.4">
      <c r="D62">
        <f t="shared" si="2"/>
        <v>49</v>
      </c>
      <c r="E62">
        <f>E$10+((E$7-E$10)*EXP(-E$11*(D62-E$6)))</f>
        <v>0.25217274677316792</v>
      </c>
      <c r="F62">
        <f t="shared" si="0"/>
        <v>1</v>
      </c>
      <c r="I62">
        <f t="shared" si="3"/>
        <v>49</v>
      </c>
      <c r="J62">
        <f t="shared" si="1"/>
        <v>1.9932381573088003</v>
      </c>
    </row>
    <row r="63" spans="4:10" x14ac:dyDescent="0.4">
      <c r="D63">
        <f t="shared" si="2"/>
        <v>50</v>
      </c>
      <c r="E63">
        <f>E$10+((E$7-E$10)*EXP(-E$11*(D63-E$6)))</f>
        <v>0.25014608129512733</v>
      </c>
      <c r="F63">
        <f t="shared" si="0"/>
        <v>1</v>
      </c>
      <c r="I63">
        <f t="shared" si="3"/>
        <v>50</v>
      </c>
      <c r="J63">
        <f t="shared" si="1"/>
        <v>1.9936104803142367</v>
      </c>
    </row>
    <row r="64" spans="4:10" x14ac:dyDescent="0.4">
      <c r="D64">
        <f t="shared" si="2"/>
        <v>51</v>
      </c>
      <c r="E64">
        <f>E$10+((E$7-E$10)*EXP(-E$11*(D64-E$6)))</f>
        <v>0.24824708203684839</v>
      </c>
      <c r="F64">
        <f t="shared" si="0"/>
        <v>1</v>
      </c>
      <c r="I64">
        <f t="shared" si="3"/>
        <v>51</v>
      </c>
      <c r="J64">
        <f t="shared" si="1"/>
        <v>1.9939599557114061</v>
      </c>
    </row>
    <row r="65" spans="4:10" x14ac:dyDescent="0.4">
      <c r="D65">
        <f t="shared" si="2"/>
        <v>52</v>
      </c>
      <c r="E65">
        <f>E$10+((E$7-E$10)*EXP(-E$11*(D65-E$6)))</f>
        <v>0.24646770688983088</v>
      </c>
      <c r="F65">
        <f t="shared" si="0"/>
        <v>1</v>
      </c>
      <c r="I65">
        <f t="shared" si="3"/>
        <v>52</v>
      </c>
      <c r="J65">
        <f t="shared" si="1"/>
        <v>1.9942881815219831</v>
      </c>
    </row>
    <row r="66" spans="4:10" x14ac:dyDescent="0.4">
      <c r="D66">
        <f t="shared" si="2"/>
        <v>53</v>
      </c>
      <c r="E66">
        <f>E$10+((E$7-E$10)*EXP(-E$11*(D66-E$6)))</f>
        <v>0.24480042034402513</v>
      </c>
      <c r="F66">
        <f t="shared" si="0"/>
        <v>1</v>
      </c>
      <c r="I66">
        <f t="shared" si="3"/>
        <v>53</v>
      </c>
      <c r="J66">
        <f t="shared" si="1"/>
        <v>1.9945966264332733</v>
      </c>
    </row>
    <row r="67" spans="4:10" x14ac:dyDescent="0.4">
      <c r="D67">
        <f t="shared" si="2"/>
        <v>54</v>
      </c>
      <c r="E67">
        <f>E$10+((E$7-E$10)*EXP(-E$11*(D67-E$6)))</f>
        <v>0.24323816157555556</v>
      </c>
      <c r="F67">
        <f t="shared" si="0"/>
        <v>1</v>
      </c>
      <c r="I67">
        <f t="shared" si="3"/>
        <v>54</v>
      </c>
      <c r="J67">
        <f t="shared" si="1"/>
        <v>1.9948866419528677</v>
      </c>
    </row>
    <row r="68" spans="4:10" x14ac:dyDescent="0.4">
      <c r="D68">
        <f t="shared" si="2"/>
        <v>55</v>
      </c>
      <c r="E68">
        <f>E$10+((E$7-E$10)*EXP(-E$11*(D68-E$6)))</f>
        <v>0.24177431454470191</v>
      </c>
      <c r="F68">
        <f t="shared" si="0"/>
        <v>1</v>
      </c>
      <c r="I68">
        <f t="shared" si="3"/>
        <v>55</v>
      </c>
      <c r="J68">
        <f t="shared" si="1"/>
        <v>1.9951594732466842</v>
      </c>
    </row>
    <row r="69" spans="4:10" x14ac:dyDescent="0.4">
      <c r="D69">
        <f t="shared" si="2"/>
        <v>56</v>
      </c>
      <c r="E69">
        <f>E$10+((E$7-E$10)*EXP(-E$11*(D69-E$6)))</f>
        <v>0.24040267997750514</v>
      </c>
      <c r="F69">
        <f t="shared" si="0"/>
        <v>1</v>
      </c>
      <c r="I69">
        <f t="shared" si="3"/>
        <v>56</v>
      </c>
      <c r="J69">
        <f t="shared" si="1"/>
        <v>1.9954162688225623</v>
      </c>
    </row>
    <row r="70" spans="4:10" x14ac:dyDescent="0.4">
      <c r="D70">
        <f t="shared" si="2"/>
        <v>57</v>
      </c>
      <c r="E70">
        <f>E$10+((E$7-E$10)*EXP(-E$11*(D70-E$6)))</f>
        <v>0.23911744911234301</v>
      </c>
      <c r="F70">
        <f t="shared" si="0"/>
        <v>1</v>
      </c>
      <c r="I70">
        <f t="shared" si="3"/>
        <v>57</v>
      </c>
      <c r="J70">
        <f t="shared" si="1"/>
        <v>1.9956580891992133</v>
      </c>
    </row>
    <row r="71" spans="4:10" x14ac:dyDescent="0.4">
      <c r="D71">
        <f t="shared" si="2"/>
        <v>58</v>
      </c>
      <c r="E71">
        <f>E$10+((E$7-E$10)*EXP(-E$11*(D71-E$6)))</f>
        <v>0.23791317910029364</v>
      </c>
      <c r="F71">
        <f t="shared" si="0"/>
        <v>1</v>
      </c>
      <c r="I71">
        <f t="shared" si="3"/>
        <v>58</v>
      </c>
      <c r="J71">
        <f t="shared" si="1"/>
        <v>1.9958859146813555</v>
      </c>
    </row>
    <row r="72" spans="4:10" x14ac:dyDescent="0.4">
      <c r="D72">
        <f t="shared" si="2"/>
        <v>59</v>
      </c>
      <c r="E72">
        <f>E$10+((E$7-E$10)*EXP(-E$11*(D72-E$6)))</f>
        <v>0.23678476995510989</v>
      </c>
      <c r="F72">
        <f t="shared" si="0"/>
        <v>1</v>
      </c>
      <c r="I72">
        <f t="shared" si="3"/>
        <v>59</v>
      </c>
      <c r="J72">
        <f t="shared" si="1"/>
        <v>1.9961006523457361</v>
      </c>
    </row>
    <row r="73" spans="4:10" x14ac:dyDescent="0.4">
      <c r="D73">
        <f t="shared" si="2"/>
        <v>60</v>
      </c>
      <c r="E73">
        <f>E$10+((E$7-E$10)*EXP(-E$11*(D73-E$6)))</f>
        <v>0.23572744295518941</v>
      </c>
      <c r="F73">
        <f t="shared" si="0"/>
        <v>1</v>
      </c>
      <c r="I73">
        <f t="shared" si="3"/>
        <v>60</v>
      </c>
      <c r="J73">
        <f t="shared" si="1"/>
        <v>1.9963031423290205</v>
      </c>
    </row>
    <row r="74" spans="4:10" x14ac:dyDescent="0.4">
      <c r="D74">
        <f t="shared" si="2"/>
        <v>61</v>
      </c>
      <c r="E74">
        <f>E$10+((E$7-E$10)*EXP(-E$11*(D74-E$6)))</f>
        <v>0.23473672040607468</v>
      </c>
      <c r="F74">
        <f t="shared" si="0"/>
        <v>1</v>
      </c>
      <c r="I74">
        <f t="shared" si="3"/>
        <v>61</v>
      </c>
      <c r="J74">
        <f t="shared" si="1"/>
        <v>1.9964941634967424</v>
      </c>
    </row>
    <row r="75" spans="4:10" x14ac:dyDescent="0.4">
      <c r="D75">
        <f t="shared" si="2"/>
        <v>62</v>
      </c>
      <c r="E75">
        <f>E$10+((E$7-E$10)*EXP(-E$11*(D75-E$6)))</f>
        <v>0.2338084066777785</v>
      </c>
      <c r="F75">
        <f t="shared" si="0"/>
        <v>1</v>
      </c>
      <c r="I75">
        <f t="shared" si="3"/>
        <v>62</v>
      </c>
      <c r="J75">
        <f t="shared" si="1"/>
        <v>1.9966744385624795</v>
      </c>
    </row>
    <row r="76" spans="4:10" x14ac:dyDescent="0.4">
      <c r="D76">
        <f t="shared" si="2"/>
        <v>63</v>
      </c>
      <c r="E76">
        <f>E$10+((E$7-E$10)*EXP(-E$11*(D76-E$6)))</f>
        <v>0.23293857043662985</v>
      </c>
      <c r="F76">
        <f t="shared" si="0"/>
        <v>1</v>
      </c>
      <c r="I76">
        <f t="shared" si="3"/>
        <v>63</v>
      </c>
      <c r="J76">
        <f t="shared" si="1"/>
        <v>1.9968446387177305</v>
      </c>
    </row>
    <row r="77" spans="4:10" x14ac:dyDescent="0.4">
      <c r="D77">
        <f t="shared" si="2"/>
        <v>64</v>
      </c>
      <c r="E77">
        <f>E$10+((E$7-E$10)*EXP(-E$11*(D77-E$6)))</f>
        <v>0.23212352799639333</v>
      </c>
      <c r="F77">
        <f t="shared" si="0"/>
        <v>1</v>
      </c>
      <c r="I77">
        <f t="shared" si="3"/>
        <v>64</v>
      </c>
      <c r="J77">
        <f t="shared" si="1"/>
        <v>1.9970053878255323</v>
      </c>
    </row>
    <row r="78" spans="4:10" x14ac:dyDescent="0.4">
      <c r="D78">
        <f t="shared" si="2"/>
        <v>65</v>
      </c>
      <c r="E78">
        <f>E$10+((E$7-E$10)*EXP(-E$11*(D78-E$6)))</f>
        <v>0.2313598277181553</v>
      </c>
      <c r="F78">
        <f t="shared" si="0"/>
        <v>1</v>
      </c>
      <c r="I78">
        <f t="shared" si="3"/>
        <v>65</v>
      </c>
      <c r="J78">
        <f t="shared" si="1"/>
        <v>1.9971572662244144</v>
      </c>
    </row>
    <row r="79" spans="4:10" x14ac:dyDescent="0.4">
      <c r="D79">
        <f t="shared" si="2"/>
        <v>66</v>
      </c>
      <c r="E79">
        <f>E$10+((E$7-E$10)*EXP(-E$11*(D79-E$6)))</f>
        <v>0.23064423539291201</v>
      </c>
      <c r="F79">
        <f t="shared" ref="F79:F91" si="6">F$10+((F$7-F$10)*EXP(-F$11*(D79-F$6)))</f>
        <v>1</v>
      </c>
      <c r="I79">
        <f t="shared" si="3"/>
        <v>66</v>
      </c>
      <c r="J79">
        <f t="shared" ref="J79:J91" si="7">J$10/(1+(((J$10-J$7)/D79)*EXP(-J$11*(D79-J$6))))</f>
        <v>1.997300814183699</v>
      </c>
    </row>
    <row r="80" spans="4:10" x14ac:dyDescent="0.4">
      <c r="D80">
        <f t="shared" ref="D80:D91" si="8">D79+1</f>
        <v>67</v>
      </c>
      <c r="E80">
        <f>E$10+((E$7-E$10)*EXP(-E$11*(D80-E$6)))</f>
        <v>0.22997372054495555</v>
      </c>
      <c r="F80">
        <f t="shared" si="6"/>
        <v>1</v>
      </c>
      <c r="I80">
        <f t="shared" ref="I80:I91" si="9">I79+1</f>
        <v>67</v>
      </c>
      <c r="J80">
        <f t="shared" si="7"/>
        <v>1.9974365350463457</v>
      </c>
    </row>
    <row r="81" spans="4:10" x14ac:dyDescent="0.4">
      <c r="D81">
        <f t="shared" si="8"/>
        <v>68</v>
      </c>
      <c r="E81">
        <f>E$10+((E$7-E$10)*EXP(-E$11*(D81-E$6)))</f>
        <v>0.22934544359805389</v>
      </c>
      <c r="F81">
        <f t="shared" si="6"/>
        <v>1</v>
      </c>
      <c r="I81">
        <f t="shared" si="9"/>
        <v>68</v>
      </c>
      <c r="J81">
        <f t="shared" si="7"/>
        <v>1.9975648980913028</v>
      </c>
    </row>
    <row r="82" spans="4:10" x14ac:dyDescent="0.4">
      <c r="D82">
        <f t="shared" si="8"/>
        <v>69</v>
      </c>
      <c r="E82">
        <f>E$10+((E$7-E$10)*EXP(-E$11*(D82-E$6)))</f>
        <v>0.22875674385007502</v>
      </c>
      <c r="F82">
        <f t="shared" si="6"/>
        <v>1</v>
      </c>
      <c r="I82">
        <f t="shared" si="9"/>
        <v>69</v>
      </c>
      <c r="J82">
        <f t="shared" si="7"/>
        <v>1.9976863411436874</v>
      </c>
    </row>
    <row r="83" spans="4:10" x14ac:dyDescent="0.4">
      <c r="D83">
        <f t="shared" si="8"/>
        <v>70</v>
      </c>
      <c r="E83">
        <f>E$10+((E$7-E$10)*EXP(-E$11*(D83-E$6)))</f>
        <v>0.2282051282051282</v>
      </c>
      <c r="F83">
        <f t="shared" si="6"/>
        <v>1</v>
      </c>
      <c r="I83">
        <f t="shared" si="9"/>
        <v>70</v>
      </c>
      <c r="J83">
        <f t="shared" si="7"/>
        <v>1.9978012729579087</v>
      </c>
    </row>
    <row r="84" spans="4:10" x14ac:dyDescent="0.4">
      <c r="D84">
        <f t="shared" si="8"/>
        <v>71</v>
      </c>
      <c r="E84">
        <f>E$10+((E$7-E$10)*EXP(-E$11*(D84-E$6)))</f>
        <v>0.22768826061550421</v>
      </c>
      <c r="F84">
        <f t="shared" si="6"/>
        <v>1</v>
      </c>
      <c r="I84">
        <f t="shared" si="9"/>
        <v>71</v>
      </c>
      <c r="J84">
        <f t="shared" si="7"/>
        <v>1.9979100753960439</v>
      </c>
    </row>
    <row r="85" spans="4:10" x14ac:dyDescent="0.4">
      <c r="D85">
        <f t="shared" si="8"/>
        <v>72</v>
      </c>
      <c r="E85">
        <f>E$10+((E$7-E$10)*EXP(-E$11*(D85-E$6)))</f>
        <v>0.2272039521887019</v>
      </c>
      <c r="F85">
        <f t="shared" si="6"/>
        <v>1</v>
      </c>
      <c r="I85">
        <f t="shared" si="9"/>
        <v>72</v>
      </c>
      <c r="J85">
        <f t="shared" si="7"/>
        <v>1.9980131054213277</v>
      </c>
    </row>
    <row r="86" spans="4:10" x14ac:dyDescent="0.4">
      <c r="D86">
        <f t="shared" si="8"/>
        <v>73</v>
      </c>
      <c r="E86">
        <f>E$10+((E$7-E$10)*EXP(-E$11*(D86-E$6)))</f>
        <v>0.22675015191764536</v>
      </c>
      <c r="F86">
        <f t="shared" si="6"/>
        <v>1</v>
      </c>
      <c r="I86">
        <f t="shared" si="9"/>
        <v>73</v>
      </c>
      <c r="J86">
        <f t="shared" si="7"/>
        <v>1.9981106969244655</v>
      </c>
    </row>
    <row r="87" spans="4:10" x14ac:dyDescent="0.4">
      <c r="D87">
        <f t="shared" si="8"/>
        <v>74</v>
      </c>
      <c r="E87">
        <f>E$10+((E$7-E$10)*EXP(-E$11*(D87-E$6)))</f>
        <v>0.22632493799483441</v>
      </c>
      <c r="F87">
        <f t="shared" si="6"/>
        <v>1</v>
      </c>
      <c r="I87">
        <f t="shared" si="9"/>
        <v>74</v>
      </c>
      <c r="J87">
        <f t="shared" si="7"/>
        <v>1.998203162398571</v>
      </c>
    </row>
    <row r="88" spans="4:10" x14ac:dyDescent="0.4">
      <c r="D88">
        <f t="shared" si="8"/>
        <v>75</v>
      </c>
      <c r="E88">
        <f>E$10+((E$7-E$10)*EXP(-E$11*(D88-E$6)))</f>
        <v>0.22592650967364522</v>
      </c>
      <c r="F88">
        <f t="shared" si="6"/>
        <v>1</v>
      </c>
      <c r="I88">
        <f t="shared" si="9"/>
        <v>75</v>
      </c>
      <c r="J88">
        <f t="shared" si="7"/>
        <v>1.9982907944768733</v>
      </c>
    </row>
    <row r="89" spans="4:10" x14ac:dyDescent="0.4">
      <c r="D89">
        <f t="shared" si="8"/>
        <v>76</v>
      </c>
      <c r="E89">
        <f>E$10+((E$7-E$10)*EXP(-E$11*(D89-E$6)))</f>
        <v>0.22555317964231361</v>
      </c>
      <c r="F89">
        <f t="shared" si="6"/>
        <v>1</v>
      </c>
      <c r="I89">
        <f t="shared" si="9"/>
        <v>76</v>
      </c>
      <c r="J89">
        <f t="shared" si="7"/>
        <v>1.9983738673458462</v>
      </c>
    </row>
    <row r="90" spans="4:10" x14ac:dyDescent="0.4">
      <c r="D90">
        <f t="shared" si="8"/>
        <v>77</v>
      </c>
      <c r="E90">
        <f>E$10+((E$7-E$10)*EXP(-E$11*(D90-E$6)))</f>
        <v>0.22520336687830611</v>
      </c>
      <c r="F90">
        <f t="shared" si="6"/>
        <v>1</v>
      </c>
      <c r="I90">
        <f t="shared" si="9"/>
        <v>77</v>
      </c>
      <c r="J90">
        <f t="shared" si="7"/>
        <v>1.99845263804512</v>
      </c>
    </row>
    <row r="91" spans="4:10" x14ac:dyDescent="0.4">
      <c r="D91">
        <f t="shared" si="8"/>
        <v>78</v>
      </c>
      <c r="E91">
        <f>E$10+((E$7-E$10)*EXP(-E$11*(D91-E$6)))</f>
        <v>0.22487558995281717</v>
      </c>
      <c r="F91">
        <f t="shared" si="6"/>
        <v>1</v>
      </c>
      <c r="I91">
        <f t="shared" si="9"/>
        <v>78</v>
      </c>
      <c r="J91">
        <f t="shared" si="7"/>
        <v>1.998527347664377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RayQuay</dc:creator>
  <cp:lastModifiedBy>Ray QUAY</cp:lastModifiedBy>
  <dcterms:created xsi:type="dcterms:W3CDTF">2018-04-07T04:26:41Z</dcterms:created>
  <dcterms:modified xsi:type="dcterms:W3CDTF">2018-04-16T10:41:20Z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46159dd4-22c1-47af-8782-a89cd847abeb</vt:lpwstr>
  </property>
</Properties>
</file>