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4C8397F4-5F12-4F09-97C2-CCB65B2F72CD}" xr6:coauthVersionLast="47" xr6:coauthVersionMax="47" xr10:uidLastSave="{00000000-0000-0000-0000-000000000000}"/>
  <bookViews>
    <workbookView xWindow="-98" yWindow="-98" windowWidth="20715" windowHeight="13276" xr2:uid="{7509263A-B0A0-4E86-9D74-E2F7F92FA4A0}"/>
  </bookViews>
  <sheets>
    <sheet name="Purpose" sheetId="6" r:id="rId1"/>
    <sheet name="Input Calcuations" sheetId="3" r:id="rId2"/>
    <sheet name="NYC Cost Calculations" sheetId="1" r:id="rId3"/>
    <sheet name="LA Cost Calculations" sheetId="5" r:id="rId4"/>
    <sheet name="Resul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F19" i="5" s="1"/>
  <c r="D37" i="5" s="1"/>
  <c r="B17" i="5"/>
  <c r="B19" i="5" s="1"/>
  <c r="D36" i="5" s="1"/>
  <c r="F6" i="5"/>
  <c r="F8" i="5" s="1"/>
  <c r="D35" i="5" s="1"/>
  <c r="B6" i="5"/>
  <c r="B8" i="5" s="1"/>
  <c r="D34" i="5" s="1"/>
  <c r="D38" i="5" s="1"/>
  <c r="F17" i="1"/>
  <c r="F19" i="1" s="1"/>
  <c r="D36" i="1" s="1"/>
  <c r="B17" i="1"/>
  <c r="B19" i="1" s="1"/>
  <c r="D35" i="1" s="1"/>
  <c r="F6" i="1"/>
  <c r="G6" i="1" s="1"/>
  <c r="B23" i="3"/>
  <c r="B16" i="3"/>
  <c r="G5" i="5" s="1"/>
  <c r="B27" i="5" s="1"/>
  <c r="B8" i="3"/>
  <c r="C16" i="5" s="1"/>
  <c r="B28" i="5" s="1"/>
  <c r="B6" i="1"/>
  <c r="B8" i="1" s="1"/>
  <c r="D33" i="1" s="1"/>
  <c r="G16" i="5" l="1"/>
  <c r="B29" i="5" s="1"/>
  <c r="F5" i="1"/>
  <c r="B34" i="1" s="1"/>
  <c r="B5" i="5"/>
  <c r="B34" i="5" s="1"/>
  <c r="F16" i="5"/>
  <c r="B37" i="5" s="1"/>
  <c r="B16" i="1"/>
  <c r="B35" i="1" s="1"/>
  <c r="B20" i="1"/>
  <c r="C16" i="1"/>
  <c r="C5" i="5"/>
  <c r="B26" i="5" s="1"/>
  <c r="B30" i="5" s="1"/>
  <c r="B5" i="1"/>
  <c r="G5" i="1"/>
  <c r="F16" i="1"/>
  <c r="F5" i="5"/>
  <c r="B16" i="5"/>
  <c r="C5" i="1"/>
  <c r="G16" i="1"/>
  <c r="F8" i="1"/>
  <c r="D34" i="1" s="1"/>
  <c r="D37" i="1" s="1"/>
  <c r="G17" i="1"/>
  <c r="G19" i="5" s="1"/>
  <c r="G8" i="5"/>
  <c r="G7" i="1"/>
  <c r="C26" i="1" s="1"/>
  <c r="G8" i="1"/>
  <c r="D26" i="1" s="1"/>
  <c r="C6" i="1"/>
  <c r="C7" i="1" s="1"/>
  <c r="C25" i="1" s="1"/>
  <c r="C17" i="1"/>
  <c r="C18" i="1" s="1"/>
  <c r="C27" i="1" s="1"/>
  <c r="F18" i="1"/>
  <c r="C36" i="1" s="1"/>
  <c r="B28" i="1"/>
  <c r="B18" i="1"/>
  <c r="F7" i="1"/>
  <c r="C34" i="1" s="1"/>
  <c r="F7" i="5"/>
  <c r="C35" i="5" s="1"/>
  <c r="C17" i="5"/>
  <c r="C18" i="5" s="1"/>
  <c r="C28" i="5" s="1"/>
  <c r="B7" i="5"/>
  <c r="C34" i="5" s="1"/>
  <c r="C6" i="5"/>
  <c r="C7" i="5" s="1"/>
  <c r="C26" i="5" s="1"/>
  <c r="G6" i="5"/>
  <c r="G7" i="5" s="1"/>
  <c r="C27" i="5" s="1"/>
  <c r="G17" i="5"/>
  <c r="G18" i="5" s="1"/>
  <c r="C29" i="5" s="1"/>
  <c r="I27" i="5"/>
  <c r="F18" i="5"/>
  <c r="C37" i="5" s="1"/>
  <c r="B18" i="5"/>
  <c r="C36" i="5" s="1"/>
  <c r="B7" i="1"/>
  <c r="C33" i="1" s="1"/>
  <c r="C30" i="5" l="1"/>
  <c r="C38" i="5"/>
  <c r="H27" i="5"/>
  <c r="B36" i="5"/>
  <c r="B20" i="5"/>
  <c r="B9" i="5"/>
  <c r="B35" i="5"/>
  <c r="F9" i="5"/>
  <c r="F20" i="5"/>
  <c r="G9" i="1"/>
  <c r="B33" i="1"/>
  <c r="B9" i="1"/>
  <c r="G19" i="1"/>
  <c r="D28" i="1" s="1"/>
  <c r="F9" i="1"/>
  <c r="B25" i="1"/>
  <c r="B26" i="1"/>
  <c r="B36" i="1"/>
  <c r="F20" i="1"/>
  <c r="B27" i="1"/>
  <c r="I27" i="1"/>
  <c r="D29" i="5"/>
  <c r="G20" i="5"/>
  <c r="D27" i="5"/>
  <c r="G9" i="5"/>
  <c r="H26" i="5"/>
  <c r="G18" i="1"/>
  <c r="C19" i="1"/>
  <c r="D27" i="1" s="1"/>
  <c r="C19" i="5"/>
  <c r="C20" i="5" s="1"/>
  <c r="C8" i="1"/>
  <c r="D25" i="1" s="1"/>
  <c r="C8" i="5"/>
  <c r="C35" i="1"/>
  <c r="C37" i="1" s="1"/>
  <c r="G26" i="5"/>
  <c r="B38" i="5" l="1"/>
  <c r="G27" i="5" s="1"/>
  <c r="B37" i="1"/>
  <c r="B29" i="1"/>
  <c r="D29" i="1"/>
  <c r="I26" i="1" s="1"/>
  <c r="F10" i="1"/>
  <c r="J7" i="1" s="1"/>
  <c r="G20" i="1"/>
  <c r="F21" i="1" s="1"/>
  <c r="J5" i="1" s="1"/>
  <c r="G26" i="1"/>
  <c r="C9" i="1"/>
  <c r="B10" i="1" s="1"/>
  <c r="J6" i="1" s="1"/>
  <c r="C20" i="1"/>
  <c r="B21" i="1" s="1"/>
  <c r="J4" i="1" s="1"/>
  <c r="D26" i="5"/>
  <c r="C9" i="5"/>
  <c r="B10" i="5" s="1"/>
  <c r="J6" i="5" s="1"/>
  <c r="D39" i="5"/>
  <c r="F10" i="5"/>
  <c r="J7" i="5" s="1"/>
  <c r="C28" i="1"/>
  <c r="C29" i="1" s="1"/>
  <c r="H27" i="1"/>
  <c r="D28" i="5"/>
  <c r="B21" i="5"/>
  <c r="J4" i="5" s="1"/>
  <c r="F21" i="5"/>
  <c r="J5" i="5" s="1"/>
  <c r="D30" i="5" l="1"/>
  <c r="I26" i="5" s="1"/>
  <c r="D38" i="1"/>
  <c r="G27" i="1"/>
  <c r="D30" i="1"/>
  <c r="D39" i="1" l="1"/>
  <c r="D40" i="1"/>
  <c r="H26" i="1"/>
  <c r="D31" i="5"/>
  <c r="D41" i="5" s="1"/>
  <c r="D40" i="5" l="1"/>
</calcChain>
</file>

<file path=xl/sharedStrings.xml><?xml version="1.0" encoding="utf-8"?>
<sst xmlns="http://schemas.openxmlformats.org/spreadsheetml/2006/main" count="196" uniqueCount="64">
  <si>
    <t>Weekly Average</t>
  </si>
  <si>
    <t>On-hand inventory</t>
  </si>
  <si>
    <t>Hot-Smart</t>
  </si>
  <si>
    <t>Hot-Feature</t>
  </si>
  <si>
    <t>Cold-Smart</t>
  </si>
  <si>
    <t>Cold-Feature</t>
  </si>
  <si>
    <t>Hot Smart</t>
  </si>
  <si>
    <t>Pull</t>
  </si>
  <si>
    <t>Push</t>
  </si>
  <si>
    <t>Onhand inventory level</t>
  </si>
  <si>
    <t>Inventory cost per week</t>
  </si>
  <si>
    <t>Avrg wkly sales</t>
  </si>
  <si>
    <t>Shipping cost per week</t>
  </si>
  <si>
    <t>Pick/pack cost per week</t>
  </si>
  <si>
    <t>Total cost per week</t>
  </si>
  <si>
    <t>Savings</t>
  </si>
  <si>
    <t>Hot Feature</t>
  </si>
  <si>
    <t>Cold Smart</t>
  </si>
  <si>
    <t>Cold Feature</t>
  </si>
  <si>
    <t>Product value =</t>
  </si>
  <si>
    <t xml:space="preserve">Liquidation value = </t>
  </si>
  <si>
    <t xml:space="preserve">Life-cycle = </t>
  </si>
  <si>
    <t>Capital return rate =</t>
  </si>
  <si>
    <t>Inventory cost /week/unit =</t>
  </si>
  <si>
    <t>Weeks</t>
  </si>
  <si>
    <t>Inventory Calculation for Smart phone</t>
  </si>
  <si>
    <t>Inventory Calculation for Feature phone</t>
  </si>
  <si>
    <t>FedEx freight cost (overnight) =</t>
  </si>
  <si>
    <t>Overnight/standard 2D =</t>
  </si>
  <si>
    <t>Volume discount =</t>
  </si>
  <si>
    <t>Standard freight rate =</t>
  </si>
  <si>
    <t>First pick</t>
  </si>
  <si>
    <t>followup picks</t>
  </si>
  <si>
    <t>NYC Cost Breakdown</t>
  </si>
  <si>
    <t>Pull vs. push</t>
  </si>
  <si>
    <t>Inventory cost</t>
  </si>
  <si>
    <t>Shipping cost</t>
  </si>
  <si>
    <t>Picking/Packing cost</t>
  </si>
  <si>
    <t xml:space="preserve">Total </t>
  </si>
  <si>
    <t>% saving</t>
  </si>
  <si>
    <t>LA Cost Breakdown</t>
  </si>
  <si>
    <t>Complete Implentation of Push vs. Pull Strategy (NY)</t>
  </si>
  <si>
    <t>LA Store</t>
  </si>
  <si>
    <t>NYC Store</t>
  </si>
  <si>
    <t>Shipping Costs</t>
  </si>
  <si>
    <t>Picking/Packing Costs</t>
  </si>
  <si>
    <t>LA % Savings</t>
  </si>
  <si>
    <t>NYC % Savings</t>
  </si>
  <si>
    <t>Pull vs. Push</t>
  </si>
  <si>
    <t xml:space="preserve">Is pull always better than push (that is, for all types of phones) in the flagship stores in NYC and LA? </t>
  </si>
  <si>
    <t xml:space="preserve">How significant are the net cost savings if we move from the push strategy to the pull strategy? </t>
  </si>
  <si>
    <t xml:space="preserve">In which area (NYC vs LA), will the pull strategy generate a greater saving relative to the push strategy? </t>
  </si>
  <si>
    <t>Findings Based off NYC and LA Cost Calculations</t>
  </si>
  <si>
    <t>When the Pull strategy was completely implemented we saw a 42% reduction in total cost for NYC, and a 35% reduction in total cost for LA. This shows that VASTA would see a significant reduction in total cost should they choose to fully implement a Pull strategy for both store locations.</t>
  </si>
  <si>
    <t>The Pull strategy would yield a greater savings in the NYC store. The NYC store had a total reduction in cost of 42% or $70,174 savings, while the LA store yielded a 35% reduction or $34,853 savings. This seems to be due to the larger volume of sales in NYC.</t>
  </si>
  <si>
    <t>Total Savings</t>
  </si>
  <si>
    <t>Based off our findings the Pull strategy is not always better than the Push strategy. In both store the Cold Smart, Cold Feature, and Hot Smart Phones had a net savings when the Pull strategy was implented, above 30% for both locations. We did note however that the Pull strategy resulted in a cost increase for the hot Feature phones, 12% and 15% respectively.</t>
  </si>
  <si>
    <t>Product Type</t>
  </si>
  <si>
    <t>Weekly Cost</t>
  </si>
  <si>
    <t>Complete Implentation of Pull Strategy (LA)</t>
  </si>
  <si>
    <t>Purpose</t>
  </si>
  <si>
    <t>The purpose of this project is to determine whether a push or pull strategy is more cost effective for a firm to implement. In the push strategy inventory is held at the stores, while with the pull strategy inventory is held at a local warehouse. I analyzed the cost difference of the push and pull strategy for 4 different product lines at the NY and LA stores to better understand how the cost savings strategy differs by product line.</t>
  </si>
  <si>
    <t>Supply Chain Analytics Project</t>
  </si>
  <si>
    <t>By David Acevedo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</si>
</sst>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1"/>
      <color rgb="FF1F1F1F"/>
      <name val="Source Sans Pro"/>
      <family val="2"/>
    </font>
    <font>
      <b/>
      <sz val="11"/>
      <color rgb="FF1F1F1F"/>
      <name val="Source Sans Pro"/>
      <family val="2"/>
    </font>
    <font>
      <b/>
      <sz val="14"/>
      <color rgb="FF1F1F1F"/>
      <name val="Source Sans Pro"/>
      <family val="2"/>
    </font>
    <font>
      <sz val="10"/>
      <name val="Arial"/>
    </font>
    <font>
      <b/>
      <sz val="11"/>
      <color rgb="FFFF0000"/>
      <name val="Calibri"/>
      <family val="2"/>
      <scheme val="minor"/>
    </font>
    <font>
      <b/>
      <sz val="16"/>
      <color rgb="FF1F1F1F"/>
      <name val="Source Sans Pro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9" fillId="0" borderId="0"/>
  </cellStyleXfs>
  <cellXfs count="75">
    <xf numFmtId="0" fontId="0" fillId="0" borderId="0" xfId="0"/>
    <xf numFmtId="0" fontId="0" fillId="0" borderId="1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2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0" xfId="0" applyFont="1"/>
    <xf numFmtId="0" fontId="2" fillId="0" borderId="15" xfId="0" applyFont="1" applyBorder="1"/>
    <xf numFmtId="0" fontId="2" fillId="0" borderId="16" xfId="0" applyFont="1" applyBorder="1"/>
    <xf numFmtId="0" fontId="4" fillId="0" borderId="1" xfId="2" applyBorder="1"/>
    <xf numFmtId="165" fontId="0" fillId="0" borderId="1" xfId="0" applyNumberFormat="1" applyBorder="1"/>
    <xf numFmtId="9" fontId="0" fillId="0" borderId="1" xfId="1" applyFont="1" applyBorder="1"/>
    <xf numFmtId="9" fontId="0" fillId="0" borderId="1" xfId="0" applyNumberFormat="1" applyBorder="1"/>
    <xf numFmtId="6" fontId="0" fillId="0" borderId="1" xfId="0" applyNumberFormat="1" applyBorder="1"/>
    <xf numFmtId="8" fontId="0" fillId="0" borderId="1" xfId="0" applyNumberFormat="1" applyBorder="1"/>
    <xf numFmtId="164" fontId="3" fillId="0" borderId="0" xfId="0" applyNumberFormat="1" applyFont="1"/>
    <xf numFmtId="0" fontId="4" fillId="0" borderId="0" xfId="0" applyFont="1"/>
    <xf numFmtId="10" fontId="5" fillId="0" borderId="0" xfId="0" applyNumberFormat="1" applyFont="1"/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164" fontId="0" fillId="0" borderId="1" xfId="0" applyNumberFormat="1" applyBorder="1"/>
    <xf numFmtId="0" fontId="3" fillId="0" borderId="1" xfId="2" applyFont="1" applyBorder="1"/>
    <xf numFmtId="0" fontId="4" fillId="0" borderId="1" xfId="2" applyBorder="1" applyAlignment="1">
      <alignment horizontal="center"/>
    </xf>
    <xf numFmtId="0" fontId="4" fillId="0" borderId="1" xfId="2" applyBorder="1" applyAlignment="1">
      <alignment wrapText="1"/>
    </xf>
    <xf numFmtId="8" fontId="4" fillId="0" borderId="1" xfId="2" applyNumberForma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10" fontId="4" fillId="0" borderId="1" xfId="2" applyNumberFormat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/>
    <xf numFmtId="10" fontId="4" fillId="0" borderId="1" xfId="2" applyNumberFormat="1" applyBorder="1"/>
    <xf numFmtId="0" fontId="5" fillId="0" borderId="1" xfId="0" applyFont="1" applyBorder="1"/>
    <xf numFmtId="0" fontId="0" fillId="0" borderId="1" xfId="0" applyBorder="1" applyAlignment="1">
      <alignment horizontal="right"/>
    </xf>
    <xf numFmtId="0" fontId="4" fillId="0" borderId="0" xfId="2"/>
    <xf numFmtId="10" fontId="5" fillId="0" borderId="0" xfId="2" applyNumberFormat="1" applyFont="1" applyAlignment="1">
      <alignment horizontal="center"/>
    </xf>
    <xf numFmtId="10" fontId="4" fillId="0" borderId="0" xfId="2" applyNumberFormat="1" applyAlignment="1">
      <alignment horizontal="center"/>
    </xf>
    <xf numFmtId="0" fontId="4" fillId="0" borderId="0" xfId="2" applyAlignment="1">
      <alignment wrapText="1"/>
    </xf>
    <xf numFmtId="2" fontId="2" fillId="0" borderId="8" xfId="0" applyNumberFormat="1" applyFont="1" applyBorder="1"/>
    <xf numFmtId="2" fontId="2" fillId="0" borderId="7" xfId="0" applyNumberFormat="1" applyFont="1" applyBorder="1"/>
    <xf numFmtId="2" fontId="2" fillId="0" borderId="9" xfId="0" applyNumberFormat="1" applyFont="1" applyBorder="1"/>
    <xf numFmtId="2" fontId="2" fillId="0" borderId="5" xfId="0" applyNumberFormat="1" applyFont="1" applyBorder="1"/>
    <xf numFmtId="2" fontId="2" fillId="0" borderId="10" xfId="0" applyNumberFormat="1" applyFont="1" applyBorder="1"/>
    <xf numFmtId="2" fontId="2" fillId="0" borderId="6" xfId="0" applyNumberFormat="1" applyFont="1" applyBorder="1"/>
    <xf numFmtId="2" fontId="4" fillId="0" borderId="1" xfId="2" applyNumberForma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4" fontId="10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7" xfId="2" applyFont="1" applyBorder="1" applyAlignment="1">
      <alignment horizontal="center"/>
    </xf>
    <xf numFmtId="0" fontId="3" fillId="0" borderId="18" xfId="2" applyFont="1" applyBorder="1" applyAlignment="1">
      <alignment horizontal="center"/>
    </xf>
    <xf numFmtId="0" fontId="3" fillId="0" borderId="9" xfId="2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0" xfId="0" applyBorder="1"/>
    <xf numFmtId="0" fontId="11" fillId="0" borderId="2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left" vertical="top" wrapText="1" indent="1"/>
    </xf>
    <xf numFmtId="0" fontId="7" fillId="0" borderId="2" xfId="0" applyFont="1" applyBorder="1" applyAlignment="1">
      <alignment horizontal="left" vertical="top" wrapText="1" indent="1"/>
    </xf>
    <xf numFmtId="0" fontId="7" fillId="0" borderId="2" xfId="0" applyFont="1" applyBorder="1" applyAlignment="1">
      <alignment horizontal="center" vertical="top" wrapText="1"/>
    </xf>
  </cellXfs>
  <cellStyles count="4">
    <cellStyle name="Normal" xfId="0" builtinId="0"/>
    <cellStyle name="Normal 2" xfId="2" xr:uid="{58C80249-D4B0-491C-A2BD-2DF8AEE27336}"/>
    <cellStyle name="Normal 3" xfId="3" xr:uid="{637D5E7F-4631-452F-AB58-DAC0CE9B14D8}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12E3BED-1C05-412B-BC63-03D1FD3490D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NYC Store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Calcuations'!$F$2:$F$3</c:f>
              <c:strCache>
                <c:ptCount val="2"/>
                <c:pt idx="0">
                  <c:v>NYC Store</c:v>
                </c:pt>
                <c:pt idx="1">
                  <c:v>Weekly 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'Input Calcuations'!$E$4:$E$7</c:f>
              <c:strCache>
                <c:ptCount val="4"/>
                <c:pt idx="0">
                  <c:v>Hot-Smart</c:v>
                </c:pt>
                <c:pt idx="1">
                  <c:v>Hot-Feature</c:v>
                </c:pt>
                <c:pt idx="2">
                  <c:v>Cold-Smart</c:v>
                </c:pt>
                <c:pt idx="3">
                  <c:v>Cold-Feature</c:v>
                </c:pt>
              </c:strCache>
            </c:strRef>
          </c:cat>
          <c:val>
            <c:numRef>
              <c:f>'Input Calcuations'!$F$4:$F$7</c:f>
              <c:numCache>
                <c:formatCode>General</c:formatCode>
                <c:ptCount val="4"/>
                <c:pt idx="0">
                  <c:v>179.85</c:v>
                </c:pt>
                <c:pt idx="1">
                  <c:v>149.63999999999999</c:v>
                </c:pt>
                <c:pt idx="2">
                  <c:v>2.58</c:v>
                </c:pt>
                <c:pt idx="3">
                  <c:v>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B-48FA-ACC3-C5D1278D7785}"/>
            </c:ext>
          </c:extLst>
        </c:ser>
        <c:ser>
          <c:idx val="1"/>
          <c:order val="1"/>
          <c:tx>
            <c:strRef>
              <c:f>'Input Calcuations'!$G$2:$G$3</c:f>
              <c:strCache>
                <c:ptCount val="2"/>
                <c:pt idx="0">
                  <c:v>NYC Store</c:v>
                </c:pt>
                <c:pt idx="1">
                  <c:v>On-hand inventory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'Input Calcuations'!$E$4:$E$7</c:f>
              <c:strCache>
                <c:ptCount val="4"/>
                <c:pt idx="0">
                  <c:v>Hot-Smart</c:v>
                </c:pt>
                <c:pt idx="1">
                  <c:v>Hot-Feature</c:v>
                </c:pt>
                <c:pt idx="2">
                  <c:v>Cold-Smart</c:v>
                </c:pt>
                <c:pt idx="3">
                  <c:v>Cold-Feature</c:v>
                </c:pt>
              </c:strCache>
            </c:strRef>
          </c:cat>
          <c:val>
            <c:numRef>
              <c:f>'Input Calcuations'!$G$4:$G$7</c:f>
              <c:numCache>
                <c:formatCode>General</c:formatCode>
                <c:ptCount val="4"/>
                <c:pt idx="0">
                  <c:v>241.7</c:v>
                </c:pt>
                <c:pt idx="1">
                  <c:v>174.67</c:v>
                </c:pt>
                <c:pt idx="2">
                  <c:v>31.33</c:v>
                </c:pt>
                <c:pt idx="3">
                  <c:v>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B-48FA-ACC3-C5D1278D7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6864944"/>
        <c:axId val="376867464"/>
      </c:barChart>
      <c:catAx>
        <c:axId val="3768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67464"/>
        <c:crosses val="autoZero"/>
        <c:auto val="1"/>
        <c:lblAlgn val="ctr"/>
        <c:lblOffset val="100"/>
        <c:noMultiLvlLbl val="0"/>
      </c:catAx>
      <c:valAx>
        <c:axId val="3768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Cost Calculations'!$J$2:$J$3</c:f>
              <c:strCache>
                <c:ptCount val="2"/>
                <c:pt idx="0">
                  <c:v>LA % Savings</c:v>
                </c:pt>
                <c:pt idx="1">
                  <c:v>Pull vs. push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-2.7777777777777779E-3"/>
                  <c:y val="2.1302128900553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20-4058-8439-EF6632D62F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 Cost Calculations'!$I$4:$I$7</c:f>
              <c:strCache>
                <c:ptCount val="4"/>
                <c:pt idx="0">
                  <c:v>Cold-Smart</c:v>
                </c:pt>
                <c:pt idx="1">
                  <c:v>Cold-Feature</c:v>
                </c:pt>
                <c:pt idx="2">
                  <c:v>Hot-Smart</c:v>
                </c:pt>
                <c:pt idx="3">
                  <c:v>Hot-Feature</c:v>
                </c:pt>
              </c:strCache>
            </c:strRef>
          </c:cat>
          <c:val>
            <c:numRef>
              <c:f>'LA Cost Calculations'!$J$4:$J$7</c:f>
              <c:numCache>
                <c:formatCode>0.00%</c:formatCode>
                <c:ptCount val="4"/>
                <c:pt idx="0">
                  <c:v>0.86897131312804499</c:v>
                </c:pt>
                <c:pt idx="1">
                  <c:v>0.36261302501591286</c:v>
                </c:pt>
                <c:pt idx="2">
                  <c:v>0.42719717808664875</c:v>
                </c:pt>
                <c:pt idx="3">
                  <c:v>-0.15432757069595066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0-4058-8439-EF6632D62F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3889024"/>
        <c:axId val="723889384"/>
      </c:barChart>
      <c:catAx>
        <c:axId val="7238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89384"/>
        <c:crosses val="autoZero"/>
        <c:auto val="1"/>
        <c:lblAlgn val="ctr"/>
        <c:lblOffset val="100"/>
        <c:noMultiLvlLbl val="0"/>
      </c:catAx>
      <c:valAx>
        <c:axId val="72388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Calcuations'!$K$2:$K$3</c:f>
              <c:strCache>
                <c:ptCount val="2"/>
                <c:pt idx="0">
                  <c:v>LA Store</c:v>
                </c:pt>
                <c:pt idx="1">
                  <c:v>Weekly 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'Input Calcuations'!$J$4:$J$7</c:f>
              <c:strCache>
                <c:ptCount val="4"/>
                <c:pt idx="0">
                  <c:v>Hot-Smart</c:v>
                </c:pt>
                <c:pt idx="1">
                  <c:v>Hot-Feature</c:v>
                </c:pt>
                <c:pt idx="2">
                  <c:v>Cold-Smart</c:v>
                </c:pt>
                <c:pt idx="3">
                  <c:v>Cold-Feature</c:v>
                </c:pt>
              </c:strCache>
            </c:strRef>
          </c:cat>
          <c:val>
            <c:numRef>
              <c:f>'Input Calcuations'!$K$4:$K$7</c:f>
              <c:numCache>
                <c:formatCode>0.00</c:formatCode>
                <c:ptCount val="4"/>
                <c:pt idx="0">
                  <c:v>136.20338983050848</c:v>
                </c:pt>
                <c:pt idx="1">
                  <c:v>84.542372881355931</c:v>
                </c:pt>
                <c:pt idx="2">
                  <c:v>2.0232558139534884</c:v>
                </c:pt>
                <c:pt idx="3">
                  <c:v>6.2666666666666666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A-480B-86EC-E4DB4B8FD962}"/>
            </c:ext>
          </c:extLst>
        </c:ser>
        <c:ser>
          <c:idx val="1"/>
          <c:order val="1"/>
          <c:tx>
            <c:strRef>
              <c:f>'Input Calcuations'!$L$2:$L$3</c:f>
              <c:strCache>
                <c:ptCount val="2"/>
                <c:pt idx="0">
                  <c:v>LA Store</c:v>
                </c:pt>
                <c:pt idx="1">
                  <c:v>On-hand inventory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'Input Calcuations'!$J$4:$J$7</c:f>
              <c:strCache>
                <c:ptCount val="4"/>
                <c:pt idx="0">
                  <c:v>Hot-Smart</c:v>
                </c:pt>
                <c:pt idx="1">
                  <c:v>Hot-Feature</c:v>
                </c:pt>
                <c:pt idx="2">
                  <c:v>Cold-Smart</c:v>
                </c:pt>
                <c:pt idx="3">
                  <c:v>Cold-Feature</c:v>
                </c:pt>
              </c:strCache>
            </c:strRef>
          </c:cat>
          <c:val>
            <c:numRef>
              <c:f>'Input Calcuations'!$L$4:$L$7</c:f>
              <c:numCache>
                <c:formatCode>0.00</c:formatCode>
                <c:ptCount val="4"/>
                <c:pt idx="0">
                  <c:v>145.63636363636363</c:v>
                </c:pt>
                <c:pt idx="1">
                  <c:v>96.303030303030297</c:v>
                </c:pt>
                <c:pt idx="2">
                  <c:v>24.631578947368421</c:v>
                </c:pt>
                <c:pt idx="3">
                  <c:v>17.440000000000001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A-480B-86EC-E4DB4B8F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3893344"/>
        <c:axId val="723893704"/>
      </c:barChart>
      <c:catAx>
        <c:axId val="72389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93704"/>
        <c:crosses val="autoZero"/>
        <c:auto val="1"/>
        <c:lblAlgn val="ctr"/>
        <c:lblOffset val="100"/>
        <c:noMultiLvlLbl val="0"/>
      </c:catAx>
      <c:valAx>
        <c:axId val="7238937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93344"/>
        <c:crosses val="autoZero"/>
        <c:crossBetween val="between"/>
        <c:majorUnit val="30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'NYC Cost Calculations'!$J$2:$J$3</c:f>
              <c:strCache>
                <c:ptCount val="2"/>
                <c:pt idx="0">
                  <c:v>NYC % Savings</c:v>
                </c:pt>
                <c:pt idx="1">
                  <c:v>Pull vs. Push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'NYC Cost Calculations'!$I$4:$I$7</c:f>
              <c:strCache>
                <c:ptCount val="4"/>
                <c:pt idx="0">
                  <c:v>Cold-Smart</c:v>
                </c:pt>
                <c:pt idx="1">
                  <c:v>Cold-Feature</c:v>
                </c:pt>
                <c:pt idx="2">
                  <c:v>Hot-Smart</c:v>
                </c:pt>
                <c:pt idx="3">
                  <c:v>Hot-Feature</c:v>
                </c:pt>
              </c:strCache>
            </c:strRef>
          </c:cat>
          <c:val>
            <c:numRef>
              <c:f>'NYC Cost Calculations'!$J$4:$J$7</c:f>
              <c:numCache>
                <c:formatCode>0.00%</c:formatCode>
                <c:ptCount val="4"/>
                <c:pt idx="0">
                  <c:v>0.66300680410215695</c:v>
                </c:pt>
                <c:pt idx="1">
                  <c:v>0.65760843517852863</c:v>
                </c:pt>
                <c:pt idx="2">
                  <c:v>0.53916671785881376</c:v>
                </c:pt>
                <c:pt idx="3">
                  <c:v>-0.11849014084507026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4-4C22-84ED-D6A808F9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0607664"/>
        <c:axId val="730608384"/>
      </c:barChart>
      <c:catAx>
        <c:axId val="7306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8384"/>
        <c:crosses val="autoZero"/>
        <c:auto val="1"/>
        <c:lblAlgn val="ctr"/>
        <c:lblOffset val="100"/>
        <c:noMultiLvlLbl val="0"/>
      </c:catAx>
      <c:valAx>
        <c:axId val="7306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Complete Implentation of Push vs. Pull Strategy (NY)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'NYC Cost Calculations'!$G$24:$G$25</c:f>
              <c:strCache>
                <c:ptCount val="2"/>
                <c:pt idx="1">
                  <c:v>Inventory 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'NYC Cost Calculations'!$F$26:$F$27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'NYC Cost Calculations'!$G$26:$G$27</c:f>
              <c:numCache>
                <c:formatCode>"$"#,##0</c:formatCode>
                <c:ptCount val="2"/>
                <c:pt idx="0">
                  <c:v>7272</c:v>
                </c:pt>
                <c:pt idx="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1-46DC-8AA6-33268066DB1B}"/>
            </c:ext>
          </c:extLst>
        </c:ser>
        <c:ser>
          <c:idx val="1"/>
          <c:order val="1"/>
          <c:tx>
            <c:strRef>
              <c:f>'NYC Cost Calculations'!$H$24:$H$25</c:f>
              <c:strCache>
                <c:ptCount val="2"/>
                <c:pt idx="1">
                  <c:v>Shipping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'NYC Cost Calculations'!$F$26:$F$27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'NYC Cost Calculations'!$H$26:$H$27</c:f>
              <c:numCache>
                <c:formatCode>"$"#,##0</c:formatCode>
                <c:ptCount val="2"/>
                <c:pt idx="0">
                  <c:v>820.39199999999994</c:v>
                </c:pt>
                <c:pt idx="1">
                  <c:v>4101.96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1-46DC-8AA6-33268066DB1B}"/>
            </c:ext>
          </c:extLst>
        </c:ser>
        <c:ser>
          <c:idx val="2"/>
          <c:order val="2"/>
          <c:tx>
            <c:strRef>
              <c:f>'NYC Cost Calculations'!$I$24:$I$25</c:f>
              <c:strCache>
                <c:ptCount val="2"/>
                <c:pt idx="1">
                  <c:v>Picking/Packing cost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'NYC Cost Calculations'!$F$26:$F$27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'NYC Cost Calculations'!$I$26:$I$27</c:f>
              <c:numCache>
                <c:formatCode>"$"#,##0</c:formatCode>
                <c:ptCount val="2"/>
                <c:pt idx="0">
                  <c:v>37.783000000000001</c:v>
                </c:pt>
                <c:pt idx="1">
                  <c:v>341.83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1-46DC-8AA6-33268066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605864"/>
        <c:axId val="730608744"/>
      </c:barChart>
      <c:catAx>
        <c:axId val="73060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8744"/>
        <c:crosses val="autoZero"/>
        <c:auto val="1"/>
        <c:lblAlgn val="ctr"/>
        <c:lblOffset val="100"/>
        <c:noMultiLvlLbl val="0"/>
      </c:catAx>
      <c:valAx>
        <c:axId val="7306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Cost Calculations'!$J$2:$J$3</c:f>
              <c:strCache>
                <c:ptCount val="2"/>
                <c:pt idx="0">
                  <c:v>LA % Savings</c:v>
                </c:pt>
                <c:pt idx="1">
                  <c:v>Pull vs. push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-2.7777777777777779E-3"/>
                  <c:y val="2.1302128900553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23-4A8B-8C5B-D5F20B856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 Cost Calculations'!$I$4:$I$7</c:f>
              <c:strCache>
                <c:ptCount val="4"/>
                <c:pt idx="0">
                  <c:v>Cold-Smart</c:v>
                </c:pt>
                <c:pt idx="1">
                  <c:v>Cold-Feature</c:v>
                </c:pt>
                <c:pt idx="2">
                  <c:v>Hot-Smart</c:v>
                </c:pt>
                <c:pt idx="3">
                  <c:v>Hot-Feature</c:v>
                </c:pt>
              </c:strCache>
            </c:strRef>
          </c:cat>
          <c:val>
            <c:numRef>
              <c:f>'LA Cost Calculations'!$J$4:$J$7</c:f>
              <c:numCache>
                <c:formatCode>0.00%</c:formatCode>
                <c:ptCount val="4"/>
                <c:pt idx="0">
                  <c:v>0.86897131312804499</c:v>
                </c:pt>
                <c:pt idx="1">
                  <c:v>0.36261302501591286</c:v>
                </c:pt>
                <c:pt idx="2">
                  <c:v>0.42719717808664875</c:v>
                </c:pt>
                <c:pt idx="3">
                  <c:v>-0.15432757069595066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3-4A8B-8C5B-D5F20B8561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3889024"/>
        <c:axId val="723889384"/>
      </c:barChart>
      <c:catAx>
        <c:axId val="7238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89384"/>
        <c:crosses val="autoZero"/>
        <c:auto val="1"/>
        <c:lblAlgn val="ctr"/>
        <c:lblOffset val="100"/>
        <c:noMultiLvlLbl val="0"/>
      </c:catAx>
      <c:valAx>
        <c:axId val="72388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Complete Implentation of Push vs. Pull Strategy (LA)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'LA Cost Calculations'!$G$24:$G$25</c:f>
              <c:strCache>
                <c:ptCount val="2"/>
                <c:pt idx="1">
                  <c:v>Inventory 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'LA Cost Calculations'!$F$26:$F$27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'LA Cost Calculations'!$G$26:$G$27</c:f>
              <c:numCache>
                <c:formatCode>"$"#,##0</c:formatCode>
                <c:ptCount val="2"/>
                <c:pt idx="0">
                  <c:v>4324</c:v>
                </c:pt>
                <c:pt idx="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3-476E-99EF-8D5B98E0402B}"/>
            </c:ext>
          </c:extLst>
        </c:ser>
        <c:ser>
          <c:idx val="1"/>
          <c:order val="1"/>
          <c:tx>
            <c:strRef>
              <c:f>'LA Cost Calculations'!$H$24:$H$25</c:f>
              <c:strCache>
                <c:ptCount val="2"/>
                <c:pt idx="1">
                  <c:v>Shipping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'LA Cost Calculations'!$F$26:$F$27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'LA Cost Calculations'!$H$26:$H$27</c:f>
              <c:numCache>
                <c:formatCode>"$"#,##0</c:formatCode>
                <c:ptCount val="2"/>
                <c:pt idx="0">
                  <c:v>549.68564446196285</c:v>
                </c:pt>
                <c:pt idx="1">
                  <c:v>2748.4282223098144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3-476E-99EF-8D5B98E0402B}"/>
            </c:ext>
          </c:extLst>
        </c:ser>
        <c:ser>
          <c:idx val="2"/>
          <c:order val="2"/>
          <c:tx>
            <c:strRef>
              <c:f>'LA Cost Calculations'!$I$24:$I$25</c:f>
              <c:strCache>
                <c:ptCount val="2"/>
                <c:pt idx="1">
                  <c:v>Picking/Packing cost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'LA Cost Calculations'!$F$26:$F$27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'LA Cost Calculations'!$I$26:$I$27</c:f>
              <c:numCache>
                <c:formatCode>"$"#,##0</c:formatCode>
                <c:ptCount val="2"/>
                <c:pt idx="0">
                  <c:v>37.783000000000001</c:v>
                </c:pt>
                <c:pt idx="1">
                  <c:v>229.03568519248458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3-476E-99EF-8D5B98E0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906704"/>
        <c:axId val="736902024"/>
      </c:barChart>
      <c:catAx>
        <c:axId val="7369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02024"/>
        <c:crosses val="autoZero"/>
        <c:auto val="1"/>
        <c:lblAlgn val="ctr"/>
        <c:lblOffset val="100"/>
        <c:noMultiLvlLbl val="0"/>
      </c:catAx>
      <c:valAx>
        <c:axId val="73690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Complete Implentation of Push vs. Pull Strategy (NY)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'NYC Cost Calculations'!$G$24:$G$25</c:f>
              <c:strCache>
                <c:ptCount val="2"/>
                <c:pt idx="1">
                  <c:v>Inventory 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'NYC Cost Calculations'!$F$26:$F$27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'NYC Cost Calculations'!$G$26:$G$27</c:f>
              <c:numCache>
                <c:formatCode>"$"#,##0</c:formatCode>
                <c:ptCount val="2"/>
                <c:pt idx="0">
                  <c:v>7272</c:v>
                </c:pt>
                <c:pt idx="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C-47D0-9CA3-9922C09D0691}"/>
            </c:ext>
          </c:extLst>
        </c:ser>
        <c:ser>
          <c:idx val="1"/>
          <c:order val="1"/>
          <c:tx>
            <c:strRef>
              <c:f>'NYC Cost Calculations'!$H$24:$H$25</c:f>
              <c:strCache>
                <c:ptCount val="2"/>
                <c:pt idx="1">
                  <c:v>Shipping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'NYC Cost Calculations'!$F$26:$F$27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'NYC Cost Calculations'!$H$26:$H$27</c:f>
              <c:numCache>
                <c:formatCode>"$"#,##0</c:formatCode>
                <c:ptCount val="2"/>
                <c:pt idx="0">
                  <c:v>820.39199999999994</c:v>
                </c:pt>
                <c:pt idx="1">
                  <c:v>4101.96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C-47D0-9CA3-9922C09D0691}"/>
            </c:ext>
          </c:extLst>
        </c:ser>
        <c:ser>
          <c:idx val="2"/>
          <c:order val="2"/>
          <c:tx>
            <c:strRef>
              <c:f>'NYC Cost Calculations'!$I$24:$I$25</c:f>
              <c:strCache>
                <c:ptCount val="2"/>
                <c:pt idx="1">
                  <c:v>Picking/Packing cost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'NYC Cost Calculations'!$F$26:$F$27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'NYC Cost Calculations'!$I$26:$I$27</c:f>
              <c:numCache>
                <c:formatCode>"$"#,##0</c:formatCode>
                <c:ptCount val="2"/>
                <c:pt idx="0">
                  <c:v>37.783000000000001</c:v>
                </c:pt>
                <c:pt idx="1">
                  <c:v>341.83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C-47D0-9CA3-9922C09D06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0605864"/>
        <c:axId val="730608744"/>
      </c:barChart>
      <c:catAx>
        <c:axId val="73060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8744"/>
        <c:crosses val="autoZero"/>
        <c:auto val="1"/>
        <c:lblAlgn val="ctr"/>
        <c:lblOffset val="100"/>
        <c:noMultiLvlLbl val="0"/>
      </c:catAx>
      <c:valAx>
        <c:axId val="7306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Complete Implentation of Push vs. Pull Strategy (LA)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'LA Cost Calculations'!$G$24:$G$25</c:f>
              <c:strCache>
                <c:ptCount val="2"/>
                <c:pt idx="1">
                  <c:v>Inventory 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 Cost Calculations'!$F$26:$F$27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'LA Cost Calculations'!$G$26:$G$27</c:f>
              <c:numCache>
                <c:formatCode>"$"#,##0</c:formatCode>
                <c:ptCount val="2"/>
                <c:pt idx="0">
                  <c:v>4324</c:v>
                </c:pt>
                <c:pt idx="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F-4C97-9C38-3C24ED01EB82}"/>
            </c:ext>
          </c:extLst>
        </c:ser>
        <c:ser>
          <c:idx val="1"/>
          <c:order val="1"/>
          <c:tx>
            <c:strRef>
              <c:f>'LA Cost Calculations'!$H$24:$H$25</c:f>
              <c:strCache>
                <c:ptCount val="2"/>
                <c:pt idx="1">
                  <c:v>Shipping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 Cost Calculations'!$F$26:$F$27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'LA Cost Calculations'!$H$26:$H$27</c:f>
              <c:numCache>
                <c:formatCode>"$"#,##0</c:formatCode>
                <c:ptCount val="2"/>
                <c:pt idx="0">
                  <c:v>549.68564446196285</c:v>
                </c:pt>
                <c:pt idx="1">
                  <c:v>2748.4282223098144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F-4C97-9C38-3C24ED01EB82}"/>
            </c:ext>
          </c:extLst>
        </c:ser>
        <c:ser>
          <c:idx val="2"/>
          <c:order val="2"/>
          <c:tx>
            <c:strRef>
              <c:f>'LA Cost Calculations'!$I$24:$I$25</c:f>
              <c:strCache>
                <c:ptCount val="2"/>
                <c:pt idx="1">
                  <c:v>Picking/Packing cost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 Cost Calculations'!$F$26:$F$27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'LA Cost Calculations'!$I$26:$I$27</c:f>
              <c:numCache>
                <c:formatCode>"$"#,##0</c:formatCode>
                <c:ptCount val="2"/>
                <c:pt idx="0">
                  <c:v>37.783000000000001</c:v>
                </c:pt>
                <c:pt idx="1">
                  <c:v>229.03568519248458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F-4C97-9C38-3C24ED01EB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6906704"/>
        <c:axId val="736902024"/>
      </c:barChart>
      <c:catAx>
        <c:axId val="7369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02024"/>
        <c:crosses val="autoZero"/>
        <c:auto val="1"/>
        <c:lblAlgn val="ctr"/>
        <c:lblOffset val="100"/>
        <c:noMultiLvlLbl val="0"/>
      </c:catAx>
      <c:valAx>
        <c:axId val="73690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'NYC Cost Calculations'!$J$2:$J$3</c:f>
              <c:strCache>
                <c:ptCount val="2"/>
                <c:pt idx="0">
                  <c:v>NYC % Savings</c:v>
                </c:pt>
                <c:pt idx="1">
                  <c:v>Pull vs. Push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'NYC Cost Calculations'!$I$4:$I$7</c:f>
              <c:strCache>
                <c:ptCount val="4"/>
                <c:pt idx="0">
                  <c:v>Cold-Smart</c:v>
                </c:pt>
                <c:pt idx="1">
                  <c:v>Cold-Feature</c:v>
                </c:pt>
                <c:pt idx="2">
                  <c:v>Hot-Smart</c:v>
                </c:pt>
                <c:pt idx="3">
                  <c:v>Hot-Feature</c:v>
                </c:pt>
              </c:strCache>
            </c:strRef>
          </c:cat>
          <c:val>
            <c:numRef>
              <c:f>'NYC Cost Calculations'!$J$4:$J$7</c:f>
              <c:numCache>
                <c:formatCode>0.00%</c:formatCode>
                <c:ptCount val="4"/>
                <c:pt idx="0">
                  <c:v>0.66300680410215695</c:v>
                </c:pt>
                <c:pt idx="1">
                  <c:v>0.65760843517852863</c:v>
                </c:pt>
                <c:pt idx="2">
                  <c:v>0.53916671785881376</c:v>
                </c:pt>
                <c:pt idx="3">
                  <c:v>-0.11849014084507026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E-4767-BA49-4D271D9FF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0607664"/>
        <c:axId val="730608384"/>
      </c:barChart>
      <c:catAx>
        <c:axId val="7306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8384"/>
        <c:crosses val="autoZero"/>
        <c:auto val="1"/>
        <c:lblAlgn val="ctr"/>
        <c:lblOffset val="100"/>
        <c:noMultiLvlLbl val="0"/>
      </c:catAx>
      <c:valAx>
        <c:axId val="7306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154780</xdr:colOff>
      <xdr:row>8</xdr:row>
      <xdr:rowOff>35717</xdr:rowOff>
    </xdr:from>
    <xdr:to>
      <xdr:col>7</xdr:col>
      <xdr:colOff>576263</xdr:colOff>
      <xdr:row>24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88E1A-434F-0A7D-E582-2E316AD25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197643</xdr:colOff>
      <xdr:row>8</xdr:row>
      <xdr:rowOff>26192</xdr:rowOff>
    </xdr:from>
    <xdr:to>
      <xdr:col>12</xdr:col>
      <xdr:colOff>509587</xdr:colOff>
      <xdr:row>24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21C2F-CA71-20CF-A034-08DE92524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145255</xdr:colOff>
      <xdr:row>7</xdr:row>
      <xdr:rowOff>16667</xdr:rowOff>
    </xdr:from>
    <xdr:to>
      <xdr:col>11</xdr:col>
      <xdr:colOff>528638</xdr:colOff>
      <xdr:row>22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3E1E4B-A0EE-0772-A75F-C741D8804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616742</xdr:colOff>
      <xdr:row>27</xdr:row>
      <xdr:rowOff>159543</xdr:rowOff>
    </xdr:from>
    <xdr:to>
      <xdr:col>9</xdr:col>
      <xdr:colOff>1009650</xdr:colOff>
      <xdr:row>47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7B4A40-41FE-6996-65B6-8DB57FBBC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254793</xdr:colOff>
      <xdr:row>7</xdr:row>
      <xdr:rowOff>121443</xdr:rowOff>
    </xdr:from>
    <xdr:to>
      <xdr:col>12</xdr:col>
      <xdr:colOff>497681</xdr:colOff>
      <xdr:row>22</xdr:row>
      <xdr:rowOff>150018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F68082-D85C-7AE6-EC4E-AA265F134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854867</xdr:colOff>
      <xdr:row>27</xdr:row>
      <xdr:rowOff>83343</xdr:rowOff>
    </xdr:from>
    <xdr:to>
      <xdr:col>9</xdr:col>
      <xdr:colOff>738186</xdr:colOff>
      <xdr:row>43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B23A60-F009-7F96-A63C-5AB3E0EFC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4924425</xdr:colOff>
      <xdr:row>15</xdr:row>
      <xdr:rowOff>1</xdr:rowOff>
    </xdr:from>
    <xdr:to>
      <xdr:col>5</xdr:col>
      <xdr:colOff>419100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03D25-82EE-45E8-B463-B5D624C90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4929189</xdr:colOff>
      <xdr:row>32</xdr:row>
      <xdr:rowOff>176213</xdr:rowOff>
    </xdr:from>
    <xdr:to>
      <xdr:col>5</xdr:col>
      <xdr:colOff>481013</xdr:colOff>
      <xdr:row>48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628F6-80ED-4A02-909F-A2DEE102D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0</xdr:col>
      <xdr:colOff>4788695</xdr:colOff>
      <xdr:row>31</xdr:row>
      <xdr:rowOff>159546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AC7303-4947-40AD-AAD0-5F1F36826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180974</xdr:rowOff>
    </xdr:from>
    <xdr:to>
      <xdr:col>0</xdr:col>
      <xdr:colOff>4776788</xdr:colOff>
      <xdr:row>48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BCC3CE-68DA-43FA-8F65-61074092A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C16F-B3B4-475F-A8B0-34AF95277F80}">
  <dimension ref="A1:A7"/>
  <sheetViews>
    <sheetView showGridLines="0" tabSelected="1" workbookViewId="0">
      <selection activeCell="A2" sqref="A2"/>
    </sheetView>
  </sheetViews>
  <sheetFormatPr defaultRowHeight="14.25" x14ac:dyDescent="0.45"/>
  <cols>
    <col min="1" max="1" width="112.6640625" customWidth="1"/>
  </cols>
  <sheetData>
    <row r="1" spans="1:1" ht="14.65" thickBot="1" x14ac:dyDescent="0.5"/>
    <row r="2" spans="1:1" ht="21.4" thickBot="1" x14ac:dyDescent="0.5">
      <c r="A2" s="67" t="s">
        <v>62</v>
      </c>
    </row>
    <row r="3" spans="1:1" ht="14.65" thickBot="1" x14ac:dyDescent="0.5">
      <c r="A3" s="68" t="s">
        <v>63</v>
      </c>
    </row>
    <row r="4" spans="1:1" s="66" customFormat="1" ht="14.65" thickBot="1" x14ac:dyDescent="0.5"/>
    <row r="5" spans="1:1" ht="18.399999999999999" thickBot="1" x14ac:dyDescent="0.5">
      <c r="A5" s="69" t="s">
        <v>60</v>
      </c>
    </row>
    <row r="6" spans="1:1" ht="14.65" thickBot="1" x14ac:dyDescent="0.5">
      <c r="A6" s="71"/>
    </row>
    <row r="7" spans="1:1" ht="95.75" customHeight="1" thickBot="1" x14ac:dyDescent="0.5">
      <c r="A7" s="70" t="s">
        <v>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AD00-6D76-4754-AE81-BC13A989372B}">
  <dimension ref="A1:L26"/>
  <sheetViews>
    <sheetView showGridLines="0" workbookViewId="0">
      <selection activeCell="D6" sqref="D6"/>
    </sheetView>
  </sheetViews>
  <sheetFormatPr defaultRowHeight="14.25" x14ac:dyDescent="0.45"/>
  <cols>
    <col min="1" max="1" width="25.59765625" bestFit="1" customWidth="1"/>
    <col min="2" max="2" width="7.19921875" bestFit="1" customWidth="1"/>
    <col min="3" max="3" width="5.9296875" bestFit="1" customWidth="1"/>
    <col min="5" max="5" width="11.1328125" bestFit="1" customWidth="1"/>
    <col min="6" max="6" width="14" bestFit="1" customWidth="1"/>
    <col min="7" max="7" width="16.265625" bestFit="1" customWidth="1"/>
    <col min="9" max="9" width="11.1328125" bestFit="1" customWidth="1"/>
    <col min="10" max="11" width="14" bestFit="1" customWidth="1"/>
    <col min="12" max="12" width="16.265625" bestFit="1" customWidth="1"/>
  </cols>
  <sheetData>
    <row r="1" spans="1:12" ht="14.65" thickBot="1" x14ac:dyDescent="0.5"/>
    <row r="2" spans="1:12" ht="14.65" thickBot="1" x14ac:dyDescent="0.5">
      <c r="A2" s="57" t="s">
        <v>25</v>
      </c>
      <c r="B2" s="57"/>
      <c r="C2" s="57"/>
      <c r="E2" s="10" t="s">
        <v>43</v>
      </c>
      <c r="F2" s="16"/>
      <c r="G2" s="17"/>
      <c r="J2" s="10" t="s">
        <v>42</v>
      </c>
      <c r="K2" s="16"/>
      <c r="L2" s="17"/>
    </row>
    <row r="3" spans="1:12" ht="14.65" thickBot="1" x14ac:dyDescent="0.5">
      <c r="A3" s="18" t="s">
        <v>19</v>
      </c>
      <c r="B3" s="19">
        <v>500</v>
      </c>
      <c r="C3" s="1"/>
      <c r="E3" s="11"/>
      <c r="F3" s="2" t="s">
        <v>0</v>
      </c>
      <c r="G3" s="3" t="s">
        <v>1</v>
      </c>
      <c r="J3" s="11" t="s">
        <v>57</v>
      </c>
      <c r="K3" s="2" t="s">
        <v>0</v>
      </c>
      <c r="L3" s="3" t="s">
        <v>1</v>
      </c>
    </row>
    <row r="4" spans="1:12" x14ac:dyDescent="0.45">
      <c r="A4" s="18" t="s">
        <v>20</v>
      </c>
      <c r="B4" s="19">
        <v>0</v>
      </c>
      <c r="C4" s="1"/>
      <c r="E4" s="12" t="s">
        <v>2</v>
      </c>
      <c r="F4" s="7">
        <v>179.85</v>
      </c>
      <c r="G4" s="6">
        <v>241.7</v>
      </c>
      <c r="J4" s="12" t="s">
        <v>2</v>
      </c>
      <c r="K4" s="47">
        <v>136.20338983050848</v>
      </c>
      <c r="L4" s="48">
        <v>145.63636363636363</v>
      </c>
    </row>
    <row r="5" spans="1:12" x14ac:dyDescent="0.45">
      <c r="A5" s="18" t="s">
        <v>21</v>
      </c>
      <c r="B5" s="1">
        <v>26</v>
      </c>
      <c r="C5" s="1" t="s">
        <v>24</v>
      </c>
      <c r="E5" s="13" t="s">
        <v>3</v>
      </c>
      <c r="F5" s="8">
        <v>149.63999999999999</v>
      </c>
      <c r="G5" s="4">
        <v>174.67</v>
      </c>
      <c r="J5" s="13" t="s">
        <v>3</v>
      </c>
      <c r="K5" s="49">
        <v>84.542372881355931</v>
      </c>
      <c r="L5" s="50">
        <v>96.303030303030297</v>
      </c>
    </row>
    <row r="6" spans="1:12" x14ac:dyDescent="0.45">
      <c r="A6" s="18" t="s">
        <v>22</v>
      </c>
      <c r="B6" s="21">
        <v>0.08</v>
      </c>
      <c r="C6" s="1"/>
      <c r="E6" s="13" t="s">
        <v>4</v>
      </c>
      <c r="F6" s="8">
        <v>2.58</v>
      </c>
      <c r="G6" s="4">
        <v>31.33</v>
      </c>
      <c r="J6" s="13" t="s">
        <v>4</v>
      </c>
      <c r="K6" s="49">
        <v>2.0232558139534884</v>
      </c>
      <c r="L6" s="50">
        <v>24.631578947368421</v>
      </c>
    </row>
    <row r="7" spans="1:12" ht="14.65" thickBot="1" x14ac:dyDescent="0.5">
      <c r="A7" s="18"/>
      <c r="B7" s="19"/>
      <c r="C7" s="1"/>
      <c r="E7" s="14" t="s">
        <v>5</v>
      </c>
      <c r="F7" s="9">
        <v>9.76</v>
      </c>
      <c r="G7" s="5">
        <v>48.6</v>
      </c>
      <c r="J7" s="14" t="s">
        <v>5</v>
      </c>
      <c r="K7" s="51">
        <v>6.2666666666666666</v>
      </c>
      <c r="L7" s="52">
        <v>17.440000000000001</v>
      </c>
    </row>
    <row r="8" spans="1:12" x14ac:dyDescent="0.45">
      <c r="A8" s="18" t="s">
        <v>23</v>
      </c>
      <c r="B8" s="19">
        <f>B3*B6/52+(B3-B4)/B5</f>
        <v>20</v>
      </c>
      <c r="C8" s="1"/>
    </row>
    <row r="10" spans="1:12" x14ac:dyDescent="0.45">
      <c r="A10" s="57" t="s">
        <v>26</v>
      </c>
      <c r="B10" s="57"/>
      <c r="C10" s="57"/>
    </row>
    <row r="11" spans="1:12" x14ac:dyDescent="0.45">
      <c r="A11" s="18" t="s">
        <v>19</v>
      </c>
      <c r="B11" s="19">
        <v>200</v>
      </c>
      <c r="C11" s="1"/>
    </row>
    <row r="12" spans="1:12" x14ac:dyDescent="0.45">
      <c r="A12" s="18" t="s">
        <v>20</v>
      </c>
      <c r="B12" s="19">
        <v>0</v>
      </c>
      <c r="C12" s="1"/>
    </row>
    <row r="13" spans="1:12" x14ac:dyDescent="0.45">
      <c r="A13" s="18" t="s">
        <v>21</v>
      </c>
      <c r="B13" s="1">
        <v>26</v>
      </c>
      <c r="C13" s="1" t="s">
        <v>24</v>
      </c>
    </row>
    <row r="14" spans="1:12" x14ac:dyDescent="0.45">
      <c r="A14" s="18" t="s">
        <v>22</v>
      </c>
      <c r="B14" s="20">
        <v>0.08</v>
      </c>
      <c r="C14" s="1"/>
    </row>
    <row r="15" spans="1:12" x14ac:dyDescent="0.45">
      <c r="A15" s="18"/>
      <c r="B15" s="19"/>
      <c r="C15" s="1"/>
    </row>
    <row r="16" spans="1:12" x14ac:dyDescent="0.45">
      <c r="A16" s="18" t="s">
        <v>23</v>
      </c>
      <c r="B16" s="19">
        <f>B11*B14/52+(B11-B12)/B13</f>
        <v>8</v>
      </c>
      <c r="C16" s="1"/>
    </row>
    <row r="18" spans="1:3" x14ac:dyDescent="0.45">
      <c r="A18" s="57" t="s">
        <v>44</v>
      </c>
      <c r="B18" s="57"/>
      <c r="C18" s="57"/>
    </row>
    <row r="19" spans="1:3" x14ac:dyDescent="0.45">
      <c r="A19" s="1" t="s">
        <v>27</v>
      </c>
      <c r="B19" s="22">
        <v>12</v>
      </c>
      <c r="C19" s="1"/>
    </row>
    <row r="20" spans="1:3" x14ac:dyDescent="0.45">
      <c r="A20" s="1"/>
      <c r="B20" s="1"/>
      <c r="C20" s="1"/>
    </row>
    <row r="21" spans="1:3" x14ac:dyDescent="0.45">
      <c r="A21" s="1" t="s">
        <v>28</v>
      </c>
      <c r="B21" s="1">
        <v>2.5</v>
      </c>
      <c r="C21" s="1"/>
    </row>
    <row r="22" spans="1:3" x14ac:dyDescent="0.45">
      <c r="A22" s="1" t="s">
        <v>29</v>
      </c>
      <c r="B22" s="21">
        <v>0.5</v>
      </c>
      <c r="C22" s="1"/>
    </row>
    <row r="23" spans="1:3" x14ac:dyDescent="0.45">
      <c r="A23" s="1" t="s">
        <v>30</v>
      </c>
      <c r="B23" s="23">
        <f>B19/B21*B22</f>
        <v>2.4</v>
      </c>
      <c r="C23" s="1"/>
    </row>
    <row r="24" spans="1:3" x14ac:dyDescent="0.45">
      <c r="A24" s="58" t="s">
        <v>45</v>
      </c>
      <c r="B24" s="59"/>
      <c r="C24" s="60"/>
    </row>
    <row r="25" spans="1:3" x14ac:dyDescent="0.45">
      <c r="A25" s="1" t="s">
        <v>31</v>
      </c>
      <c r="B25" s="22">
        <v>1</v>
      </c>
      <c r="C25" s="1"/>
    </row>
    <row r="26" spans="1:3" x14ac:dyDescent="0.45">
      <c r="A26" s="1" t="s">
        <v>32</v>
      </c>
      <c r="B26" s="23">
        <v>0.1</v>
      </c>
      <c r="C26" s="1"/>
    </row>
  </sheetData>
  <mergeCells count="4">
    <mergeCell ref="A2:C2"/>
    <mergeCell ref="A10:C10"/>
    <mergeCell ref="A18:C18"/>
    <mergeCell ref="A24:C24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F3DB-68CE-4473-9A39-C4B2546F1E40}">
  <dimension ref="A1:J40"/>
  <sheetViews>
    <sheetView showGridLines="0" workbookViewId="0">
      <selection sqref="A1:XFD1048576"/>
    </sheetView>
  </sheetViews>
  <sheetFormatPr defaultRowHeight="14.25" x14ac:dyDescent="0.45"/>
  <cols>
    <col min="1" max="1" width="20.46484375" bestFit="1" customWidth="1"/>
    <col min="2" max="2" width="12.1328125" bestFit="1" customWidth="1"/>
    <col min="3" max="3" width="11.6640625" bestFit="1" customWidth="1"/>
    <col min="4" max="4" width="17.53125" bestFit="1" customWidth="1"/>
    <col min="5" max="5" width="20.46484375" bestFit="1" customWidth="1"/>
    <col min="6" max="6" width="9.3984375" bestFit="1" customWidth="1"/>
    <col min="7" max="7" width="12.1328125" bestFit="1" customWidth="1"/>
    <col min="8" max="8" width="11.6640625" bestFit="1" customWidth="1"/>
    <col min="9" max="9" width="17.53125" bestFit="1" customWidth="1"/>
    <col min="10" max="10" width="23.3984375" customWidth="1"/>
  </cols>
  <sheetData>
    <row r="1" spans="1:10" x14ac:dyDescent="0.45">
      <c r="A1" s="15" t="s">
        <v>33</v>
      </c>
      <c r="B1" s="15"/>
      <c r="C1" s="15"/>
    </row>
    <row r="2" spans="1:10" x14ac:dyDescent="0.45">
      <c r="A2" s="61" t="s">
        <v>6</v>
      </c>
      <c r="B2" s="62"/>
      <c r="C2" s="63"/>
      <c r="E2" s="61" t="s">
        <v>16</v>
      </c>
      <c r="F2" s="62"/>
      <c r="G2" s="63"/>
      <c r="I2" s="31" t="s">
        <v>47</v>
      </c>
      <c r="J2" s="18"/>
    </row>
    <row r="3" spans="1:10" x14ac:dyDescent="0.45">
      <c r="A3" s="18"/>
      <c r="B3" s="32" t="s">
        <v>7</v>
      </c>
      <c r="C3" s="32" t="s">
        <v>8</v>
      </c>
      <c r="E3" s="18"/>
      <c r="F3" s="32" t="s">
        <v>7</v>
      </c>
      <c r="G3" s="32" t="s">
        <v>8</v>
      </c>
      <c r="I3" s="18"/>
      <c r="J3" s="18" t="s">
        <v>48</v>
      </c>
    </row>
    <row r="4" spans="1:10" x14ac:dyDescent="0.45">
      <c r="A4" s="33" t="s">
        <v>9</v>
      </c>
      <c r="B4" s="32">
        <v>5</v>
      </c>
      <c r="C4" s="32">
        <v>242</v>
      </c>
      <c r="E4" s="33" t="s">
        <v>9</v>
      </c>
      <c r="F4" s="32">
        <v>5</v>
      </c>
      <c r="G4" s="32">
        <v>175</v>
      </c>
      <c r="I4" s="18" t="s">
        <v>4</v>
      </c>
      <c r="J4" s="40">
        <f>B21</f>
        <v>0.66300680410215695</v>
      </c>
    </row>
    <row r="5" spans="1:10" x14ac:dyDescent="0.45">
      <c r="A5" s="33" t="s">
        <v>10</v>
      </c>
      <c r="B5" s="34">
        <f>B4*'Input Calcuations'!B8</f>
        <v>100</v>
      </c>
      <c r="C5" s="34">
        <f>C4*'Input Calcuations'!B8</f>
        <v>4840</v>
      </c>
      <c r="E5" s="33" t="s">
        <v>10</v>
      </c>
      <c r="F5" s="34">
        <f>F4*'Input Calcuations'!B16</f>
        <v>40</v>
      </c>
      <c r="G5" s="34">
        <f>G4*'Input Calcuations'!B16</f>
        <v>1400</v>
      </c>
      <c r="I5" s="18" t="s">
        <v>5</v>
      </c>
      <c r="J5" s="40">
        <f>F21</f>
        <v>0.65760843517852863</v>
      </c>
    </row>
    <row r="6" spans="1:10" x14ac:dyDescent="0.45">
      <c r="A6" s="33" t="s">
        <v>11</v>
      </c>
      <c r="B6" s="32">
        <f>'Input Calcuations'!F4</f>
        <v>179.85</v>
      </c>
      <c r="C6" s="32">
        <f>B6</f>
        <v>179.85</v>
      </c>
      <c r="E6" s="33" t="s">
        <v>11</v>
      </c>
      <c r="F6" s="32">
        <f>'Input Calcuations'!F5</f>
        <v>149.63999999999999</v>
      </c>
      <c r="G6" s="32">
        <f>F6</f>
        <v>149.63999999999999</v>
      </c>
      <c r="I6" s="18" t="s">
        <v>2</v>
      </c>
      <c r="J6" s="40">
        <f>B10</f>
        <v>0.53916671785881376</v>
      </c>
    </row>
    <row r="7" spans="1:10" x14ac:dyDescent="0.45">
      <c r="A7" s="33" t="s">
        <v>12</v>
      </c>
      <c r="B7" s="34">
        <f>B6*'Input Calcuations'!B19</f>
        <v>2158.1999999999998</v>
      </c>
      <c r="C7" s="34">
        <f>C6*'Input Calcuations'!B23</f>
        <v>431.64</v>
      </c>
      <c r="E7" s="33" t="s">
        <v>12</v>
      </c>
      <c r="F7" s="34">
        <f>F6*'Input Calcuations'!B19</f>
        <v>1795.6799999999998</v>
      </c>
      <c r="G7" s="34">
        <f>G6*'Input Calcuations'!B23</f>
        <v>359.13599999999997</v>
      </c>
      <c r="I7" s="18" t="s">
        <v>3</v>
      </c>
      <c r="J7" s="40">
        <f>F10</f>
        <v>-0.11849014084507026</v>
      </c>
    </row>
    <row r="8" spans="1:10" x14ac:dyDescent="0.45">
      <c r="A8" s="33" t="s">
        <v>13</v>
      </c>
      <c r="B8" s="34">
        <f>B6*'Input Calcuations'!B25</f>
        <v>179.85</v>
      </c>
      <c r="C8" s="34">
        <f>'Input Calcuations'!B25+('NYC Cost Calculations'!C6-1)*'Input Calcuations'!B26</f>
        <v>18.885000000000002</v>
      </c>
      <c r="E8" s="33" t="s">
        <v>13</v>
      </c>
      <c r="F8" s="34">
        <f>F6*'Input Calcuations'!B25</f>
        <v>149.63999999999999</v>
      </c>
      <c r="G8" s="34">
        <f>'Input Calcuations'!B25+('NYC Cost Calculations'!G6-1)*'Input Calcuations'!B26</f>
        <v>15.863999999999999</v>
      </c>
    </row>
    <row r="9" spans="1:10" x14ac:dyDescent="0.45">
      <c r="A9" s="33" t="s">
        <v>14</v>
      </c>
      <c r="B9" s="34">
        <f>SUM(B5,B7,B8)</f>
        <v>2438.0499999999997</v>
      </c>
      <c r="C9" s="34">
        <f>SUM(C5,C7,C8)</f>
        <v>5290.5250000000005</v>
      </c>
      <c r="E9" s="33" t="s">
        <v>14</v>
      </c>
      <c r="F9" s="34">
        <f>SUM(F5,F7,F8)</f>
        <v>1985.3199999999997</v>
      </c>
      <c r="G9" s="34">
        <f>SUM(G5,G7,G8)</f>
        <v>1775</v>
      </c>
    </row>
    <row r="10" spans="1:10" x14ac:dyDescent="0.45">
      <c r="A10" s="33" t="s">
        <v>15</v>
      </c>
      <c r="B10" s="35">
        <f>(C9-B9)/C9</f>
        <v>0.53916671785881376</v>
      </c>
      <c r="C10" s="36"/>
      <c r="E10" s="33" t="s">
        <v>15</v>
      </c>
      <c r="F10" s="35">
        <f>(G9-F9)/G9</f>
        <v>-0.11849014084507026</v>
      </c>
      <c r="G10" s="36"/>
    </row>
    <row r="13" spans="1:10" x14ac:dyDescent="0.45">
      <c r="A13" s="61" t="s">
        <v>17</v>
      </c>
      <c r="B13" s="62"/>
      <c r="C13" s="63"/>
      <c r="E13" s="61" t="s">
        <v>18</v>
      </c>
      <c r="F13" s="62"/>
      <c r="G13" s="63"/>
    </row>
    <row r="14" spans="1:10" x14ac:dyDescent="0.45">
      <c r="A14" s="18"/>
      <c r="B14" s="32" t="s">
        <v>7</v>
      </c>
      <c r="C14" s="32" t="s">
        <v>8</v>
      </c>
      <c r="E14" s="18"/>
      <c r="F14" s="32" t="s">
        <v>7</v>
      </c>
      <c r="G14" s="32" t="s">
        <v>8</v>
      </c>
    </row>
    <row r="15" spans="1:10" x14ac:dyDescent="0.45">
      <c r="A15" s="33" t="s">
        <v>9</v>
      </c>
      <c r="B15" s="32">
        <v>2</v>
      </c>
      <c r="C15" s="32">
        <v>32</v>
      </c>
      <c r="E15" s="33" t="s">
        <v>9</v>
      </c>
      <c r="F15" s="32">
        <v>2</v>
      </c>
      <c r="G15" s="32">
        <v>49</v>
      </c>
    </row>
    <row r="16" spans="1:10" x14ac:dyDescent="0.45">
      <c r="A16" s="33" t="s">
        <v>10</v>
      </c>
      <c r="B16" s="34">
        <f>B15*'Input Calcuations'!B8</f>
        <v>40</v>
      </c>
      <c r="C16" s="34">
        <f>C15*'Input Calcuations'!B8</f>
        <v>640</v>
      </c>
      <c r="E16" s="33" t="s">
        <v>10</v>
      </c>
      <c r="F16" s="34">
        <f>F15*'Input Calcuations'!B16</f>
        <v>16</v>
      </c>
      <c r="G16" s="34">
        <f>G15*'Input Calcuations'!B16</f>
        <v>392</v>
      </c>
    </row>
    <row r="17" spans="1:9" x14ac:dyDescent="0.45">
      <c r="A17" s="33" t="s">
        <v>11</v>
      </c>
      <c r="B17" s="32">
        <f>'Input Calcuations'!F6</f>
        <v>2.58</v>
      </c>
      <c r="C17" s="32">
        <f>B17</f>
        <v>2.58</v>
      </c>
      <c r="E17" s="33" t="s">
        <v>11</v>
      </c>
      <c r="F17" s="32">
        <f>'Input Calcuations'!F7</f>
        <v>9.76</v>
      </c>
      <c r="G17" s="32">
        <f>F17</f>
        <v>9.76</v>
      </c>
    </row>
    <row r="18" spans="1:9" x14ac:dyDescent="0.45">
      <c r="A18" s="33" t="s">
        <v>12</v>
      </c>
      <c r="B18" s="34">
        <f>B17*'Input Calcuations'!B19</f>
        <v>30.96</v>
      </c>
      <c r="C18" s="34">
        <f>C17*'Input Calcuations'!B23</f>
        <v>6.1920000000000002</v>
      </c>
      <c r="E18" s="33" t="s">
        <v>12</v>
      </c>
      <c r="F18" s="34">
        <f>F17*'Input Calcuations'!B19</f>
        <v>117.12</v>
      </c>
      <c r="G18" s="34">
        <f>G17*'Input Calcuations'!B23</f>
        <v>23.423999999999999</v>
      </c>
    </row>
    <row r="19" spans="1:9" x14ac:dyDescent="0.45">
      <c r="A19" s="33" t="s">
        <v>13</v>
      </c>
      <c r="B19" s="34">
        <f>B17*'Input Calcuations'!B25</f>
        <v>2.58</v>
      </c>
      <c r="C19" s="34">
        <f>'Input Calcuations'!B25+('NYC Cost Calculations'!C17-1)*'Input Calcuations'!B26</f>
        <v>1.1579999999999999</v>
      </c>
      <c r="E19" s="33" t="s">
        <v>13</v>
      </c>
      <c r="F19" s="34">
        <f>F17*'Input Calcuations'!B25</f>
        <v>9.76</v>
      </c>
      <c r="G19" s="34">
        <f>'Input Calcuations'!B25+('NYC Cost Calculations'!G17-1)*'Input Calcuations'!B26</f>
        <v>1.8759999999999999</v>
      </c>
    </row>
    <row r="20" spans="1:9" x14ac:dyDescent="0.45">
      <c r="A20" s="33" t="s">
        <v>14</v>
      </c>
      <c r="B20" s="34">
        <f>SUM(B16,B8,B19)</f>
        <v>222.43</v>
      </c>
      <c r="C20" s="34">
        <f>SUM(C16,C8,C19)</f>
        <v>660.04300000000001</v>
      </c>
      <c r="E20" s="33" t="s">
        <v>14</v>
      </c>
      <c r="F20" s="34">
        <f>SUM(F16,F18,F19)</f>
        <v>142.88</v>
      </c>
      <c r="G20" s="34">
        <f>SUM(G16,G18,G19)</f>
        <v>417.29999999999995</v>
      </c>
    </row>
    <row r="21" spans="1:9" x14ac:dyDescent="0.45">
      <c r="A21" s="33" t="s">
        <v>15</v>
      </c>
      <c r="B21" s="35">
        <f>(C20-B20)/C20</f>
        <v>0.66300680410215695</v>
      </c>
      <c r="C21" s="36"/>
      <c r="E21" s="33" t="s">
        <v>15</v>
      </c>
      <c r="F21" s="35">
        <f>(G20-F20)/G20</f>
        <v>0.65760843517852863</v>
      </c>
      <c r="G21" s="36"/>
    </row>
    <row r="22" spans="1:9" x14ac:dyDescent="0.45">
      <c r="A22" s="46"/>
      <c r="B22" s="44"/>
      <c r="C22" s="45"/>
      <c r="E22" s="46"/>
      <c r="F22" s="44"/>
      <c r="G22" s="45"/>
    </row>
    <row r="23" spans="1:9" x14ac:dyDescent="0.45">
      <c r="A23" s="64" t="s">
        <v>41</v>
      </c>
      <c r="B23" s="65"/>
      <c r="C23" s="65"/>
      <c r="D23" s="65"/>
      <c r="E23" s="46"/>
      <c r="F23" s="44"/>
      <c r="G23" s="45"/>
    </row>
    <row r="24" spans="1:9" x14ac:dyDescent="0.45">
      <c r="A24" s="27" t="s">
        <v>8</v>
      </c>
      <c r="B24" s="28" t="s">
        <v>35</v>
      </c>
      <c r="C24" s="28" t="s">
        <v>36</v>
      </c>
      <c r="D24" s="29" t="s">
        <v>37</v>
      </c>
      <c r="F24" s="54"/>
      <c r="G24" s="55"/>
      <c r="H24" s="55"/>
      <c r="I24" s="8"/>
    </row>
    <row r="25" spans="1:9" x14ac:dyDescent="0.45">
      <c r="A25" s="28" t="s">
        <v>2</v>
      </c>
      <c r="B25" s="22">
        <f>C5</f>
        <v>4840</v>
      </c>
      <c r="C25" s="23">
        <f>C7</f>
        <v>431.64</v>
      </c>
      <c r="D25" s="23">
        <f>C8</f>
        <v>18.885000000000002</v>
      </c>
      <c r="F25" s="37"/>
      <c r="G25" s="28" t="s">
        <v>35</v>
      </c>
      <c r="H25" s="29" t="s">
        <v>36</v>
      </c>
      <c r="I25" s="29" t="s">
        <v>37</v>
      </c>
    </row>
    <row r="26" spans="1:9" x14ac:dyDescent="0.45">
      <c r="A26" s="29" t="s">
        <v>3</v>
      </c>
      <c r="B26" s="23">
        <f>G5</f>
        <v>1400</v>
      </c>
      <c r="C26" s="23">
        <f>G7</f>
        <v>359.13599999999997</v>
      </c>
      <c r="D26" s="23">
        <f>G8</f>
        <v>15.863999999999999</v>
      </c>
      <c r="F26" s="38" t="s">
        <v>8</v>
      </c>
      <c r="G26" s="39">
        <f>B29</f>
        <v>7272</v>
      </c>
      <c r="H26" s="39">
        <f>C29</f>
        <v>820.39199999999994</v>
      </c>
      <c r="I26" s="39">
        <f>D29</f>
        <v>37.783000000000001</v>
      </c>
    </row>
    <row r="27" spans="1:9" x14ac:dyDescent="0.45">
      <c r="A27" s="29" t="s">
        <v>4</v>
      </c>
      <c r="B27" s="23">
        <f>C16</f>
        <v>640</v>
      </c>
      <c r="C27" s="23">
        <f>C18</f>
        <v>6.1920000000000002</v>
      </c>
      <c r="D27" s="23">
        <f>C19</f>
        <v>1.1579999999999999</v>
      </c>
      <c r="F27" s="38" t="s">
        <v>7</v>
      </c>
      <c r="G27" s="39">
        <f>B37</f>
        <v>196</v>
      </c>
      <c r="H27" s="39">
        <f>C37</f>
        <v>4101.96</v>
      </c>
      <c r="I27" s="39">
        <f>D37</f>
        <v>341.83</v>
      </c>
    </row>
    <row r="28" spans="1:9" x14ac:dyDescent="0.45">
      <c r="A28" s="29" t="s">
        <v>5</v>
      </c>
      <c r="B28" s="23">
        <f>G16</f>
        <v>392</v>
      </c>
      <c r="C28" s="23">
        <f>G18</f>
        <v>23.423999999999999</v>
      </c>
      <c r="D28" s="23">
        <f>G19</f>
        <v>1.8759999999999999</v>
      </c>
    </row>
    <row r="29" spans="1:9" x14ac:dyDescent="0.45">
      <c r="A29" s="29" t="s">
        <v>38</v>
      </c>
      <c r="B29" s="23">
        <f>SUM(B25:B28)</f>
        <v>7272</v>
      </c>
      <c r="C29" s="23">
        <f t="shared" ref="C29:D29" si="0">SUM(C25:C28)</f>
        <v>820.39199999999994</v>
      </c>
      <c r="D29" s="23">
        <f t="shared" si="0"/>
        <v>37.783000000000001</v>
      </c>
    </row>
    <row r="30" spans="1:9" x14ac:dyDescent="0.45">
      <c r="C30" t="s">
        <v>58</v>
      </c>
      <c r="D30" s="24">
        <f>SUM(B29:D29)</f>
        <v>8130.1750000000002</v>
      </c>
    </row>
    <row r="32" spans="1:9" x14ac:dyDescent="0.45">
      <c r="A32" s="27" t="s">
        <v>7</v>
      </c>
      <c r="B32" s="28" t="s">
        <v>35</v>
      </c>
      <c r="C32" s="28" t="s">
        <v>36</v>
      </c>
      <c r="D32" s="29" t="s">
        <v>37</v>
      </c>
    </row>
    <row r="33" spans="1:4" x14ac:dyDescent="0.45">
      <c r="A33" s="28" t="s">
        <v>2</v>
      </c>
      <c r="B33" s="23">
        <f>B5</f>
        <v>100</v>
      </c>
      <c r="C33" s="23">
        <f>B7</f>
        <v>2158.1999999999998</v>
      </c>
      <c r="D33" s="23">
        <f>B8</f>
        <v>179.85</v>
      </c>
    </row>
    <row r="34" spans="1:4" x14ac:dyDescent="0.45">
      <c r="A34" s="29" t="s">
        <v>3</v>
      </c>
      <c r="B34" s="23">
        <f>F5</f>
        <v>40</v>
      </c>
      <c r="C34" s="23">
        <f>F7</f>
        <v>1795.6799999999998</v>
      </c>
      <c r="D34" s="23">
        <f>F8</f>
        <v>149.63999999999999</v>
      </c>
    </row>
    <row r="35" spans="1:4" x14ac:dyDescent="0.45">
      <c r="A35" s="29" t="s">
        <v>4</v>
      </c>
      <c r="B35" s="23">
        <f>B16</f>
        <v>40</v>
      </c>
      <c r="C35" s="23">
        <f>B18</f>
        <v>30.96</v>
      </c>
      <c r="D35" s="23">
        <f>B19</f>
        <v>2.58</v>
      </c>
    </row>
    <row r="36" spans="1:4" x14ac:dyDescent="0.45">
      <c r="A36" s="29" t="s">
        <v>5</v>
      </c>
      <c r="B36" s="23">
        <f>F16</f>
        <v>16</v>
      </c>
      <c r="C36" s="23">
        <f>F18</f>
        <v>117.12</v>
      </c>
      <c r="D36" s="23">
        <f>F19</f>
        <v>9.76</v>
      </c>
    </row>
    <row r="37" spans="1:4" x14ac:dyDescent="0.45">
      <c r="A37" s="29" t="s">
        <v>38</v>
      </c>
      <c r="B37" s="30">
        <f>SUM(B33:B36)</f>
        <v>196</v>
      </c>
      <c r="C37" s="30">
        <f t="shared" ref="C37:D37" si="1">SUM(C33:C36)</f>
        <v>4101.96</v>
      </c>
      <c r="D37" s="30">
        <f t="shared" si="1"/>
        <v>341.83</v>
      </c>
    </row>
    <row r="38" spans="1:4" x14ac:dyDescent="0.45">
      <c r="C38" t="s">
        <v>58</v>
      </c>
      <c r="D38" s="24">
        <f>SUM(B37:D37)</f>
        <v>4639.79</v>
      </c>
    </row>
    <row r="39" spans="1:4" x14ac:dyDescent="0.45">
      <c r="C39" s="25" t="s">
        <v>39</v>
      </c>
      <c r="D39" s="26">
        <f>(D30-D38)/D30</f>
        <v>0.4293124071745073</v>
      </c>
    </row>
    <row r="40" spans="1:4" x14ac:dyDescent="0.45">
      <c r="C40" t="s">
        <v>55</v>
      </c>
      <c r="D40" s="56">
        <f>D30-D38</f>
        <v>3490.3850000000002</v>
      </c>
    </row>
  </sheetData>
  <mergeCells count="5">
    <mergeCell ref="A2:C2"/>
    <mergeCell ref="E2:G2"/>
    <mergeCell ref="A13:C13"/>
    <mergeCell ref="E13:G13"/>
    <mergeCell ref="A23:D23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F49B-15FA-4B2A-822A-30F95383D141}">
  <dimension ref="A1:J41"/>
  <sheetViews>
    <sheetView showGridLines="0" workbookViewId="0">
      <selection sqref="A1:XFD1048576"/>
    </sheetView>
  </sheetViews>
  <sheetFormatPr defaultRowHeight="14.25" x14ac:dyDescent="0.45"/>
  <cols>
    <col min="1" max="1" width="20.46484375" bestFit="1" customWidth="1"/>
    <col min="2" max="2" width="12.1328125" bestFit="1" customWidth="1"/>
    <col min="3" max="3" width="11.6640625" bestFit="1" customWidth="1"/>
    <col min="4" max="4" width="17.53125" bestFit="1" customWidth="1"/>
    <col min="5" max="5" width="20.46484375" bestFit="1" customWidth="1"/>
    <col min="6" max="6" width="9.3984375" bestFit="1" customWidth="1"/>
    <col min="7" max="7" width="12.1328125" bestFit="1" customWidth="1"/>
    <col min="8" max="8" width="11.6640625" bestFit="1" customWidth="1"/>
    <col min="9" max="9" width="17.53125" bestFit="1" customWidth="1"/>
    <col min="10" max="10" width="11.33203125" bestFit="1" customWidth="1"/>
    <col min="11" max="11" width="11" bestFit="1" customWidth="1"/>
  </cols>
  <sheetData>
    <row r="1" spans="1:10" x14ac:dyDescent="0.45">
      <c r="A1" s="15" t="s">
        <v>40</v>
      </c>
      <c r="B1" s="15"/>
      <c r="C1" s="15"/>
    </row>
    <row r="2" spans="1:10" x14ac:dyDescent="0.45">
      <c r="A2" s="61" t="s">
        <v>6</v>
      </c>
      <c r="B2" s="62"/>
      <c r="C2" s="63"/>
      <c r="E2" s="61" t="s">
        <v>16</v>
      </c>
      <c r="F2" s="62"/>
      <c r="G2" s="63"/>
      <c r="I2" s="31" t="s">
        <v>46</v>
      </c>
      <c r="J2" s="18"/>
    </row>
    <row r="3" spans="1:10" x14ac:dyDescent="0.45">
      <c r="A3" s="18"/>
      <c r="B3" s="32" t="s">
        <v>7</v>
      </c>
      <c r="C3" s="32" t="s">
        <v>8</v>
      </c>
      <c r="E3" s="18"/>
      <c r="F3" s="32" t="s">
        <v>7</v>
      </c>
      <c r="G3" s="32" t="s">
        <v>8</v>
      </c>
      <c r="I3" s="18"/>
      <c r="J3" s="18" t="s">
        <v>34</v>
      </c>
    </row>
    <row r="4" spans="1:10" x14ac:dyDescent="0.45">
      <c r="A4" s="18" t="s">
        <v>9</v>
      </c>
      <c r="B4" s="32">
        <v>5</v>
      </c>
      <c r="C4" s="32">
        <v>146</v>
      </c>
      <c r="E4" s="18" t="s">
        <v>9</v>
      </c>
      <c r="F4" s="32">
        <v>5</v>
      </c>
      <c r="G4" s="32">
        <v>96</v>
      </c>
      <c r="I4" s="18" t="s">
        <v>4</v>
      </c>
      <c r="J4" s="40">
        <f>B21</f>
        <v>0.86897131312804499</v>
      </c>
    </row>
    <row r="5" spans="1:10" x14ac:dyDescent="0.45">
      <c r="A5" s="18" t="s">
        <v>10</v>
      </c>
      <c r="B5" s="34">
        <f>B4*'Input Calcuations'!B8</f>
        <v>100</v>
      </c>
      <c r="C5" s="34">
        <f>C4*'Input Calcuations'!B8</f>
        <v>2920</v>
      </c>
      <c r="E5" s="18" t="s">
        <v>10</v>
      </c>
      <c r="F5" s="34">
        <f>F4*'Input Calcuations'!B16</f>
        <v>40</v>
      </c>
      <c r="G5" s="34">
        <f>G4*'Input Calcuations'!B16</f>
        <v>768</v>
      </c>
      <c r="I5" s="18" t="s">
        <v>5</v>
      </c>
      <c r="J5" s="40">
        <f>F21</f>
        <v>0.36261302501591286</v>
      </c>
    </row>
    <row r="6" spans="1:10" x14ac:dyDescent="0.45">
      <c r="A6" s="18" t="s">
        <v>11</v>
      </c>
      <c r="B6" s="53">
        <f>'Input Calcuations'!K4</f>
        <v>136.20338983050848</v>
      </c>
      <c r="C6" s="53">
        <f>B6</f>
        <v>136.20338983050848</v>
      </c>
      <c r="E6" s="18" t="s">
        <v>11</v>
      </c>
      <c r="F6" s="53">
        <f>'Input Calcuations'!K5</f>
        <v>84.542372881355931</v>
      </c>
      <c r="G6" s="53">
        <f>F6</f>
        <v>84.542372881355931</v>
      </c>
      <c r="I6" s="18" t="s">
        <v>2</v>
      </c>
      <c r="J6" s="40">
        <f>B10</f>
        <v>0.42719717808664875</v>
      </c>
    </row>
    <row r="7" spans="1:10" x14ac:dyDescent="0.45">
      <c r="A7" s="18" t="s">
        <v>12</v>
      </c>
      <c r="B7" s="34">
        <f>B6*'Input Calcuations'!B19</f>
        <v>1634.4406779661017</v>
      </c>
      <c r="C7" s="34">
        <f>C6*'Input Calcuations'!B23</f>
        <v>326.88813559322034</v>
      </c>
      <c r="E7" s="18" t="s">
        <v>12</v>
      </c>
      <c r="F7" s="34">
        <f>F6*'Input Calcuations'!B19</f>
        <v>1014.5084745762712</v>
      </c>
      <c r="G7" s="34">
        <f>G6*'Input Calcuations'!B23</f>
        <v>202.90169491525424</v>
      </c>
      <c r="I7" s="18" t="s">
        <v>3</v>
      </c>
      <c r="J7" s="40">
        <f>F10</f>
        <v>-0.15432757069595066</v>
      </c>
    </row>
    <row r="8" spans="1:10" x14ac:dyDescent="0.45">
      <c r="A8" s="18" t="s">
        <v>13</v>
      </c>
      <c r="B8" s="34">
        <f>B6*'Input Calcuations'!B25</f>
        <v>136.20338983050848</v>
      </c>
      <c r="C8" s="34">
        <f>'Input Calcuations'!B25+('NYC Cost Calculations'!C6-1)*'Input Calcuations'!B26</f>
        <v>18.885000000000002</v>
      </c>
      <c r="E8" s="18" t="s">
        <v>13</v>
      </c>
      <c r="F8" s="34">
        <f>F6*'Input Calcuations'!B25</f>
        <v>84.542372881355931</v>
      </c>
      <c r="G8" s="34">
        <f>'Input Calcuations'!B25+('NYC Cost Calculations'!G6-1)*'Input Calcuations'!B26</f>
        <v>15.863999999999999</v>
      </c>
    </row>
    <row r="9" spans="1:10" x14ac:dyDescent="0.45">
      <c r="A9" s="18" t="s">
        <v>14</v>
      </c>
      <c r="B9" s="34">
        <f>SUM(B5,B7,B8)</f>
        <v>1870.6440677966102</v>
      </c>
      <c r="C9" s="34">
        <f>SUM(C5,C7,C8)</f>
        <v>3265.7731355932206</v>
      </c>
      <c r="E9" s="18" t="s">
        <v>14</v>
      </c>
      <c r="F9" s="34">
        <f>SUM(F5,F7,F8)</f>
        <v>1139.050847457627</v>
      </c>
      <c r="G9" s="34">
        <f>SUM(G5,G7,G8)</f>
        <v>986.76569491525424</v>
      </c>
    </row>
    <row r="10" spans="1:10" x14ac:dyDescent="0.45">
      <c r="A10" s="18" t="s">
        <v>15</v>
      </c>
      <c r="B10" s="35">
        <f>(C9-B9)/C9</f>
        <v>0.42719717808664875</v>
      </c>
      <c r="C10" s="36"/>
      <c r="E10" s="18" t="s">
        <v>15</v>
      </c>
      <c r="F10" s="35">
        <f>(G9-F9)/G9</f>
        <v>-0.15432757069595066</v>
      </c>
      <c r="G10" s="36"/>
    </row>
    <row r="13" spans="1:10" x14ac:dyDescent="0.45">
      <c r="A13" s="61" t="s">
        <v>17</v>
      </c>
      <c r="B13" s="62"/>
      <c r="C13" s="63"/>
      <c r="E13" s="61" t="s">
        <v>18</v>
      </c>
      <c r="F13" s="62"/>
      <c r="G13" s="63"/>
    </row>
    <row r="14" spans="1:10" x14ac:dyDescent="0.45">
      <c r="A14" s="18"/>
      <c r="B14" s="32" t="s">
        <v>7</v>
      </c>
      <c r="C14" s="32" t="s">
        <v>8</v>
      </c>
      <c r="E14" s="18"/>
      <c r="F14" s="32" t="s">
        <v>7</v>
      </c>
      <c r="G14" s="32" t="s">
        <v>8</v>
      </c>
    </row>
    <row r="15" spans="1:10" x14ac:dyDescent="0.45">
      <c r="A15" s="18" t="s">
        <v>9</v>
      </c>
      <c r="B15" s="32">
        <v>2</v>
      </c>
      <c r="C15" s="32">
        <v>25</v>
      </c>
      <c r="E15" s="18" t="s">
        <v>9</v>
      </c>
      <c r="F15" s="32">
        <v>2</v>
      </c>
      <c r="G15" s="32">
        <v>17</v>
      </c>
    </row>
    <row r="16" spans="1:10" x14ac:dyDescent="0.45">
      <c r="A16" s="18" t="s">
        <v>10</v>
      </c>
      <c r="B16" s="34">
        <f>B15*'Input Calcuations'!B8</f>
        <v>40</v>
      </c>
      <c r="C16" s="34">
        <f>C15*'Input Calcuations'!B8</f>
        <v>500</v>
      </c>
      <c r="E16" s="18" t="s">
        <v>10</v>
      </c>
      <c r="F16" s="34">
        <f>F15*'Input Calcuations'!B16</f>
        <v>16</v>
      </c>
      <c r="G16" s="34">
        <f>G15*'Input Calcuations'!B16</f>
        <v>136</v>
      </c>
    </row>
    <row r="17" spans="1:9" x14ac:dyDescent="0.45">
      <c r="A17" s="18" t="s">
        <v>11</v>
      </c>
      <c r="B17" s="53">
        <f>'Input Calcuations'!K6</f>
        <v>2.0232558139534884</v>
      </c>
      <c r="C17" s="53">
        <f>B17</f>
        <v>2.0232558139534884</v>
      </c>
      <c r="E17" s="18" t="s">
        <v>11</v>
      </c>
      <c r="F17" s="53">
        <f>'Input Calcuations'!K7</f>
        <v>6.2666666666666666</v>
      </c>
      <c r="G17" s="53">
        <f>F17</f>
        <v>6.2666666666666666</v>
      </c>
    </row>
    <row r="18" spans="1:9" x14ac:dyDescent="0.45">
      <c r="A18" s="18" t="s">
        <v>12</v>
      </c>
      <c r="B18" s="34">
        <f>B17*'Input Calcuations'!B19</f>
        <v>24.279069767441861</v>
      </c>
      <c r="C18" s="34">
        <f>C17*'Input Calcuations'!B23</f>
        <v>4.8558139534883722</v>
      </c>
      <c r="E18" s="18" t="s">
        <v>12</v>
      </c>
      <c r="F18" s="34">
        <f>F17*'Input Calcuations'!B19</f>
        <v>75.2</v>
      </c>
      <c r="G18" s="34">
        <f>G17*'Input Calcuations'!B23</f>
        <v>15.04</v>
      </c>
    </row>
    <row r="19" spans="1:9" x14ac:dyDescent="0.45">
      <c r="A19" s="18" t="s">
        <v>13</v>
      </c>
      <c r="B19" s="34">
        <f>B17*'Input Calcuations'!B25</f>
        <v>2.0232558139534884</v>
      </c>
      <c r="C19" s="34">
        <f>'Input Calcuations'!B25+('NYC Cost Calculations'!C17-1)*'Input Calcuations'!B26</f>
        <v>1.1579999999999999</v>
      </c>
      <c r="E19" s="18" t="s">
        <v>13</v>
      </c>
      <c r="F19" s="34">
        <f>F17*'Input Calcuations'!B25</f>
        <v>6.2666666666666666</v>
      </c>
      <c r="G19" s="34">
        <f>'Input Calcuations'!B25+('NYC Cost Calculations'!G17-1)*'Input Calcuations'!B26</f>
        <v>1.8759999999999999</v>
      </c>
    </row>
    <row r="20" spans="1:9" x14ac:dyDescent="0.45">
      <c r="A20" s="18" t="s">
        <v>14</v>
      </c>
      <c r="B20" s="34">
        <f>SUM(B16,B18,B19)</f>
        <v>66.302325581395337</v>
      </c>
      <c r="C20" s="34">
        <f>SUM(C16,C18,C19)</f>
        <v>506.01381395348841</v>
      </c>
      <c r="E20" s="18" t="s">
        <v>14</v>
      </c>
      <c r="F20" s="34">
        <f>SUM(F16,F18,F19)</f>
        <v>97.466666666666669</v>
      </c>
      <c r="G20" s="34">
        <f>SUM(G16,G18,G19)</f>
        <v>152.916</v>
      </c>
    </row>
    <row r="21" spans="1:9" x14ac:dyDescent="0.45">
      <c r="A21" s="18" t="s">
        <v>15</v>
      </c>
      <c r="B21" s="35">
        <f>(C20-B20)/C20</f>
        <v>0.86897131312804499</v>
      </c>
      <c r="C21" s="36"/>
      <c r="E21" s="18" t="s">
        <v>15</v>
      </c>
      <c r="F21" s="35">
        <f>(G20-F20)/G20</f>
        <v>0.36261302501591286</v>
      </c>
      <c r="G21" s="36"/>
    </row>
    <row r="22" spans="1:9" x14ac:dyDescent="0.45">
      <c r="A22" s="43"/>
      <c r="B22" s="44"/>
      <c r="C22" s="45"/>
      <c r="E22" s="43"/>
      <c r="F22" s="44"/>
      <c r="G22" s="45"/>
    </row>
    <row r="23" spans="1:9" x14ac:dyDescent="0.45">
      <c r="A23" s="57" t="s">
        <v>59</v>
      </c>
      <c r="B23" s="57"/>
      <c r="C23" s="57"/>
      <c r="D23" s="57"/>
      <c r="E23" s="43"/>
      <c r="F23" s="44"/>
      <c r="G23" s="45"/>
    </row>
    <row r="24" spans="1:9" x14ac:dyDescent="0.45">
      <c r="A24" s="1"/>
      <c r="B24" s="1"/>
      <c r="C24" s="1"/>
      <c r="D24" s="1"/>
    </row>
    <row r="25" spans="1:9" x14ac:dyDescent="0.45">
      <c r="A25" s="41" t="s">
        <v>8</v>
      </c>
      <c r="B25" s="29" t="s">
        <v>35</v>
      </c>
      <c r="C25" s="29" t="s">
        <v>36</v>
      </c>
      <c r="D25" s="29" t="s">
        <v>37</v>
      </c>
      <c r="F25" s="42"/>
      <c r="G25" s="29" t="s">
        <v>35</v>
      </c>
      <c r="H25" s="29" t="s">
        <v>36</v>
      </c>
      <c r="I25" s="29" t="s">
        <v>37</v>
      </c>
    </row>
    <row r="26" spans="1:9" x14ac:dyDescent="0.45">
      <c r="A26" s="29" t="s">
        <v>2</v>
      </c>
      <c r="B26" s="22">
        <f>C5</f>
        <v>2920</v>
      </c>
      <c r="C26" s="23">
        <f>C7</f>
        <v>326.88813559322034</v>
      </c>
      <c r="D26" s="23">
        <f>C8</f>
        <v>18.885000000000002</v>
      </c>
      <c r="F26" s="38" t="s">
        <v>8</v>
      </c>
      <c r="G26" s="39">
        <f>B30</f>
        <v>4324</v>
      </c>
      <c r="H26" s="39">
        <f>C30</f>
        <v>549.68564446196285</v>
      </c>
      <c r="I26" s="39">
        <f>D30</f>
        <v>37.783000000000001</v>
      </c>
    </row>
    <row r="27" spans="1:9" x14ac:dyDescent="0.45">
      <c r="A27" s="29" t="s">
        <v>3</v>
      </c>
      <c r="B27" s="23">
        <f>G5</f>
        <v>768</v>
      </c>
      <c r="C27" s="23">
        <f>G7</f>
        <v>202.90169491525424</v>
      </c>
      <c r="D27" s="23">
        <f>G8</f>
        <v>15.863999999999999</v>
      </c>
      <c r="F27" s="38" t="s">
        <v>7</v>
      </c>
      <c r="G27" s="39">
        <f>B38</f>
        <v>196</v>
      </c>
      <c r="H27" s="39">
        <f>C38</f>
        <v>2748.4282223098144</v>
      </c>
      <c r="I27" s="39">
        <f>D38</f>
        <v>229.03568519248458</v>
      </c>
    </row>
    <row r="28" spans="1:9" x14ac:dyDescent="0.45">
      <c r="A28" s="29" t="s">
        <v>4</v>
      </c>
      <c r="B28" s="23">
        <f>C16</f>
        <v>500</v>
      </c>
      <c r="C28" s="23">
        <f>C18</f>
        <v>4.8558139534883722</v>
      </c>
      <c r="D28" s="23">
        <f>C19</f>
        <v>1.1579999999999999</v>
      </c>
    </row>
    <row r="29" spans="1:9" x14ac:dyDescent="0.45">
      <c r="A29" s="29" t="s">
        <v>5</v>
      </c>
      <c r="B29" s="23">
        <f>G16</f>
        <v>136</v>
      </c>
      <c r="C29" s="23">
        <f>G18</f>
        <v>15.04</v>
      </c>
      <c r="D29" s="23">
        <f>G19</f>
        <v>1.8759999999999999</v>
      </c>
    </row>
    <row r="30" spans="1:9" x14ac:dyDescent="0.45">
      <c r="A30" s="29" t="s">
        <v>38</v>
      </c>
      <c r="B30" s="23">
        <f>SUM(B26:B29)</f>
        <v>4324</v>
      </c>
      <c r="C30" s="23">
        <f t="shared" ref="C30:D30" si="0">SUM(C26:C29)</f>
        <v>549.68564446196285</v>
      </c>
      <c r="D30" s="23">
        <f t="shared" si="0"/>
        <v>37.783000000000001</v>
      </c>
    </row>
    <row r="31" spans="1:9" x14ac:dyDescent="0.45">
      <c r="D31" s="24">
        <f>SUM(B30:D30)</f>
        <v>4911.4686444619629</v>
      </c>
    </row>
    <row r="33" spans="1:4" x14ac:dyDescent="0.45">
      <c r="A33" s="41" t="s">
        <v>7</v>
      </c>
      <c r="B33" s="29" t="s">
        <v>35</v>
      </c>
      <c r="C33" s="29" t="s">
        <v>36</v>
      </c>
      <c r="D33" s="29" t="s">
        <v>37</v>
      </c>
    </row>
    <row r="34" spans="1:4" x14ac:dyDescent="0.45">
      <c r="A34" s="29" t="s">
        <v>2</v>
      </c>
      <c r="B34" s="23">
        <f>B5</f>
        <v>100</v>
      </c>
      <c r="C34" s="23">
        <f>B7</f>
        <v>1634.4406779661017</v>
      </c>
      <c r="D34" s="23">
        <f>B8</f>
        <v>136.20338983050848</v>
      </c>
    </row>
    <row r="35" spans="1:4" x14ac:dyDescent="0.45">
      <c r="A35" s="29" t="s">
        <v>3</v>
      </c>
      <c r="B35" s="23">
        <f>F5</f>
        <v>40</v>
      </c>
      <c r="C35" s="23">
        <f>F7</f>
        <v>1014.5084745762712</v>
      </c>
      <c r="D35" s="23">
        <f>F8</f>
        <v>84.542372881355931</v>
      </c>
    </row>
    <row r="36" spans="1:4" x14ac:dyDescent="0.45">
      <c r="A36" s="29" t="s">
        <v>4</v>
      </c>
      <c r="B36" s="23">
        <f>B16</f>
        <v>40</v>
      </c>
      <c r="C36" s="23">
        <f>B18</f>
        <v>24.279069767441861</v>
      </c>
      <c r="D36" s="23">
        <f>B19</f>
        <v>2.0232558139534884</v>
      </c>
    </row>
    <row r="37" spans="1:4" x14ac:dyDescent="0.45">
      <c r="A37" s="29" t="s">
        <v>5</v>
      </c>
      <c r="B37" s="23">
        <f>F16</f>
        <v>16</v>
      </c>
      <c r="C37" s="23">
        <f>F18</f>
        <v>75.2</v>
      </c>
      <c r="D37" s="23">
        <f>F19</f>
        <v>6.2666666666666666</v>
      </c>
    </row>
    <row r="38" spans="1:4" x14ac:dyDescent="0.45">
      <c r="A38" s="29" t="s">
        <v>38</v>
      </c>
      <c r="B38" s="30">
        <f>SUM(B34:B37)</f>
        <v>196</v>
      </c>
      <c r="C38" s="30">
        <f t="shared" ref="C38:D38" si="1">SUM(C34:C37)</f>
        <v>2748.4282223098144</v>
      </c>
      <c r="D38" s="30">
        <f t="shared" si="1"/>
        <v>229.03568519248458</v>
      </c>
    </row>
    <row r="39" spans="1:4" x14ac:dyDescent="0.45">
      <c r="D39" s="24">
        <f>SUM(B38:D38)</f>
        <v>3173.4639075022988</v>
      </c>
    </row>
    <row r="40" spans="1:4" x14ac:dyDescent="0.45">
      <c r="C40" s="25" t="s">
        <v>39</v>
      </c>
      <c r="D40" s="26">
        <f>(D31-D39)/D31</f>
        <v>0.3538666054438504</v>
      </c>
    </row>
    <row r="41" spans="1:4" x14ac:dyDescent="0.45">
      <c r="C41" t="s">
        <v>55</v>
      </c>
      <c r="D41" s="56">
        <f>D31-D39</f>
        <v>1738.0047369596641</v>
      </c>
    </row>
  </sheetData>
  <mergeCells count="5">
    <mergeCell ref="A2:C2"/>
    <mergeCell ref="E2:G2"/>
    <mergeCell ref="A13:C13"/>
    <mergeCell ref="E13:G13"/>
    <mergeCell ref="A23:D23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4199-3147-432F-BC93-775A606EA5D0}">
  <dimension ref="A1:A14"/>
  <sheetViews>
    <sheetView showGridLines="0" workbookViewId="0"/>
  </sheetViews>
  <sheetFormatPr defaultRowHeight="14.25" x14ac:dyDescent="0.45"/>
  <cols>
    <col min="1" max="1" width="91.3984375" customWidth="1"/>
  </cols>
  <sheetData>
    <row r="1" spans="1:1" ht="14.65" thickBot="1" x14ac:dyDescent="0.5">
      <c r="A1" s="72"/>
    </row>
    <row r="2" spans="1:1" ht="14.65" thickBot="1" x14ac:dyDescent="0.5">
      <c r="A2" s="74" t="s">
        <v>52</v>
      </c>
    </row>
    <row r="3" spans="1:1" ht="14.65" thickBot="1" x14ac:dyDescent="0.5">
      <c r="A3" s="72"/>
    </row>
    <row r="4" spans="1:1" ht="14.65" thickBot="1" x14ac:dyDescent="0.5">
      <c r="A4" s="73" t="s">
        <v>49</v>
      </c>
    </row>
    <row r="5" spans="1:1" ht="14.65" thickBot="1" x14ac:dyDescent="0.5">
      <c r="A5" s="72"/>
    </row>
    <row r="6" spans="1:1" ht="60" customHeight="1" thickBot="1" x14ac:dyDescent="0.5">
      <c r="A6" s="72" t="s">
        <v>56</v>
      </c>
    </row>
    <row r="7" spans="1:1" ht="14.65" thickBot="1" x14ac:dyDescent="0.5">
      <c r="A7" s="72"/>
    </row>
    <row r="8" spans="1:1" ht="14.65" thickBot="1" x14ac:dyDescent="0.5">
      <c r="A8" s="73" t="s">
        <v>50</v>
      </c>
    </row>
    <row r="9" spans="1:1" ht="14.65" thickBot="1" x14ac:dyDescent="0.5">
      <c r="A9" s="72"/>
    </row>
    <row r="10" spans="1:1" ht="60" customHeight="1" thickBot="1" x14ac:dyDescent="0.5">
      <c r="A10" s="72" t="s">
        <v>53</v>
      </c>
    </row>
    <row r="11" spans="1:1" ht="14.65" thickBot="1" x14ac:dyDescent="0.5">
      <c r="A11" s="72"/>
    </row>
    <row r="12" spans="1:1" ht="14.65" thickBot="1" x14ac:dyDescent="0.5">
      <c r="A12" s="73" t="s">
        <v>51</v>
      </c>
    </row>
    <row r="13" spans="1:1" ht="14.65" thickBot="1" x14ac:dyDescent="0.5">
      <c r="A13" s="72"/>
    </row>
    <row r="14" spans="1:1" ht="60" customHeight="1" thickBot="1" x14ac:dyDescent="0.5">
      <c r="A14" s="72" t="s">
        <v>54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Purpose</vt:lpstr>
      <vt:lpstr>Input Calcuations</vt:lpstr>
      <vt:lpstr>NYC Cost Calculations</vt:lpstr>
      <vt:lpstr>LA Cost Calculations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2023-06-01T14:15:29Z</cp:lastPrinted>
  <dcterms:created xsi:type="dcterms:W3CDTF">2023-05-31T15:03:18Z</dcterms:created>
  <dcterms:modified xsi:type="dcterms:W3CDTF">2023-06-02T14:50:40Z</dcterms:modified>
</cp:coreProperties>
</file>