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AFIT\7mo_Semestre\Métodos Cuantitativos\"/>
    </mc:Choice>
  </mc:AlternateContent>
  <xr:revisionPtr revIDLastSave="0" documentId="13_ncr:1_{C3DF806B-2657-44DA-9E3E-E3A6D97EB970}" xr6:coauthVersionLast="47" xr6:coauthVersionMax="47" xr10:uidLastSave="{00000000-0000-0000-0000-000000000000}"/>
  <bookViews>
    <workbookView xWindow="-108" yWindow="-108" windowWidth="23256" windowHeight="12456" xr2:uid="{6AA20380-0465-447A-9C0F-8DA5E90D5A44}"/>
  </bookViews>
  <sheets>
    <sheet name="Ejercicio" sheetId="1" r:id="rId1"/>
    <sheet name="Ejercicio Fertilizantes" sheetId="2" r:id="rId2"/>
    <sheet name="Proce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E24" i="2"/>
  <c r="E23" i="2" s="1"/>
  <c r="D24" i="2"/>
  <c r="D23" i="2" s="1"/>
  <c r="F24" i="2"/>
  <c r="F25" i="2" s="1"/>
  <c r="F37" i="2" s="1"/>
  <c r="G24" i="2"/>
  <c r="G25" i="2" s="1"/>
  <c r="G37" i="2" s="1"/>
  <c r="H24" i="2"/>
  <c r="H25" i="2" s="1"/>
  <c r="H37" i="2" s="1"/>
  <c r="I24" i="2"/>
  <c r="I23" i="2" s="1"/>
  <c r="J24" i="2"/>
  <c r="J23" i="2" s="1"/>
  <c r="K24" i="2"/>
  <c r="L24" i="2"/>
  <c r="C24" i="2"/>
  <c r="M13" i="2"/>
  <c r="M12" i="2"/>
  <c r="J11" i="1"/>
  <c r="E14" i="2"/>
  <c r="E15" i="2" s="1"/>
  <c r="D14" i="2"/>
  <c r="D15" i="2" s="1"/>
  <c r="C14" i="2"/>
  <c r="J14" i="2"/>
  <c r="J15" i="2" s="1"/>
  <c r="I14" i="2"/>
  <c r="I15" i="2" s="1"/>
  <c r="H14" i="2"/>
  <c r="H15" i="2" s="1"/>
  <c r="G14" i="2"/>
  <c r="G15" i="2" s="1"/>
  <c r="F14" i="2"/>
  <c r="F15" i="2" s="1"/>
  <c r="K14" i="2"/>
  <c r="K15" i="2" s="1"/>
  <c r="L14" i="2"/>
  <c r="L15" i="2" s="1"/>
  <c r="C14" i="1"/>
  <c r="C25" i="1"/>
  <c r="C23" i="1" s="1"/>
  <c r="E25" i="1"/>
  <c r="E23" i="1" s="1"/>
  <c r="E35" i="1" s="1"/>
  <c r="F25" i="1"/>
  <c r="F23" i="1" s="1"/>
  <c r="F35" i="1" s="1"/>
  <c r="G25" i="1"/>
  <c r="G23" i="1" s="1"/>
  <c r="G35" i="1" s="1"/>
  <c r="H25" i="1"/>
  <c r="H24" i="1" s="1"/>
  <c r="I25" i="1"/>
  <c r="I24" i="1" s="1"/>
  <c r="D25" i="1"/>
  <c r="D24" i="1" s="1"/>
  <c r="J12" i="1"/>
  <c r="J13" i="1"/>
  <c r="E14" i="1"/>
  <c r="E15" i="1" s="1"/>
  <c r="D14" i="1"/>
  <c r="D15" i="1" s="1"/>
  <c r="F14" i="1"/>
  <c r="F15" i="1" s="1"/>
  <c r="G14" i="1"/>
  <c r="G15" i="1" s="1"/>
  <c r="H14" i="1"/>
  <c r="H15" i="1" s="1"/>
  <c r="I14" i="1"/>
  <c r="I15" i="1" s="1"/>
  <c r="F23" i="2" l="1"/>
  <c r="F35" i="2" s="1"/>
  <c r="F47" i="2" s="1"/>
  <c r="F49" i="2" s="1"/>
  <c r="F61" i="2" s="1"/>
  <c r="G23" i="2"/>
  <c r="G35" i="2" s="1"/>
  <c r="G47" i="2" s="1"/>
  <c r="M24" i="2"/>
  <c r="H36" i="2"/>
  <c r="I25" i="2"/>
  <c r="I37" i="2" s="1"/>
  <c r="I35" i="2" s="1"/>
  <c r="G49" i="2"/>
  <c r="G61" i="2" s="1"/>
  <c r="G36" i="2"/>
  <c r="F36" i="2"/>
  <c r="H23" i="2"/>
  <c r="H35" i="2" s="1"/>
  <c r="J25" i="2"/>
  <c r="J37" i="2" s="1"/>
  <c r="J35" i="2" s="1"/>
  <c r="C23" i="2"/>
  <c r="E25" i="2"/>
  <c r="E37" i="2" s="1"/>
  <c r="E35" i="2" s="1"/>
  <c r="E47" i="2" s="1"/>
  <c r="F26" i="2"/>
  <c r="F27" i="2" s="1"/>
  <c r="L23" i="2"/>
  <c r="D25" i="2"/>
  <c r="D37" i="2" s="1"/>
  <c r="D35" i="2" s="1"/>
  <c r="D36" i="2"/>
  <c r="K23" i="2"/>
  <c r="C25" i="2"/>
  <c r="L25" i="2"/>
  <c r="L37" i="2" s="1"/>
  <c r="K25" i="2"/>
  <c r="K37" i="2" s="1"/>
  <c r="K36" i="2" s="1"/>
  <c r="G26" i="2"/>
  <c r="G27" i="2" s="1"/>
  <c r="F24" i="1"/>
  <c r="F36" i="1" s="1"/>
  <c r="F48" i="1" s="1"/>
  <c r="F47" i="1" s="1"/>
  <c r="J23" i="1"/>
  <c r="J25" i="1"/>
  <c r="C35" i="1"/>
  <c r="J35" i="1" s="1"/>
  <c r="F37" i="1"/>
  <c r="G24" i="1"/>
  <c r="G36" i="1" s="1"/>
  <c r="D23" i="1"/>
  <c r="G37" i="1"/>
  <c r="F26" i="1"/>
  <c r="F27" i="1" s="1"/>
  <c r="E37" i="1"/>
  <c r="C24" i="1"/>
  <c r="E24" i="1"/>
  <c r="E36" i="1" s="1"/>
  <c r="E48" i="1" s="1"/>
  <c r="E47" i="1" s="1"/>
  <c r="I23" i="1"/>
  <c r="H23" i="1"/>
  <c r="F59" i="2" l="1"/>
  <c r="F48" i="2"/>
  <c r="F60" i="2" s="1"/>
  <c r="F62" i="2" s="1"/>
  <c r="F63" i="2" s="1"/>
  <c r="H26" i="2"/>
  <c r="H27" i="2" s="1"/>
  <c r="G48" i="2"/>
  <c r="G50" i="2" s="1"/>
  <c r="G51" i="2" s="1"/>
  <c r="D26" i="2"/>
  <c r="D27" i="2" s="1"/>
  <c r="J36" i="2"/>
  <c r="I36" i="2"/>
  <c r="I26" i="2"/>
  <c r="I27" i="2" s="1"/>
  <c r="K35" i="2"/>
  <c r="K47" i="2" s="1"/>
  <c r="K48" i="2" s="1"/>
  <c r="E26" i="2"/>
  <c r="E27" i="2" s="1"/>
  <c r="J47" i="2"/>
  <c r="J48" i="2" s="1"/>
  <c r="J38" i="2"/>
  <c r="J39" i="2" s="1"/>
  <c r="I38" i="2"/>
  <c r="I39" i="2" s="1"/>
  <c r="I47" i="2"/>
  <c r="F38" i="2"/>
  <c r="F39" i="2" s="1"/>
  <c r="E49" i="2"/>
  <c r="E61" i="2" s="1"/>
  <c r="F50" i="2"/>
  <c r="F51" i="2" s="1"/>
  <c r="C37" i="2"/>
  <c r="C35" i="2" s="1"/>
  <c r="M25" i="2"/>
  <c r="C26" i="2"/>
  <c r="M23" i="2"/>
  <c r="J26" i="2"/>
  <c r="J27" i="2" s="1"/>
  <c r="D47" i="2"/>
  <c r="D48" i="2" s="1"/>
  <c r="D38" i="2"/>
  <c r="D39" i="2" s="1"/>
  <c r="K26" i="2"/>
  <c r="K27" i="2" s="1"/>
  <c r="D49" i="2"/>
  <c r="D61" i="2" s="1"/>
  <c r="D73" i="2" s="1"/>
  <c r="L36" i="2"/>
  <c r="K38" i="2"/>
  <c r="K39" i="2" s="1"/>
  <c r="L26" i="2"/>
  <c r="L27" i="2" s="1"/>
  <c r="L35" i="2"/>
  <c r="L47" i="2" s="1"/>
  <c r="L49" i="2" s="1"/>
  <c r="L61" i="2" s="1"/>
  <c r="H47" i="2"/>
  <c r="H38" i="2"/>
  <c r="H39" i="2" s="1"/>
  <c r="G59" i="2"/>
  <c r="E36" i="2"/>
  <c r="K49" i="2"/>
  <c r="K61" i="2" s="1"/>
  <c r="G38" i="2"/>
  <c r="G39" i="2" s="1"/>
  <c r="F49" i="1"/>
  <c r="F50" i="1"/>
  <c r="F51" i="1" s="1"/>
  <c r="F38" i="1"/>
  <c r="F39" i="1" s="1"/>
  <c r="G26" i="1"/>
  <c r="G27" i="1" s="1"/>
  <c r="C37" i="1"/>
  <c r="J37" i="1" s="1"/>
  <c r="E26" i="1"/>
  <c r="E27" i="1" s="1"/>
  <c r="D26" i="1"/>
  <c r="D27" i="1" s="1"/>
  <c r="D35" i="1"/>
  <c r="E38" i="1"/>
  <c r="E39" i="1" s="1"/>
  <c r="G38" i="1"/>
  <c r="G39" i="1" s="1"/>
  <c r="G48" i="1"/>
  <c r="G47" i="1" s="1"/>
  <c r="I26" i="1"/>
  <c r="I27" i="1" s="1"/>
  <c r="I35" i="1"/>
  <c r="C36" i="1"/>
  <c r="C38" i="1" s="1"/>
  <c r="J24" i="1"/>
  <c r="H26" i="1"/>
  <c r="H27" i="1" s="1"/>
  <c r="H35" i="1"/>
  <c r="E49" i="1"/>
  <c r="E50" i="1" s="1"/>
  <c r="E51" i="1" s="1"/>
  <c r="C26" i="1"/>
  <c r="K73" i="2" l="1"/>
  <c r="G60" i="2"/>
  <c r="G62" i="2" s="1"/>
  <c r="G63" i="2" s="1"/>
  <c r="I48" i="2"/>
  <c r="K60" i="2"/>
  <c r="D60" i="2"/>
  <c r="D72" i="2" s="1"/>
  <c r="L38" i="2"/>
  <c r="L39" i="2" s="1"/>
  <c r="L48" i="2"/>
  <c r="L60" i="2" s="1"/>
  <c r="M35" i="2"/>
  <c r="C47" i="2"/>
  <c r="C49" i="2" s="1"/>
  <c r="E38" i="2"/>
  <c r="E39" i="2" s="1"/>
  <c r="E48" i="2"/>
  <c r="G73" i="2"/>
  <c r="I49" i="2"/>
  <c r="I61" i="2" s="1"/>
  <c r="I73" i="2" s="1"/>
  <c r="J49" i="2"/>
  <c r="M37" i="2"/>
  <c r="C36" i="2"/>
  <c r="D50" i="2"/>
  <c r="D51" i="2" s="1"/>
  <c r="D59" i="2"/>
  <c r="L73" i="2"/>
  <c r="H49" i="2"/>
  <c r="H61" i="2" s="1"/>
  <c r="H73" i="2" s="1"/>
  <c r="H48" i="2"/>
  <c r="E73" i="2"/>
  <c r="L59" i="2"/>
  <c r="F73" i="2"/>
  <c r="K59" i="2"/>
  <c r="E59" i="2"/>
  <c r="K50" i="2"/>
  <c r="K51" i="2" s="1"/>
  <c r="G49" i="1"/>
  <c r="G50" i="1" s="1"/>
  <c r="G51" i="1" s="1"/>
  <c r="H37" i="1"/>
  <c r="H36" i="1"/>
  <c r="H48" i="1" s="1"/>
  <c r="H47" i="1" s="1"/>
  <c r="C48" i="1"/>
  <c r="C49" i="1" s="1"/>
  <c r="C47" i="1" s="1"/>
  <c r="C50" i="1" s="1"/>
  <c r="J36" i="1"/>
  <c r="I36" i="1"/>
  <c r="I48" i="1" s="1"/>
  <c r="I47" i="1" s="1"/>
  <c r="I37" i="1"/>
  <c r="I38" i="1"/>
  <c r="I39" i="1" s="1"/>
  <c r="D36" i="1"/>
  <c r="D48" i="1" s="1"/>
  <c r="D47" i="1" s="1"/>
  <c r="D37" i="1"/>
  <c r="D49" i="1" s="1"/>
  <c r="H60" i="2" l="1"/>
  <c r="H72" i="2" s="1"/>
  <c r="I60" i="2"/>
  <c r="I50" i="2"/>
  <c r="I51" i="2" s="1"/>
  <c r="I59" i="2"/>
  <c r="I71" i="2" s="1"/>
  <c r="L50" i="2"/>
  <c r="L51" i="2" s="1"/>
  <c r="G71" i="2"/>
  <c r="G83" i="2" s="1"/>
  <c r="G85" i="2" s="1"/>
  <c r="G74" i="2"/>
  <c r="G75" i="2" s="1"/>
  <c r="H59" i="2"/>
  <c r="H62" i="2" s="1"/>
  <c r="H63" i="2" s="1"/>
  <c r="K72" i="2"/>
  <c r="I72" i="2"/>
  <c r="G72" i="2"/>
  <c r="M49" i="2"/>
  <c r="C61" i="2"/>
  <c r="C59" i="2" s="1"/>
  <c r="C48" i="2"/>
  <c r="M36" i="2"/>
  <c r="L72" i="2"/>
  <c r="E71" i="2"/>
  <c r="K71" i="2"/>
  <c r="K62" i="2"/>
  <c r="K63" i="2" s="1"/>
  <c r="F72" i="2"/>
  <c r="F71" i="2"/>
  <c r="H50" i="2"/>
  <c r="H51" i="2" s="1"/>
  <c r="J50" i="2"/>
  <c r="J51" i="2" s="1"/>
  <c r="J61" i="2"/>
  <c r="E60" i="2"/>
  <c r="E72" i="2" s="1"/>
  <c r="E50" i="2"/>
  <c r="E51" i="2" s="1"/>
  <c r="C38" i="2"/>
  <c r="L71" i="2"/>
  <c r="L62" i="2"/>
  <c r="L63" i="2" s="1"/>
  <c r="D71" i="2"/>
  <c r="D62" i="2"/>
  <c r="D63" i="2" s="1"/>
  <c r="M47" i="2"/>
  <c r="D50" i="1"/>
  <c r="D51" i="1" s="1"/>
  <c r="D38" i="1"/>
  <c r="D39" i="1" s="1"/>
  <c r="H38" i="1"/>
  <c r="H39" i="1" s="1"/>
  <c r="H49" i="1"/>
  <c r="H50" i="1" s="1"/>
  <c r="H51" i="1" s="1"/>
  <c r="I49" i="1"/>
  <c r="I50" i="1" s="1"/>
  <c r="I51" i="1" s="1"/>
  <c r="H71" i="2" l="1"/>
  <c r="I62" i="2"/>
  <c r="I63" i="2" s="1"/>
  <c r="E62" i="2"/>
  <c r="E63" i="2" s="1"/>
  <c r="G84" i="2"/>
  <c r="G86" i="2" s="1"/>
  <c r="G87" i="2" s="1"/>
  <c r="K74" i="2"/>
  <c r="K75" i="2" s="1"/>
  <c r="K83" i="2"/>
  <c r="K84" i="2" s="1"/>
  <c r="D74" i="2"/>
  <c r="D75" i="2" s="1"/>
  <c r="D83" i="2"/>
  <c r="I74" i="2"/>
  <c r="I75" i="2" s="1"/>
  <c r="I83" i="2"/>
  <c r="L74" i="2"/>
  <c r="L75" i="2" s="1"/>
  <c r="L83" i="2"/>
  <c r="E74" i="2"/>
  <c r="E75" i="2" s="1"/>
  <c r="E83" i="2"/>
  <c r="F74" i="2"/>
  <c r="F75" i="2" s="1"/>
  <c r="F83" i="2"/>
  <c r="H74" i="2"/>
  <c r="H75" i="2" s="1"/>
  <c r="H83" i="2"/>
  <c r="M59" i="2"/>
  <c r="M48" i="2"/>
  <c r="C60" i="2"/>
  <c r="C50" i="2"/>
  <c r="C73" i="2"/>
  <c r="M61" i="2"/>
  <c r="J73" i="2"/>
  <c r="J59" i="2"/>
  <c r="J60" i="2"/>
  <c r="J72" i="2" s="1"/>
  <c r="L85" i="2" l="1"/>
  <c r="L84" i="2"/>
  <c r="L86" i="2" s="1"/>
  <c r="L87" i="2" s="1"/>
  <c r="I85" i="2"/>
  <c r="I84" i="2"/>
  <c r="I86" i="2" s="1"/>
  <c r="I87" i="2" s="1"/>
  <c r="M73" i="2"/>
  <c r="H84" i="2"/>
  <c r="H85" i="2"/>
  <c r="F85" i="2"/>
  <c r="D85" i="2"/>
  <c r="D84" i="2"/>
  <c r="E85" i="2"/>
  <c r="E84" i="2"/>
  <c r="F84" i="2"/>
  <c r="F86" i="2" s="1"/>
  <c r="F87" i="2" s="1"/>
  <c r="K85" i="2"/>
  <c r="K86" i="2" s="1"/>
  <c r="K87" i="2" s="1"/>
  <c r="C72" i="2"/>
  <c r="M60" i="2"/>
  <c r="C62" i="2"/>
  <c r="J71" i="2"/>
  <c r="J62" i="2"/>
  <c r="J63" i="2" s="1"/>
  <c r="C71" i="2"/>
  <c r="C83" i="2" s="1"/>
  <c r="C85" i="2" s="1"/>
  <c r="H86" i="2" l="1"/>
  <c r="H87" i="2" s="1"/>
  <c r="E86" i="2"/>
  <c r="E87" i="2" s="1"/>
  <c r="D86" i="2"/>
  <c r="D87" i="2" s="1"/>
  <c r="J74" i="2"/>
  <c r="J75" i="2" s="1"/>
  <c r="J83" i="2"/>
  <c r="M72" i="2"/>
  <c r="C84" i="2"/>
  <c r="C86" i="2" s="1"/>
  <c r="M71" i="2"/>
  <c r="C74" i="2"/>
  <c r="J85" i="2" l="1"/>
  <c r="J84" i="2"/>
  <c r="J86" i="2" s="1"/>
  <c r="J87" i="2" s="1"/>
</calcChain>
</file>

<file path=xl/sharedStrings.xml><?xml version="1.0" encoding="utf-8"?>
<sst xmlns="http://schemas.openxmlformats.org/spreadsheetml/2006/main" count="267" uniqueCount="54">
  <si>
    <t>cb</t>
  </si>
  <si>
    <t>cj</t>
  </si>
  <si>
    <t>Variables en la base</t>
  </si>
  <si>
    <t>Segundo termino (Solucion)</t>
  </si>
  <si>
    <t>x1</t>
  </si>
  <si>
    <t>x2</t>
  </si>
  <si>
    <t>s1</t>
  </si>
  <si>
    <t>s2</t>
  </si>
  <si>
    <t>a1</t>
  </si>
  <si>
    <t>a2</t>
  </si>
  <si>
    <t>a3</t>
  </si>
  <si>
    <t>cj-zj</t>
  </si>
  <si>
    <t>zj</t>
  </si>
  <si>
    <t>SALE PORQUE ES UNA VARIABLE ARTIFICIAL</t>
  </si>
  <si>
    <t>S.A.</t>
  </si>
  <si>
    <t xml:space="preserve">                   </t>
  </si>
  <si>
    <t>18,5x1 + 20x2 + 14,5x3</t>
  </si>
  <si>
    <t>0,05x1 + 0,05x2 + 0,05x1 &lt;= 1100</t>
  </si>
  <si>
    <t>0,05x1 + 0,1x2 + 0,05x1 &lt;= 1800</t>
  </si>
  <si>
    <t>0,1x1 + 0,05x2 + 0,05x1 &lt;= 2000</t>
  </si>
  <si>
    <t>Min(Z)</t>
  </si>
  <si>
    <t>y1</t>
  </si>
  <si>
    <t>y2</t>
  </si>
  <si>
    <t>y3</t>
  </si>
  <si>
    <t>s3</t>
  </si>
  <si>
    <t>Max(Z)</t>
  </si>
  <si>
    <t>0,05y1 + 0,05y2 + 0,1y3 - 1s1 -0s2 - 0s3 = 18,5</t>
  </si>
  <si>
    <t>0,05y1 + 0,1y2 + 0,05y3 - 0s1 -1s2 - 0s3 = 20</t>
  </si>
  <si>
    <t>0,05y1 + 0,05y2 + 0,05y3 -0s1 - 0s2 - 1s3 = 14,5</t>
  </si>
  <si>
    <t>-1100y1 - 1800y2 - 2000y3 - 0s1 - 0s2 -0s3</t>
  </si>
  <si>
    <t>Las que generan la mtriz identidad, son las variables que van en la columna  Varaibles de la base</t>
  </si>
  <si>
    <t>La columna cb, son los valores de la función objetivo de las Variables en la base</t>
  </si>
  <si>
    <t>La fila cj, son los valores de la función objetivo de las demás variables</t>
  </si>
  <si>
    <t>Escogemos el mayor valor en cj-zj</t>
  </si>
  <si>
    <t>Escogemos el menor valor de la columna M</t>
  </si>
  <si>
    <t>Solución final</t>
  </si>
  <si>
    <t>=</t>
  </si>
  <si>
    <t>30x1 + 10x2</t>
  </si>
  <si>
    <t>2x1 + 4x2 &lt;=50</t>
  </si>
  <si>
    <t>x1 + x2 = 25</t>
  </si>
  <si>
    <t>8x1 + 6x2 &gt;= 120</t>
  </si>
  <si>
    <t>x1 + x2 + 0s1 + 0s2 = 25</t>
  </si>
  <si>
    <t>-1100y1 - 1800y2 - 2000y3 - 0s1 - 0s2 - 0s3 -20000a1 - 20000a2 - 20000a3</t>
  </si>
  <si>
    <r>
      <t xml:space="preserve">0,05y1 + 0,05y2 + 0,1y3 - 1s1 -0s2 - 0s3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a1 + 0a2 + 0a3 = 18,5</t>
    </r>
  </si>
  <si>
    <r>
      <t xml:space="preserve">0,05y1 + 0,1y2 + 0,05y3 - 0s1 -1s2 - 0s3 + 0a1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a2 + 0a3 = 20</t>
    </r>
  </si>
  <si>
    <r>
      <t xml:space="preserve">0,05y1 + 0,05y2 + 0,05y3 -0s1 - 0s2 - 1s3 + 0a1 + 0a2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a3 = 14,5</t>
    </r>
  </si>
  <si>
    <t>-30x1 - 10x2</t>
  </si>
  <si>
    <t>-30x1 - 10x2 - 0s1 - 0s2</t>
  </si>
  <si>
    <r>
      <t xml:space="preserve">2x1 + 4x2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s1 - 0s2 =50</t>
    </r>
  </si>
  <si>
    <t>-30x1 - 10x2 - 0s1 - 0s2 - 300a1 - 300a2</t>
  </si>
  <si>
    <r>
      <t xml:space="preserve">x1 + x2 +0s1 + 0s2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a1 + 0a2 = 25</t>
    </r>
  </si>
  <si>
    <r>
      <t xml:space="preserve">2x1 + 4x2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s1 + 0s2 + 0a1 + 0a2 =50</t>
    </r>
  </si>
  <si>
    <r>
      <t xml:space="preserve">8x1 + 6x2 - 0s1 - 1s2 + 0a1 + </t>
    </r>
    <r>
      <rPr>
        <sz val="11"/>
        <color theme="4" tint="0.3999755851924192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a2 = 120</t>
    </r>
  </si>
  <si>
    <t>8x1 + 6x2 - 0s1 - 1s2 =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</si>
</sst>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/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 applyAlignment="1">
      <alignment vertical="top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91440</xdr:rowOff>
    </xdr:from>
    <xdr:to>
      <xdr:col>3</xdr:col>
      <xdr:colOff>495300</xdr:colOff>
      <xdr:row>18</xdr:row>
      <xdr:rowOff>15240</xdr:rowOff>
    </xdr:to>
    <xdr:sp macro="" textlink="">
      <xdr:nvSpPr>
        <xdr:cNvPr id="2" name="Flecha: hacia arriba 1">
          <a:extLst>
            <a:ext uri="{FF2B5EF4-FFF2-40B4-BE49-F238E27FC236}">
              <a16:creationId xmlns:a16="http://schemas.microsoft.com/office/drawing/2014/main" id="{B1A399E3-21E6-2B7E-8605-AB71035B5734}"/>
            </a:ext>
          </a:extLst>
        </xdr:cNvPr>
        <xdr:cNvSpPr/>
      </xdr:nvSpPr>
      <xdr:spPr>
        <a:xfrm>
          <a:off x="2720340" y="173736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121920</xdr:colOff>
      <xdr:row>12</xdr:row>
      <xdr:rowOff>15240</xdr:rowOff>
    </xdr:from>
    <xdr:to>
      <xdr:col>10</xdr:col>
      <xdr:colOff>594360</xdr:colOff>
      <xdr:row>12</xdr:row>
      <xdr:rowOff>167640</xdr:rowOff>
    </xdr:to>
    <xdr:sp macro="" textlink="">
      <xdr:nvSpPr>
        <xdr:cNvPr id="3" name="Flecha: hacia arriba 2">
          <a:extLst>
            <a:ext uri="{FF2B5EF4-FFF2-40B4-BE49-F238E27FC236}">
              <a16:creationId xmlns:a16="http://schemas.microsoft.com/office/drawing/2014/main" id="{9D25FDA5-FD5D-4F32-ABE0-E503644F0804}"/>
            </a:ext>
          </a:extLst>
        </xdr:cNvPr>
        <xdr:cNvSpPr/>
      </xdr:nvSpPr>
      <xdr:spPr>
        <a:xfrm rot="5400000">
          <a:off x="8206740" y="95250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320040</xdr:colOff>
      <xdr:row>27</xdr:row>
      <xdr:rowOff>114300</xdr:rowOff>
    </xdr:from>
    <xdr:to>
      <xdr:col>4</xdr:col>
      <xdr:colOff>472440</xdr:colOff>
      <xdr:row>30</xdr:row>
      <xdr:rowOff>38100</xdr:rowOff>
    </xdr:to>
    <xdr:sp macro="" textlink="">
      <xdr:nvSpPr>
        <xdr:cNvPr id="4" name="Flecha: hacia arriba 3">
          <a:extLst>
            <a:ext uri="{FF2B5EF4-FFF2-40B4-BE49-F238E27FC236}">
              <a16:creationId xmlns:a16="http://schemas.microsoft.com/office/drawing/2014/main" id="{5E326880-9F74-43E3-8AB4-27AF1B91F475}"/>
            </a:ext>
          </a:extLst>
        </xdr:cNvPr>
        <xdr:cNvSpPr/>
      </xdr:nvSpPr>
      <xdr:spPr>
        <a:xfrm>
          <a:off x="3489960" y="432054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152400</xdr:colOff>
      <xdr:row>22</xdr:row>
      <xdr:rowOff>22860</xdr:rowOff>
    </xdr:from>
    <xdr:to>
      <xdr:col>10</xdr:col>
      <xdr:colOff>624840</xdr:colOff>
      <xdr:row>22</xdr:row>
      <xdr:rowOff>175260</xdr:rowOff>
    </xdr:to>
    <xdr:sp macro="" textlink="">
      <xdr:nvSpPr>
        <xdr:cNvPr id="5" name="Flecha: hacia arriba 4">
          <a:extLst>
            <a:ext uri="{FF2B5EF4-FFF2-40B4-BE49-F238E27FC236}">
              <a16:creationId xmlns:a16="http://schemas.microsoft.com/office/drawing/2014/main" id="{D023F616-CDD8-4246-BE25-6903B7CDFD54}"/>
            </a:ext>
          </a:extLst>
        </xdr:cNvPr>
        <xdr:cNvSpPr/>
      </xdr:nvSpPr>
      <xdr:spPr>
        <a:xfrm rot="5400000">
          <a:off x="8237220" y="315468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327660</xdr:colOff>
      <xdr:row>39</xdr:row>
      <xdr:rowOff>45720</xdr:rowOff>
    </xdr:from>
    <xdr:to>
      <xdr:col>6</xdr:col>
      <xdr:colOff>480060</xdr:colOff>
      <xdr:row>41</xdr:row>
      <xdr:rowOff>152400</xdr:rowOff>
    </xdr:to>
    <xdr:sp macro="" textlink="">
      <xdr:nvSpPr>
        <xdr:cNvPr id="6" name="Flecha: hacia arriba 5">
          <a:extLst>
            <a:ext uri="{FF2B5EF4-FFF2-40B4-BE49-F238E27FC236}">
              <a16:creationId xmlns:a16="http://schemas.microsoft.com/office/drawing/2014/main" id="{20800714-0D23-4EC8-AD47-4814A66BF644}"/>
            </a:ext>
          </a:extLst>
        </xdr:cNvPr>
        <xdr:cNvSpPr/>
      </xdr:nvSpPr>
      <xdr:spPr>
        <a:xfrm>
          <a:off x="5082540" y="681228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0</xdr:colOff>
      <xdr:row>1</xdr:row>
      <xdr:rowOff>7620</xdr:rowOff>
    </xdr:from>
    <xdr:to>
      <xdr:col>3</xdr:col>
      <xdr:colOff>137309</xdr:colOff>
      <xdr:row>5</xdr:row>
      <xdr:rowOff>175338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345BEB0-E18E-0DEC-2124-93122E727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90500"/>
          <a:ext cx="1722269" cy="899238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3</xdr:row>
      <xdr:rowOff>15240</xdr:rowOff>
    </xdr:from>
    <xdr:to>
      <xdr:col>4</xdr:col>
      <xdr:colOff>251460</xdr:colOff>
      <xdr:row>3</xdr:row>
      <xdr:rowOff>167640</xdr:rowOff>
    </xdr:to>
    <xdr:sp macro="" textlink="">
      <xdr:nvSpPr>
        <xdr:cNvPr id="10" name="Flecha: hacia arriba 9">
          <a:extLst>
            <a:ext uri="{FF2B5EF4-FFF2-40B4-BE49-F238E27FC236}">
              <a16:creationId xmlns:a16="http://schemas.microsoft.com/office/drawing/2014/main" id="{8D1619F5-D551-488F-983C-1C1C22286658}"/>
            </a:ext>
          </a:extLst>
        </xdr:cNvPr>
        <xdr:cNvSpPr/>
      </xdr:nvSpPr>
      <xdr:spPr>
        <a:xfrm rot="5400000">
          <a:off x="3108960" y="40386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183033</xdr:colOff>
      <xdr:row>6</xdr:row>
      <xdr:rowOff>15321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F9CC3EA-E4D9-85C5-6C73-1B66F36D9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0" y="182880"/>
          <a:ext cx="1767993" cy="929721"/>
        </a:xfrm>
        <a:prstGeom prst="rect">
          <a:avLst/>
        </a:prstGeom>
      </xdr:spPr>
    </xdr:pic>
    <xdr:clientData/>
  </xdr:twoCellAnchor>
  <xdr:twoCellAnchor>
    <xdr:from>
      <xdr:col>7</xdr:col>
      <xdr:colOff>563880</xdr:colOff>
      <xdr:row>3</xdr:row>
      <xdr:rowOff>22860</xdr:rowOff>
    </xdr:from>
    <xdr:to>
      <xdr:col>8</xdr:col>
      <xdr:colOff>243840</xdr:colOff>
      <xdr:row>3</xdr:row>
      <xdr:rowOff>175260</xdr:rowOff>
    </xdr:to>
    <xdr:sp macro="" textlink="">
      <xdr:nvSpPr>
        <xdr:cNvPr id="12" name="Flecha: hacia arriba 11">
          <a:extLst>
            <a:ext uri="{FF2B5EF4-FFF2-40B4-BE49-F238E27FC236}">
              <a16:creationId xmlns:a16="http://schemas.microsoft.com/office/drawing/2014/main" id="{DC82CC88-61DD-4937-B898-14F600DF7A40}"/>
            </a:ext>
          </a:extLst>
        </xdr:cNvPr>
        <xdr:cNvSpPr/>
      </xdr:nvSpPr>
      <xdr:spPr>
        <a:xfrm rot="5400000">
          <a:off x="6271260" y="41148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830580</xdr:colOff>
      <xdr:row>3</xdr:row>
      <xdr:rowOff>15240</xdr:rowOff>
    </xdr:from>
    <xdr:to>
      <xdr:col>11</xdr:col>
      <xdr:colOff>1303020</xdr:colOff>
      <xdr:row>3</xdr:row>
      <xdr:rowOff>167640</xdr:rowOff>
    </xdr:to>
    <xdr:sp macro="" textlink="">
      <xdr:nvSpPr>
        <xdr:cNvPr id="14" name="Flecha: hacia arriba 13">
          <a:extLst>
            <a:ext uri="{FF2B5EF4-FFF2-40B4-BE49-F238E27FC236}">
              <a16:creationId xmlns:a16="http://schemas.microsoft.com/office/drawing/2014/main" id="{2ABC287F-07E9-4EB0-9DDF-66F57ADA039E}"/>
            </a:ext>
          </a:extLst>
        </xdr:cNvPr>
        <xdr:cNvSpPr/>
      </xdr:nvSpPr>
      <xdr:spPr>
        <a:xfrm rot="5400000">
          <a:off x="9707880" y="40386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11</xdr:col>
      <xdr:colOff>1691640</xdr:colOff>
      <xdr:row>1</xdr:row>
      <xdr:rowOff>7620</xdr:rowOff>
    </xdr:from>
    <xdr:to>
      <xdr:col>15</xdr:col>
      <xdr:colOff>274</xdr:colOff>
      <xdr:row>6</xdr:row>
      <xdr:rowOff>7699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44E58AE-B002-7AB4-EC2F-E5B6590D6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8920" y="190500"/>
          <a:ext cx="3162574" cy="914479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1</xdr:row>
      <xdr:rowOff>7620</xdr:rowOff>
    </xdr:from>
    <xdr:to>
      <xdr:col>11</xdr:col>
      <xdr:colOff>426913</xdr:colOff>
      <xdr:row>5</xdr:row>
      <xdr:rowOff>175338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709799C-FAE5-173C-236B-5E00458AD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8960" y="190500"/>
          <a:ext cx="2225233" cy="899238"/>
        </a:xfrm>
        <a:prstGeom prst="rect">
          <a:avLst/>
        </a:prstGeom>
      </xdr:spPr>
    </xdr:pic>
    <xdr:clientData/>
  </xdr:twoCellAnchor>
  <xdr:twoCellAnchor>
    <xdr:from>
      <xdr:col>2</xdr:col>
      <xdr:colOff>167640</xdr:colOff>
      <xdr:row>53</xdr:row>
      <xdr:rowOff>15240</xdr:rowOff>
    </xdr:from>
    <xdr:to>
      <xdr:col>2</xdr:col>
      <xdr:colOff>640080</xdr:colOff>
      <xdr:row>53</xdr:row>
      <xdr:rowOff>167640</xdr:rowOff>
    </xdr:to>
    <xdr:sp macro="" textlink="">
      <xdr:nvSpPr>
        <xdr:cNvPr id="19" name="Flecha: hacia arriba 18">
          <a:extLst>
            <a:ext uri="{FF2B5EF4-FFF2-40B4-BE49-F238E27FC236}">
              <a16:creationId xmlns:a16="http://schemas.microsoft.com/office/drawing/2014/main" id="{BB8B7562-D029-4EE7-BC28-39B363383ED6}"/>
            </a:ext>
          </a:extLst>
        </xdr:cNvPr>
        <xdr:cNvSpPr/>
      </xdr:nvSpPr>
      <xdr:spPr>
        <a:xfrm rot="5400000">
          <a:off x="1912620" y="1868424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175260</xdr:colOff>
      <xdr:row>35</xdr:row>
      <xdr:rowOff>15240</xdr:rowOff>
    </xdr:from>
    <xdr:to>
      <xdr:col>10</xdr:col>
      <xdr:colOff>647700</xdr:colOff>
      <xdr:row>35</xdr:row>
      <xdr:rowOff>167640</xdr:rowOff>
    </xdr:to>
    <xdr:sp macro="" textlink="">
      <xdr:nvSpPr>
        <xdr:cNvPr id="20" name="Flecha: hacia arriba 19">
          <a:extLst>
            <a:ext uri="{FF2B5EF4-FFF2-40B4-BE49-F238E27FC236}">
              <a16:creationId xmlns:a16="http://schemas.microsoft.com/office/drawing/2014/main" id="{07EA0342-E3A7-44BD-A594-BA29FCD7D294}"/>
            </a:ext>
          </a:extLst>
        </xdr:cNvPr>
        <xdr:cNvSpPr/>
      </xdr:nvSpPr>
      <xdr:spPr>
        <a:xfrm rot="5400000">
          <a:off x="8260080" y="735330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160019</xdr:colOff>
      <xdr:row>1</xdr:row>
      <xdr:rowOff>152400</xdr:rowOff>
    </xdr:from>
    <xdr:to>
      <xdr:col>7</xdr:col>
      <xdr:colOff>7620</xdr:colOff>
      <xdr:row>6</xdr:row>
      <xdr:rowOff>7883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94168B-42E5-CAEB-69CA-2F149DCE9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9939" y="335280"/>
          <a:ext cx="2232661" cy="769883"/>
        </a:xfrm>
        <a:prstGeom prst="rect">
          <a:avLst/>
        </a:prstGeom>
      </xdr:spPr>
    </xdr:pic>
    <xdr:clientData/>
  </xdr:twoCellAnchor>
  <xdr:twoCellAnchor editAs="oneCell">
    <xdr:from>
      <xdr:col>0</xdr:col>
      <xdr:colOff>53339</xdr:colOff>
      <xdr:row>1</xdr:row>
      <xdr:rowOff>121920</xdr:rowOff>
    </xdr:from>
    <xdr:to>
      <xdr:col>2</xdr:col>
      <xdr:colOff>592710</xdr:colOff>
      <xdr:row>5</xdr:row>
      <xdr:rowOff>144779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9A5413-333B-E87F-441B-9C15EBFE6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39" y="304800"/>
          <a:ext cx="2124331" cy="754379"/>
        </a:xfrm>
        <a:prstGeom prst="rect">
          <a:avLst/>
        </a:prstGeom>
      </xdr:spPr>
    </xdr:pic>
    <xdr:clientData/>
  </xdr:twoCellAnchor>
  <xdr:twoCellAnchor>
    <xdr:from>
      <xdr:col>2</xdr:col>
      <xdr:colOff>777240</xdr:colOff>
      <xdr:row>3</xdr:row>
      <xdr:rowOff>60960</xdr:rowOff>
    </xdr:from>
    <xdr:to>
      <xdr:col>3</xdr:col>
      <xdr:colOff>632460</xdr:colOff>
      <xdr:row>3</xdr:row>
      <xdr:rowOff>175260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935B5EF9-90C4-68A3-1D92-54B4A491CE60}"/>
            </a:ext>
          </a:extLst>
        </xdr:cNvPr>
        <xdr:cNvSpPr/>
      </xdr:nvSpPr>
      <xdr:spPr>
        <a:xfrm>
          <a:off x="2362200" y="609600"/>
          <a:ext cx="647700" cy="1143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182880</xdr:colOff>
      <xdr:row>3</xdr:row>
      <xdr:rowOff>68580</xdr:rowOff>
    </xdr:from>
    <xdr:to>
      <xdr:col>8</xdr:col>
      <xdr:colOff>38100</xdr:colOff>
      <xdr:row>4</xdr:row>
      <xdr:rowOff>0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B2A420B4-F638-406F-8132-909177759D98}"/>
            </a:ext>
          </a:extLst>
        </xdr:cNvPr>
        <xdr:cNvSpPr/>
      </xdr:nvSpPr>
      <xdr:spPr>
        <a:xfrm>
          <a:off x="5730240" y="617220"/>
          <a:ext cx="647700" cy="1143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716280</xdr:colOff>
      <xdr:row>3</xdr:row>
      <xdr:rowOff>99060</xdr:rowOff>
    </xdr:from>
    <xdr:to>
      <xdr:col>12</xdr:col>
      <xdr:colOff>571500</xdr:colOff>
      <xdr:row>4</xdr:row>
      <xdr:rowOff>30480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BBEA48F5-567C-4B91-BD49-0C0C7DEF6858}"/>
            </a:ext>
          </a:extLst>
        </xdr:cNvPr>
        <xdr:cNvSpPr/>
      </xdr:nvSpPr>
      <xdr:spPr>
        <a:xfrm>
          <a:off x="9433560" y="647700"/>
          <a:ext cx="647700" cy="1143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8</xdr:col>
      <xdr:colOff>213360</xdr:colOff>
      <xdr:row>1</xdr:row>
      <xdr:rowOff>160589</xdr:rowOff>
    </xdr:from>
    <xdr:to>
      <xdr:col>11</xdr:col>
      <xdr:colOff>562008</xdr:colOff>
      <xdr:row>5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DD04C9-2DCA-AD01-5216-4B8AE0F97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343469"/>
          <a:ext cx="2726088" cy="730951"/>
        </a:xfrm>
        <a:prstGeom prst="rect">
          <a:avLst/>
        </a:prstGeom>
      </xdr:spPr>
    </xdr:pic>
    <xdr:clientData/>
  </xdr:twoCellAnchor>
  <xdr:twoCellAnchor>
    <xdr:from>
      <xdr:col>4</xdr:col>
      <xdr:colOff>312420</xdr:colOff>
      <xdr:row>15</xdr:row>
      <xdr:rowOff>91440</xdr:rowOff>
    </xdr:from>
    <xdr:to>
      <xdr:col>4</xdr:col>
      <xdr:colOff>464820</xdr:colOff>
      <xdr:row>18</xdr:row>
      <xdr:rowOff>15240</xdr:rowOff>
    </xdr:to>
    <xdr:sp macro="" textlink="">
      <xdr:nvSpPr>
        <xdr:cNvPr id="10" name="Flecha: hacia arriba 9">
          <a:extLst>
            <a:ext uri="{FF2B5EF4-FFF2-40B4-BE49-F238E27FC236}">
              <a16:creationId xmlns:a16="http://schemas.microsoft.com/office/drawing/2014/main" id="{8167AAA7-2826-43E4-A54E-535C89B2AFAF}"/>
            </a:ext>
          </a:extLst>
        </xdr:cNvPr>
        <xdr:cNvSpPr/>
      </xdr:nvSpPr>
      <xdr:spPr>
        <a:xfrm>
          <a:off x="3482340" y="319278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160020</xdr:colOff>
      <xdr:row>11</xdr:row>
      <xdr:rowOff>7620</xdr:rowOff>
    </xdr:from>
    <xdr:to>
      <xdr:col>13</xdr:col>
      <xdr:colOff>632460</xdr:colOff>
      <xdr:row>11</xdr:row>
      <xdr:rowOff>160020</xdr:rowOff>
    </xdr:to>
    <xdr:sp macro="" textlink="">
      <xdr:nvSpPr>
        <xdr:cNvPr id="11" name="Flecha: hacia arriba 10">
          <a:extLst>
            <a:ext uri="{FF2B5EF4-FFF2-40B4-BE49-F238E27FC236}">
              <a16:creationId xmlns:a16="http://schemas.microsoft.com/office/drawing/2014/main" id="{1EB7DE15-18DD-4BE5-A8AB-09DAB4627538}"/>
            </a:ext>
          </a:extLst>
        </xdr:cNvPr>
        <xdr:cNvSpPr/>
      </xdr:nvSpPr>
      <xdr:spPr>
        <a:xfrm rot="5400000">
          <a:off x="10629900" y="221742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312420</xdr:colOff>
      <xdr:row>27</xdr:row>
      <xdr:rowOff>60960</xdr:rowOff>
    </xdr:from>
    <xdr:to>
      <xdr:col>7</xdr:col>
      <xdr:colOff>464820</xdr:colOff>
      <xdr:row>29</xdr:row>
      <xdr:rowOff>167640</xdr:rowOff>
    </xdr:to>
    <xdr:sp macro="" textlink="">
      <xdr:nvSpPr>
        <xdr:cNvPr id="12" name="Flecha: hacia arriba 11">
          <a:extLst>
            <a:ext uri="{FF2B5EF4-FFF2-40B4-BE49-F238E27FC236}">
              <a16:creationId xmlns:a16="http://schemas.microsoft.com/office/drawing/2014/main" id="{BCF9FE1C-B05D-43D5-987F-DF5305768A2E}"/>
            </a:ext>
          </a:extLst>
        </xdr:cNvPr>
        <xdr:cNvSpPr/>
      </xdr:nvSpPr>
      <xdr:spPr>
        <a:xfrm>
          <a:off x="5867400" y="572262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144780</xdr:colOff>
      <xdr:row>24</xdr:row>
      <xdr:rowOff>22860</xdr:rowOff>
    </xdr:from>
    <xdr:to>
      <xdr:col>13</xdr:col>
      <xdr:colOff>617220</xdr:colOff>
      <xdr:row>24</xdr:row>
      <xdr:rowOff>175260</xdr:rowOff>
    </xdr:to>
    <xdr:sp macro="" textlink="">
      <xdr:nvSpPr>
        <xdr:cNvPr id="13" name="Flecha: hacia arriba 12">
          <a:extLst>
            <a:ext uri="{FF2B5EF4-FFF2-40B4-BE49-F238E27FC236}">
              <a16:creationId xmlns:a16="http://schemas.microsoft.com/office/drawing/2014/main" id="{EF67ADFF-B9F4-4554-AC0B-B42A9BF0CAA7}"/>
            </a:ext>
          </a:extLst>
        </xdr:cNvPr>
        <xdr:cNvSpPr/>
      </xdr:nvSpPr>
      <xdr:spPr>
        <a:xfrm rot="5400000">
          <a:off x="10614660" y="497586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304800</xdr:colOff>
      <xdr:row>39</xdr:row>
      <xdr:rowOff>83820</xdr:rowOff>
    </xdr:from>
    <xdr:to>
      <xdr:col>5</xdr:col>
      <xdr:colOff>457200</xdr:colOff>
      <xdr:row>42</xdr:row>
      <xdr:rowOff>7620</xdr:rowOff>
    </xdr:to>
    <xdr:sp macro="" textlink="">
      <xdr:nvSpPr>
        <xdr:cNvPr id="14" name="Flecha: hacia arriba 13">
          <a:extLst>
            <a:ext uri="{FF2B5EF4-FFF2-40B4-BE49-F238E27FC236}">
              <a16:creationId xmlns:a16="http://schemas.microsoft.com/office/drawing/2014/main" id="{EA2D87BC-9CA8-492B-A233-AAA3BB808851}"/>
            </a:ext>
          </a:extLst>
        </xdr:cNvPr>
        <xdr:cNvSpPr/>
      </xdr:nvSpPr>
      <xdr:spPr>
        <a:xfrm>
          <a:off x="4267200" y="830580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190500</xdr:colOff>
      <xdr:row>34</xdr:row>
      <xdr:rowOff>22860</xdr:rowOff>
    </xdr:from>
    <xdr:to>
      <xdr:col>13</xdr:col>
      <xdr:colOff>662940</xdr:colOff>
      <xdr:row>34</xdr:row>
      <xdr:rowOff>175260</xdr:rowOff>
    </xdr:to>
    <xdr:sp macro="" textlink="">
      <xdr:nvSpPr>
        <xdr:cNvPr id="15" name="Flecha: hacia arriba 14">
          <a:extLst>
            <a:ext uri="{FF2B5EF4-FFF2-40B4-BE49-F238E27FC236}">
              <a16:creationId xmlns:a16="http://schemas.microsoft.com/office/drawing/2014/main" id="{C63B027B-BD5D-4F2E-BDB2-DF8F5B4403E0}"/>
            </a:ext>
          </a:extLst>
        </xdr:cNvPr>
        <xdr:cNvSpPr/>
      </xdr:nvSpPr>
      <xdr:spPr>
        <a:xfrm rot="5400000">
          <a:off x="10660380" y="717042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342900</xdr:colOff>
      <xdr:row>51</xdr:row>
      <xdr:rowOff>121920</xdr:rowOff>
    </xdr:from>
    <xdr:to>
      <xdr:col>11</xdr:col>
      <xdr:colOff>495300</xdr:colOff>
      <xdr:row>54</xdr:row>
      <xdr:rowOff>45720</xdr:rowOff>
    </xdr:to>
    <xdr:sp macro="" textlink="">
      <xdr:nvSpPr>
        <xdr:cNvPr id="16" name="Flecha: hacia arriba 15">
          <a:extLst>
            <a:ext uri="{FF2B5EF4-FFF2-40B4-BE49-F238E27FC236}">
              <a16:creationId xmlns:a16="http://schemas.microsoft.com/office/drawing/2014/main" id="{B04B8F9A-CCA0-49AC-AAB9-42A1AA3922ED}"/>
            </a:ext>
          </a:extLst>
        </xdr:cNvPr>
        <xdr:cNvSpPr/>
      </xdr:nvSpPr>
      <xdr:spPr>
        <a:xfrm>
          <a:off x="9067800" y="1090422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60960</xdr:colOff>
      <xdr:row>48</xdr:row>
      <xdr:rowOff>38100</xdr:rowOff>
    </xdr:from>
    <xdr:to>
      <xdr:col>13</xdr:col>
      <xdr:colOff>533400</xdr:colOff>
      <xdr:row>49</xdr:row>
      <xdr:rowOff>7620</xdr:rowOff>
    </xdr:to>
    <xdr:sp macro="" textlink="">
      <xdr:nvSpPr>
        <xdr:cNvPr id="17" name="Flecha: hacia arriba 16">
          <a:extLst>
            <a:ext uri="{FF2B5EF4-FFF2-40B4-BE49-F238E27FC236}">
              <a16:creationId xmlns:a16="http://schemas.microsoft.com/office/drawing/2014/main" id="{B1AFB0E0-B51C-44CD-910F-F2BF9734D8C7}"/>
            </a:ext>
          </a:extLst>
        </xdr:cNvPr>
        <xdr:cNvSpPr/>
      </xdr:nvSpPr>
      <xdr:spPr>
        <a:xfrm rot="5400000">
          <a:off x="10530840" y="1011174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297180</xdr:colOff>
      <xdr:row>63</xdr:row>
      <xdr:rowOff>137160</xdr:rowOff>
    </xdr:from>
    <xdr:to>
      <xdr:col>3</xdr:col>
      <xdr:colOff>449580</xdr:colOff>
      <xdr:row>66</xdr:row>
      <xdr:rowOff>60960</xdr:rowOff>
    </xdr:to>
    <xdr:sp macro="" textlink="">
      <xdr:nvSpPr>
        <xdr:cNvPr id="6" name="Flecha: hacia arriba 5">
          <a:extLst>
            <a:ext uri="{FF2B5EF4-FFF2-40B4-BE49-F238E27FC236}">
              <a16:creationId xmlns:a16="http://schemas.microsoft.com/office/drawing/2014/main" id="{9E6F5BE8-A017-440A-8FFA-41FA9F83A34E}"/>
            </a:ext>
          </a:extLst>
        </xdr:cNvPr>
        <xdr:cNvSpPr/>
      </xdr:nvSpPr>
      <xdr:spPr>
        <a:xfrm>
          <a:off x="2674620" y="1347978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121920</xdr:colOff>
      <xdr:row>60</xdr:row>
      <xdr:rowOff>22860</xdr:rowOff>
    </xdr:from>
    <xdr:to>
      <xdr:col>13</xdr:col>
      <xdr:colOff>594360</xdr:colOff>
      <xdr:row>60</xdr:row>
      <xdr:rowOff>175260</xdr:rowOff>
    </xdr:to>
    <xdr:sp macro="" textlink="">
      <xdr:nvSpPr>
        <xdr:cNvPr id="18" name="Flecha: hacia arriba 17">
          <a:extLst>
            <a:ext uri="{FF2B5EF4-FFF2-40B4-BE49-F238E27FC236}">
              <a16:creationId xmlns:a16="http://schemas.microsoft.com/office/drawing/2014/main" id="{F176E055-26EC-4FC2-8DA3-F72529D8FB6F}"/>
            </a:ext>
          </a:extLst>
        </xdr:cNvPr>
        <xdr:cNvSpPr/>
      </xdr:nvSpPr>
      <xdr:spPr>
        <a:xfrm rot="5400000">
          <a:off x="10591800" y="1265682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327660</xdr:colOff>
      <xdr:row>75</xdr:row>
      <xdr:rowOff>121920</xdr:rowOff>
    </xdr:from>
    <xdr:to>
      <xdr:col>8</xdr:col>
      <xdr:colOff>480060</xdr:colOff>
      <xdr:row>78</xdr:row>
      <xdr:rowOff>45720</xdr:rowOff>
    </xdr:to>
    <xdr:sp macro="" textlink="">
      <xdr:nvSpPr>
        <xdr:cNvPr id="19" name="Flecha: hacia arriba 18">
          <a:extLst>
            <a:ext uri="{FF2B5EF4-FFF2-40B4-BE49-F238E27FC236}">
              <a16:creationId xmlns:a16="http://schemas.microsoft.com/office/drawing/2014/main" id="{F2DC7E21-3921-4F15-9105-C3800FDC82CF}"/>
            </a:ext>
          </a:extLst>
        </xdr:cNvPr>
        <xdr:cNvSpPr/>
      </xdr:nvSpPr>
      <xdr:spPr>
        <a:xfrm>
          <a:off x="6675120" y="1602486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91440</xdr:colOff>
      <xdr:row>70</xdr:row>
      <xdr:rowOff>22860</xdr:rowOff>
    </xdr:from>
    <xdr:to>
      <xdr:col>13</xdr:col>
      <xdr:colOff>563880</xdr:colOff>
      <xdr:row>70</xdr:row>
      <xdr:rowOff>175260</xdr:rowOff>
    </xdr:to>
    <xdr:sp macro="" textlink="">
      <xdr:nvSpPr>
        <xdr:cNvPr id="20" name="Flecha: hacia arriba 19">
          <a:extLst>
            <a:ext uri="{FF2B5EF4-FFF2-40B4-BE49-F238E27FC236}">
              <a16:creationId xmlns:a16="http://schemas.microsoft.com/office/drawing/2014/main" id="{0F1F93D6-0240-48F5-84D1-366EB24CE60D}"/>
            </a:ext>
          </a:extLst>
        </xdr:cNvPr>
        <xdr:cNvSpPr/>
      </xdr:nvSpPr>
      <xdr:spPr>
        <a:xfrm rot="5400000">
          <a:off x="10561320" y="1485138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167640</xdr:colOff>
      <xdr:row>89</xdr:row>
      <xdr:rowOff>15240</xdr:rowOff>
    </xdr:from>
    <xdr:to>
      <xdr:col>2</xdr:col>
      <xdr:colOff>640080</xdr:colOff>
      <xdr:row>89</xdr:row>
      <xdr:rowOff>167640</xdr:rowOff>
    </xdr:to>
    <xdr:sp macro="" textlink="">
      <xdr:nvSpPr>
        <xdr:cNvPr id="22" name="Flecha: hacia arriba 21">
          <a:extLst>
            <a:ext uri="{FF2B5EF4-FFF2-40B4-BE49-F238E27FC236}">
              <a16:creationId xmlns:a16="http://schemas.microsoft.com/office/drawing/2014/main" id="{9F34CE5F-502D-458B-A052-8F2B3A340FA4}"/>
            </a:ext>
          </a:extLst>
        </xdr:cNvPr>
        <xdr:cNvSpPr/>
      </xdr:nvSpPr>
      <xdr:spPr>
        <a:xfrm rot="5400000">
          <a:off x="1912620" y="18684240"/>
          <a:ext cx="152400" cy="4724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12</xdr:col>
      <xdr:colOff>784860</xdr:colOff>
      <xdr:row>1</xdr:row>
      <xdr:rowOff>167641</xdr:rowOff>
    </xdr:from>
    <xdr:to>
      <xdr:col>15</xdr:col>
      <xdr:colOff>2499783</xdr:colOff>
      <xdr:row>6</xdr:row>
      <xdr:rowOff>1376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789F448-0AAE-F768-8367-61756DEA2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2240" y="350521"/>
          <a:ext cx="4092363" cy="748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ED0-865F-4E11-BD0C-54A195A73106}">
  <dimension ref="A9:L59"/>
  <sheetViews>
    <sheetView tabSelected="1" workbookViewId="0">
      <selection activeCell="J47" sqref="J47"/>
    </sheetView>
  </sheetViews>
  <sheetFormatPr baseColWidth="10" defaultRowHeight="14.4" x14ac:dyDescent="0.3"/>
  <cols>
    <col min="1" max="11" width="11.5546875" style="1"/>
    <col min="12" max="12" width="36.109375" style="1" customWidth="1"/>
    <col min="13" max="16384" width="11.5546875" style="1"/>
  </cols>
  <sheetData>
    <row r="9" spans="1:10" x14ac:dyDescent="0.3">
      <c r="A9" s="2"/>
      <c r="B9" s="3" t="s">
        <v>1</v>
      </c>
      <c r="C9" s="2"/>
      <c r="D9" s="8">
        <v>-30</v>
      </c>
      <c r="E9" s="2">
        <v>-10</v>
      </c>
      <c r="F9" s="2">
        <v>0</v>
      </c>
      <c r="G9" s="2">
        <v>0</v>
      </c>
      <c r="H9" s="2">
        <v>-300</v>
      </c>
      <c r="I9" s="2">
        <v>-300</v>
      </c>
    </row>
    <row r="10" spans="1:10" ht="43.2" x14ac:dyDescent="0.3">
      <c r="A10" s="3" t="s">
        <v>0</v>
      </c>
      <c r="B10" s="3" t="s">
        <v>2</v>
      </c>
      <c r="C10" s="3" t="s">
        <v>3</v>
      </c>
      <c r="D10" s="8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</row>
    <row r="11" spans="1:10" x14ac:dyDescent="0.3">
      <c r="A11" s="2">
        <v>0</v>
      </c>
      <c r="B11" s="4" t="s">
        <v>6</v>
      </c>
      <c r="C11" s="2">
        <v>50</v>
      </c>
      <c r="D11" s="8">
        <v>2</v>
      </c>
      <c r="E11" s="2">
        <v>4</v>
      </c>
      <c r="F11" s="4">
        <v>1</v>
      </c>
      <c r="G11" s="2">
        <v>0</v>
      </c>
      <c r="H11" s="2">
        <v>0</v>
      </c>
      <c r="I11" s="2">
        <v>0</v>
      </c>
      <c r="J11" s="14">
        <f>C11/D11</f>
        <v>25</v>
      </c>
    </row>
    <row r="12" spans="1:10" x14ac:dyDescent="0.3">
      <c r="A12" s="2">
        <v>-300</v>
      </c>
      <c r="B12" s="4" t="s">
        <v>8</v>
      </c>
      <c r="C12" s="2">
        <v>25</v>
      </c>
      <c r="D12" s="8">
        <v>1</v>
      </c>
      <c r="E12" s="2">
        <v>1</v>
      </c>
      <c r="F12" s="2">
        <v>0</v>
      </c>
      <c r="G12" s="2">
        <v>0</v>
      </c>
      <c r="H12" s="4">
        <v>1</v>
      </c>
      <c r="I12" s="2">
        <v>0</v>
      </c>
      <c r="J12" s="14">
        <f t="shared" ref="J12:J13" si="0">C12/D12</f>
        <v>25</v>
      </c>
    </row>
    <row r="13" spans="1:10" x14ac:dyDescent="0.3">
      <c r="A13" s="8">
        <v>-300</v>
      </c>
      <c r="B13" s="4" t="s">
        <v>9</v>
      </c>
      <c r="C13" s="8">
        <v>120</v>
      </c>
      <c r="D13" s="10">
        <v>8</v>
      </c>
      <c r="E13" s="8">
        <v>6</v>
      </c>
      <c r="F13" s="8">
        <v>0</v>
      </c>
      <c r="G13" s="8">
        <v>-1</v>
      </c>
      <c r="H13" s="8">
        <v>0</v>
      </c>
      <c r="I13" s="4">
        <v>1</v>
      </c>
      <c r="J13" s="14">
        <f t="shared" si="0"/>
        <v>15</v>
      </c>
    </row>
    <row r="14" spans="1:10" x14ac:dyDescent="0.3">
      <c r="A14" s="2"/>
      <c r="B14" s="3" t="s">
        <v>12</v>
      </c>
      <c r="C14" s="2">
        <f>+SUMPRODUCT($A11:$A13,C11:C13)</f>
        <v>-43500</v>
      </c>
      <c r="D14" s="8">
        <f>+SUMPRODUCT($A11:$A13,D11:D13)</f>
        <v>-2700</v>
      </c>
      <c r="E14" s="2">
        <f>+SUMPRODUCT($A11:$A13,E11:E13)</f>
        <v>-2100</v>
      </c>
      <c r="F14" s="2">
        <f t="shared" ref="F14:I14" si="1">+SUMPRODUCT($A11:$A13,F11:F13)</f>
        <v>0</v>
      </c>
      <c r="G14" s="2">
        <f t="shared" si="1"/>
        <v>300</v>
      </c>
      <c r="H14" s="2">
        <f t="shared" si="1"/>
        <v>-300</v>
      </c>
      <c r="I14" s="2">
        <f t="shared" si="1"/>
        <v>-300</v>
      </c>
    </row>
    <row r="15" spans="1:10" x14ac:dyDescent="0.3">
      <c r="A15" s="2"/>
      <c r="B15" s="3" t="s">
        <v>11</v>
      </c>
      <c r="C15" s="2"/>
      <c r="D15" s="8">
        <f>D9-D14</f>
        <v>2670</v>
      </c>
      <c r="E15" s="2">
        <f t="shared" ref="E15:I15" si="2">E9-E14</f>
        <v>2090</v>
      </c>
      <c r="F15" s="2">
        <f t="shared" si="2"/>
        <v>0</v>
      </c>
      <c r="G15" s="2">
        <f t="shared" si="2"/>
        <v>-300</v>
      </c>
      <c r="H15" s="2">
        <f t="shared" si="2"/>
        <v>0</v>
      </c>
      <c r="I15" s="2">
        <f t="shared" si="2"/>
        <v>0</v>
      </c>
    </row>
    <row r="21" spans="1:10" x14ac:dyDescent="0.3">
      <c r="A21" s="2"/>
      <c r="B21" s="3" t="s">
        <v>1</v>
      </c>
      <c r="C21" s="2"/>
      <c r="D21" s="2">
        <v>-30</v>
      </c>
      <c r="E21" s="11">
        <v>-10</v>
      </c>
      <c r="F21" s="2">
        <v>0</v>
      </c>
      <c r="G21" s="2">
        <v>0</v>
      </c>
      <c r="H21" s="2">
        <v>-300</v>
      </c>
      <c r="I21" s="2">
        <v>-300</v>
      </c>
    </row>
    <row r="22" spans="1:10" ht="43.2" x14ac:dyDescent="0.3">
      <c r="A22" s="3" t="s">
        <v>0</v>
      </c>
      <c r="B22" s="3" t="s">
        <v>2</v>
      </c>
      <c r="C22" s="3" t="s">
        <v>3</v>
      </c>
      <c r="D22" s="3" t="s">
        <v>4</v>
      </c>
      <c r="E22" s="11" t="s">
        <v>5</v>
      </c>
      <c r="F22" s="3" t="s">
        <v>6</v>
      </c>
      <c r="G22" s="3" t="s">
        <v>7</v>
      </c>
      <c r="H22" s="3" t="s">
        <v>8</v>
      </c>
      <c r="I22" s="3" t="s">
        <v>9</v>
      </c>
    </row>
    <row r="23" spans="1:10" x14ac:dyDescent="0.3">
      <c r="A23" s="11">
        <v>0</v>
      </c>
      <c r="B23" s="11" t="s">
        <v>6</v>
      </c>
      <c r="C23" s="11">
        <f>C11-C25*2</f>
        <v>20</v>
      </c>
      <c r="D23" s="11">
        <f>D11-D25*2</f>
        <v>0</v>
      </c>
      <c r="E23" s="12">
        <f t="shared" ref="E23:I23" si="3">E11-E25*2</f>
        <v>2.5</v>
      </c>
      <c r="F23" s="11">
        <f t="shared" si="3"/>
        <v>1</v>
      </c>
      <c r="G23" s="11">
        <f t="shared" si="3"/>
        <v>0.25</v>
      </c>
      <c r="H23" s="11">
        <f t="shared" si="3"/>
        <v>0</v>
      </c>
      <c r="I23" s="11">
        <f t="shared" si="3"/>
        <v>-0.25</v>
      </c>
      <c r="J23" s="14">
        <f>C23/E23</f>
        <v>8</v>
      </c>
    </row>
    <row r="24" spans="1:10" x14ac:dyDescent="0.3">
      <c r="A24" s="2">
        <v>-300</v>
      </c>
      <c r="B24" s="2" t="s">
        <v>9</v>
      </c>
      <c r="C24" s="2">
        <f>C12-C25</f>
        <v>10</v>
      </c>
      <c r="D24" s="2">
        <f>D12-D25</f>
        <v>0</v>
      </c>
      <c r="E24" s="11">
        <f t="shared" ref="E24:I24" si="4">E12-E25</f>
        <v>0.25</v>
      </c>
      <c r="F24" s="2">
        <f t="shared" si="4"/>
        <v>0</v>
      </c>
      <c r="G24" s="2">
        <f t="shared" si="4"/>
        <v>0.125</v>
      </c>
      <c r="H24" s="2">
        <f t="shared" si="4"/>
        <v>1</v>
      </c>
      <c r="I24" s="2">
        <f t="shared" si="4"/>
        <v>-0.125</v>
      </c>
      <c r="J24" s="14">
        <f t="shared" ref="J24:J25" si="5">C24/E24</f>
        <v>40</v>
      </c>
    </row>
    <row r="25" spans="1:10" x14ac:dyDescent="0.3">
      <c r="A25" s="2">
        <v>-30</v>
      </c>
      <c r="B25" s="2" t="s">
        <v>4</v>
      </c>
      <c r="C25" s="2">
        <f>+C13/8</f>
        <v>15</v>
      </c>
      <c r="D25" s="10">
        <f>+D13/8</f>
        <v>1</v>
      </c>
      <c r="E25" s="11">
        <f t="shared" ref="E25:I25" si="6">+E13/8</f>
        <v>0.75</v>
      </c>
      <c r="F25" s="2">
        <f t="shared" si="6"/>
        <v>0</v>
      </c>
      <c r="G25" s="2">
        <f t="shared" si="6"/>
        <v>-0.125</v>
      </c>
      <c r="H25" s="2">
        <f t="shared" si="6"/>
        <v>0</v>
      </c>
      <c r="I25" s="2">
        <f t="shared" si="6"/>
        <v>0.125</v>
      </c>
      <c r="J25" s="14">
        <f t="shared" si="5"/>
        <v>20</v>
      </c>
    </row>
    <row r="26" spans="1:10" x14ac:dyDescent="0.3">
      <c r="A26" s="2"/>
      <c r="B26" s="3" t="s">
        <v>12</v>
      </c>
      <c r="C26" s="2">
        <f>+SUMPRODUCT($A23:$A25,C23:C25)</f>
        <v>-3450</v>
      </c>
      <c r="D26" s="2">
        <f>+SUMPRODUCT($A23:$A25,D23:D25)</f>
        <v>-30</v>
      </c>
      <c r="E26" s="11">
        <f>+SUMPRODUCT($A23:$A25,E23:E25)</f>
        <v>-97.5</v>
      </c>
      <c r="F26" s="2">
        <f t="shared" ref="F26" si="7">+SUMPRODUCT($A23:$A25,F23:F25)</f>
        <v>0</v>
      </c>
      <c r="G26" s="2">
        <f t="shared" ref="G26" si="8">+SUMPRODUCT($A23:$A25,G23:G25)</f>
        <v>-33.75</v>
      </c>
      <c r="H26" s="2">
        <f t="shared" ref="H26" si="9">+SUMPRODUCT($A23:$A25,H23:H25)</f>
        <v>-300</v>
      </c>
      <c r="I26" s="2">
        <f t="shared" ref="I26" si="10">+SUMPRODUCT($A23:$A25,I23:I25)</f>
        <v>33.75</v>
      </c>
    </row>
    <row r="27" spans="1:10" x14ac:dyDescent="0.3">
      <c r="A27" s="2"/>
      <c r="B27" s="3" t="s">
        <v>11</v>
      </c>
      <c r="C27" s="2"/>
      <c r="D27" s="2">
        <f>D21-D26</f>
        <v>0</v>
      </c>
      <c r="E27" s="11">
        <f t="shared" ref="E27" si="11">E21-E26</f>
        <v>87.5</v>
      </c>
      <c r="F27" s="2">
        <f t="shared" ref="F27" si="12">F21-F26</f>
        <v>0</v>
      </c>
      <c r="G27" s="2">
        <f t="shared" ref="G27" si="13">G21-G26</f>
        <v>33.75</v>
      </c>
      <c r="H27" s="2">
        <f t="shared" ref="H27" si="14">H21-H26</f>
        <v>0</v>
      </c>
      <c r="I27" s="2">
        <f t="shared" ref="I27" si="15">I21-I26</f>
        <v>-333.75</v>
      </c>
    </row>
    <row r="33" spans="1:12" x14ac:dyDescent="0.3">
      <c r="A33" s="2"/>
      <c r="B33" s="3" t="s">
        <v>1</v>
      </c>
      <c r="C33" s="2"/>
      <c r="D33" s="2">
        <v>-30</v>
      </c>
      <c r="E33" s="2">
        <v>-10</v>
      </c>
      <c r="F33" s="2">
        <v>0</v>
      </c>
      <c r="G33" s="13">
        <v>0</v>
      </c>
      <c r="H33" s="2">
        <v>-300</v>
      </c>
      <c r="I33" s="2">
        <v>-300</v>
      </c>
    </row>
    <row r="34" spans="1:12" ht="43.2" x14ac:dyDescent="0.3">
      <c r="A34" s="3" t="s">
        <v>0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13" t="s">
        <v>7</v>
      </c>
      <c r="H34" s="3" t="s">
        <v>8</v>
      </c>
      <c r="I34" s="3" t="s">
        <v>9</v>
      </c>
    </row>
    <row r="35" spans="1:12" x14ac:dyDescent="0.3">
      <c r="A35" s="2">
        <v>-10</v>
      </c>
      <c r="B35" s="2" t="s">
        <v>5</v>
      </c>
      <c r="C35" s="2">
        <f t="shared" ref="C35:D35" si="16">C23/2.5</f>
        <v>8</v>
      </c>
      <c r="D35" s="2">
        <f t="shared" si="16"/>
        <v>0</v>
      </c>
      <c r="E35" s="12">
        <f>E23/2.5</f>
        <v>1</v>
      </c>
      <c r="F35" s="2">
        <f t="shared" ref="F35:I35" si="17">F23/2.5</f>
        <v>0.4</v>
      </c>
      <c r="G35" s="13">
        <f t="shared" si="17"/>
        <v>0.1</v>
      </c>
      <c r="H35" s="2">
        <f t="shared" si="17"/>
        <v>0</v>
      </c>
      <c r="I35" s="2">
        <f t="shared" si="17"/>
        <v>-0.1</v>
      </c>
      <c r="J35" s="14">
        <f>C35/G35</f>
        <v>80</v>
      </c>
    </row>
    <row r="36" spans="1:12" ht="14.4" customHeight="1" x14ac:dyDescent="0.3">
      <c r="A36" s="13">
        <v>-300</v>
      </c>
      <c r="B36" s="13" t="s">
        <v>9</v>
      </c>
      <c r="C36" s="13">
        <f t="shared" ref="C36:D36" si="18">C24-C35*0.25</f>
        <v>8</v>
      </c>
      <c r="D36" s="13">
        <f t="shared" si="18"/>
        <v>0</v>
      </c>
      <c r="E36" s="13">
        <f>E24-E35*0.25</f>
        <v>0</v>
      </c>
      <c r="F36" s="13">
        <f t="shared" ref="F36" si="19">F24-F35*0.25</f>
        <v>-0.1</v>
      </c>
      <c r="G36" s="27">
        <f t="shared" ref="G36:H36" si="20">G24-G35*0.25</f>
        <v>0.1</v>
      </c>
      <c r="H36" s="13">
        <f t="shared" si="20"/>
        <v>1</v>
      </c>
      <c r="I36" s="13">
        <f t="shared" ref="I36" si="21">I24-I35*0.25</f>
        <v>-0.1</v>
      </c>
      <c r="J36" s="14">
        <f t="shared" ref="J36:J37" si="22">C36/G36</f>
        <v>80</v>
      </c>
      <c r="L36" s="1" t="s">
        <v>13</v>
      </c>
    </row>
    <row r="37" spans="1:12" x14ac:dyDescent="0.3">
      <c r="A37" s="2">
        <v>-30</v>
      </c>
      <c r="B37" s="2" t="s">
        <v>4</v>
      </c>
      <c r="C37" s="2">
        <f t="shared" ref="C37:I37" si="23">C25-C35*0.75</f>
        <v>9</v>
      </c>
      <c r="D37" s="2">
        <f t="shared" si="23"/>
        <v>1</v>
      </c>
      <c r="E37" s="2">
        <f>E25-E35*0.75</f>
        <v>0</v>
      </c>
      <c r="F37" s="2">
        <f t="shared" si="23"/>
        <v>-0.30000000000000004</v>
      </c>
      <c r="G37" s="13">
        <f t="shared" si="23"/>
        <v>-0.2</v>
      </c>
      <c r="H37" s="2">
        <f t="shared" si="23"/>
        <v>0</v>
      </c>
      <c r="I37" s="2">
        <f t="shared" si="23"/>
        <v>0.2</v>
      </c>
      <c r="J37" s="14">
        <f t="shared" si="22"/>
        <v>-45</v>
      </c>
    </row>
    <row r="38" spans="1:12" x14ac:dyDescent="0.3">
      <c r="A38" s="2"/>
      <c r="B38" s="3" t="s">
        <v>12</v>
      </c>
      <c r="C38" s="2">
        <f>+SUMPRODUCT($A35:$A37,C35:C37)</f>
        <v>-2750</v>
      </c>
      <c r="D38" s="2">
        <f>+SUMPRODUCT($A35:$A37,D35:D37)</f>
        <v>-30</v>
      </c>
      <c r="E38" s="2">
        <f>+SUMPRODUCT($A35:$A37,E35:E37)</f>
        <v>-10</v>
      </c>
      <c r="F38" s="2">
        <f t="shared" ref="F38" si="24">+SUMPRODUCT($A35:$A37,F35:F37)</f>
        <v>35</v>
      </c>
      <c r="G38" s="13">
        <f t="shared" ref="G38" si="25">+SUMPRODUCT($A35:$A37,G35:G37)</f>
        <v>-25</v>
      </c>
      <c r="H38" s="2">
        <f t="shared" ref="H38" si="26">+SUMPRODUCT($A35:$A37,H35:H37)</f>
        <v>-300</v>
      </c>
      <c r="I38" s="2">
        <f t="shared" ref="I38" si="27">+SUMPRODUCT($A35:$A37,I35:I37)</f>
        <v>25</v>
      </c>
    </row>
    <row r="39" spans="1:12" x14ac:dyDescent="0.3">
      <c r="A39" s="2"/>
      <c r="B39" s="3" t="s">
        <v>11</v>
      </c>
      <c r="C39" s="2"/>
      <c r="D39" s="2">
        <f>D33-D38</f>
        <v>0</v>
      </c>
      <c r="E39" s="2">
        <f t="shared" ref="E39" si="28">E33-E38</f>
        <v>0</v>
      </c>
      <c r="F39" s="2">
        <f t="shared" ref="F39" si="29">F33-F38</f>
        <v>-35</v>
      </c>
      <c r="G39" s="13">
        <f t="shared" ref="G39" si="30">G33-G38</f>
        <v>25</v>
      </c>
      <c r="H39" s="2">
        <f t="shared" ref="H39" si="31">H33-H38</f>
        <v>0</v>
      </c>
      <c r="I39" s="2">
        <f t="shared" ref="I39" si="32">I33-I38</f>
        <v>-325</v>
      </c>
    </row>
    <row r="45" spans="1:12" x14ac:dyDescent="0.3">
      <c r="A45" s="2"/>
      <c r="B45" s="3" t="s">
        <v>1</v>
      </c>
      <c r="C45" s="2"/>
      <c r="D45" s="2">
        <v>-30</v>
      </c>
      <c r="E45" s="2">
        <v>-10</v>
      </c>
      <c r="F45" s="2">
        <v>0</v>
      </c>
      <c r="G45" s="2">
        <v>0</v>
      </c>
      <c r="H45" s="2">
        <v>-300</v>
      </c>
      <c r="I45" s="2">
        <v>-300</v>
      </c>
    </row>
    <row r="46" spans="1:12" ht="43.2" x14ac:dyDescent="0.3">
      <c r="A46" s="3" t="s">
        <v>0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</v>
      </c>
      <c r="H46" s="3" t="s">
        <v>8</v>
      </c>
      <c r="I46" s="3" t="s">
        <v>9</v>
      </c>
    </row>
    <row r="47" spans="1:12" x14ac:dyDescent="0.3">
      <c r="A47" s="2">
        <v>-10</v>
      </c>
      <c r="B47" s="2" t="s">
        <v>5</v>
      </c>
      <c r="C47" s="2">
        <f>C35-C49*2</f>
        <v>-42</v>
      </c>
      <c r="D47" s="2">
        <f t="shared" ref="D47:F47" si="33">D35-D48*0.1</f>
        <v>0</v>
      </c>
      <c r="E47" s="2">
        <f t="shared" si="33"/>
        <v>1</v>
      </c>
      <c r="F47" s="2">
        <f t="shared" si="33"/>
        <v>0.5</v>
      </c>
      <c r="G47" s="2">
        <f>G35-G48*0.1</f>
        <v>0</v>
      </c>
      <c r="H47" s="2">
        <f t="shared" ref="H47:I47" si="34">H35-H48*0.1</f>
        <v>-1</v>
      </c>
      <c r="I47" s="2">
        <f t="shared" si="34"/>
        <v>0</v>
      </c>
    </row>
    <row r="48" spans="1:12" x14ac:dyDescent="0.3">
      <c r="A48" s="2">
        <v>0</v>
      </c>
      <c r="B48" s="2" t="s">
        <v>7</v>
      </c>
      <c r="C48" s="2">
        <f t="shared" ref="C48:I48" si="35">C36/0.1</f>
        <v>80</v>
      </c>
      <c r="D48" s="2">
        <f t="shared" si="35"/>
        <v>0</v>
      </c>
      <c r="E48" s="2">
        <f t="shared" si="35"/>
        <v>0</v>
      </c>
      <c r="F48" s="2">
        <f t="shared" si="35"/>
        <v>-1</v>
      </c>
      <c r="G48" s="27">
        <f>G36/0.1</f>
        <v>1</v>
      </c>
      <c r="H48" s="2">
        <f t="shared" si="35"/>
        <v>10</v>
      </c>
      <c r="I48" s="2">
        <f t="shared" si="35"/>
        <v>-1</v>
      </c>
    </row>
    <row r="49" spans="1:9" x14ac:dyDescent="0.3">
      <c r="A49" s="2">
        <v>-30</v>
      </c>
      <c r="B49" s="2" t="s">
        <v>4</v>
      </c>
      <c r="C49" s="2">
        <f t="shared" ref="C49:F49" si="36">C37-C48*-0.2</f>
        <v>25</v>
      </c>
      <c r="D49" s="2">
        <f t="shared" si="36"/>
        <v>1</v>
      </c>
      <c r="E49" s="2">
        <f t="shared" si="36"/>
        <v>0</v>
      </c>
      <c r="F49" s="2">
        <f t="shared" si="36"/>
        <v>-0.5</v>
      </c>
      <c r="G49" s="2">
        <f>G37-G48*-0.2</f>
        <v>0</v>
      </c>
      <c r="H49" s="2">
        <f t="shared" ref="H49:I49" si="37">H37-H48*-0.2</f>
        <v>2</v>
      </c>
      <c r="I49" s="2">
        <f t="shared" si="37"/>
        <v>0</v>
      </c>
    </row>
    <row r="50" spans="1:9" x14ac:dyDescent="0.3">
      <c r="A50" s="2"/>
      <c r="B50" s="3" t="s">
        <v>12</v>
      </c>
      <c r="C50" s="2">
        <f>+SUMPRODUCT($A47:$A49,C47:C49)</f>
        <v>-330</v>
      </c>
      <c r="D50" s="2">
        <f>+SUMPRODUCT($A47:$A49,D47:D49)</f>
        <v>-30</v>
      </c>
      <c r="E50" s="2">
        <f>+SUMPRODUCT($A47:$A49,E47:E49)</f>
        <v>-10</v>
      </c>
      <c r="F50" s="2">
        <f t="shared" ref="F50" si="38">+SUMPRODUCT($A47:$A49,F47:F49)</f>
        <v>10</v>
      </c>
      <c r="G50" s="2">
        <f t="shared" ref="G50" si="39">+SUMPRODUCT($A47:$A49,G47:G49)</f>
        <v>0</v>
      </c>
      <c r="H50" s="2">
        <f t="shared" ref="H50" si="40">+SUMPRODUCT($A47:$A49,H47:H49)</f>
        <v>-50</v>
      </c>
      <c r="I50" s="2">
        <f t="shared" ref="I50" si="41">+SUMPRODUCT($A47:$A49,I47:I49)</f>
        <v>0</v>
      </c>
    </row>
    <row r="51" spans="1:9" x14ac:dyDescent="0.3">
      <c r="A51" s="2"/>
      <c r="B51" s="3" t="s">
        <v>11</v>
      </c>
      <c r="C51" s="2"/>
      <c r="D51" s="2">
        <f>D45-D50</f>
        <v>0</v>
      </c>
      <c r="E51" s="2">
        <f t="shared" ref="E51" si="42">E45-E50</f>
        <v>0</v>
      </c>
      <c r="F51" s="2">
        <f t="shared" ref="F51" si="43">F45-F50</f>
        <v>-10</v>
      </c>
      <c r="G51" s="2">
        <f t="shared" ref="G51" si="44">G45-G50</f>
        <v>0</v>
      </c>
      <c r="H51" s="2">
        <f t="shared" ref="H51" si="45">H45-H50</f>
        <v>-250</v>
      </c>
      <c r="I51" s="2">
        <f t="shared" ref="I51" si="46">I45-I50</f>
        <v>-300</v>
      </c>
    </row>
    <row r="54" spans="1:9" x14ac:dyDescent="0.3">
      <c r="B54" t="s">
        <v>35</v>
      </c>
      <c r="C54"/>
      <c r="D54" s="25" t="s">
        <v>4</v>
      </c>
      <c r="E54" s="25" t="s">
        <v>36</v>
      </c>
      <c r="F54" s="25">
        <v>25</v>
      </c>
    </row>
    <row r="55" spans="1:9" x14ac:dyDescent="0.3">
      <c r="B55"/>
      <c r="C55"/>
      <c r="D55" s="25" t="s">
        <v>5</v>
      </c>
      <c r="E55" s="25" t="s">
        <v>36</v>
      </c>
      <c r="F55" s="25">
        <v>-42</v>
      </c>
    </row>
    <row r="56" spans="1:9" x14ac:dyDescent="0.3">
      <c r="B56"/>
      <c r="C56"/>
      <c r="D56" s="25" t="s">
        <v>6</v>
      </c>
      <c r="E56" s="25" t="s">
        <v>36</v>
      </c>
      <c r="F56" s="25">
        <v>0</v>
      </c>
    </row>
    <row r="57" spans="1:9" x14ac:dyDescent="0.3">
      <c r="B57"/>
      <c r="C57"/>
      <c r="D57" s="25" t="s">
        <v>7</v>
      </c>
      <c r="E57" s="25" t="s">
        <v>36</v>
      </c>
      <c r="F57" s="25">
        <v>80</v>
      </c>
    </row>
    <row r="58" spans="1:9" x14ac:dyDescent="0.3">
      <c r="B58"/>
      <c r="C58"/>
      <c r="D58" s="25" t="s">
        <v>8</v>
      </c>
      <c r="E58" s="25" t="s">
        <v>36</v>
      </c>
      <c r="F58" s="25">
        <v>0</v>
      </c>
    </row>
    <row r="59" spans="1:9" x14ac:dyDescent="0.3">
      <c r="B59"/>
      <c r="C59"/>
      <c r="D59" s="25" t="s">
        <v>9</v>
      </c>
      <c r="E59" s="25" t="s">
        <v>36</v>
      </c>
      <c r="F59" s="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6F4D-E4F2-490D-9EAA-8FEA06813AAD}">
  <dimension ref="A9:P98"/>
  <sheetViews>
    <sheetView topLeftCell="A69" zoomScale="90" zoomScaleNormal="90" workbookViewId="0">
      <selection activeCell="N73" sqref="N73"/>
    </sheetView>
  </sheetViews>
  <sheetFormatPr baseColWidth="10" defaultRowHeight="14.4" x14ac:dyDescent="0.3"/>
  <cols>
    <col min="7" max="7" width="11.6640625" customWidth="1"/>
    <col min="13" max="13" width="11.5546875" customWidth="1"/>
    <col min="16" max="16" width="64.44140625" bestFit="1" customWidth="1"/>
  </cols>
  <sheetData>
    <row r="9" spans="1:16" x14ac:dyDescent="0.3">
      <c r="A9" s="2"/>
      <c r="B9" s="3" t="s">
        <v>1</v>
      </c>
      <c r="C9" s="2"/>
      <c r="D9" s="2">
        <v>-1100</v>
      </c>
      <c r="E9" s="8">
        <v>-1800</v>
      </c>
      <c r="F9" s="2">
        <v>-2000</v>
      </c>
      <c r="G9" s="2">
        <v>0</v>
      </c>
      <c r="H9" s="2">
        <v>0</v>
      </c>
      <c r="I9" s="2">
        <v>0</v>
      </c>
      <c r="J9" s="6">
        <v>-20000</v>
      </c>
      <c r="K9" s="6">
        <v>-20000</v>
      </c>
      <c r="L9" s="6">
        <v>-20000</v>
      </c>
    </row>
    <row r="10" spans="1:16" ht="42.6" customHeight="1" x14ac:dyDescent="0.3">
      <c r="A10" s="3" t="s">
        <v>0</v>
      </c>
      <c r="B10" s="3" t="s">
        <v>2</v>
      </c>
      <c r="C10" s="3" t="s">
        <v>3</v>
      </c>
      <c r="D10" s="3" t="s">
        <v>21</v>
      </c>
      <c r="E10" s="8" t="s">
        <v>22</v>
      </c>
      <c r="F10" s="3" t="s">
        <v>23</v>
      </c>
      <c r="G10" s="3" t="s">
        <v>6</v>
      </c>
      <c r="H10" s="3" t="s">
        <v>7</v>
      </c>
      <c r="I10" s="3" t="s">
        <v>24</v>
      </c>
      <c r="J10" s="3" t="s">
        <v>8</v>
      </c>
      <c r="K10" s="3" t="s">
        <v>9</v>
      </c>
      <c r="L10" s="3" t="s">
        <v>10</v>
      </c>
      <c r="N10" s="30"/>
      <c r="P10" s="29" t="s">
        <v>30</v>
      </c>
    </row>
    <row r="11" spans="1:16" x14ac:dyDescent="0.3">
      <c r="A11" s="2">
        <v>-20000</v>
      </c>
      <c r="B11" s="4" t="s">
        <v>8</v>
      </c>
      <c r="C11" s="2">
        <v>18.5</v>
      </c>
      <c r="D11" s="2">
        <v>0.05</v>
      </c>
      <c r="E11" s="8">
        <v>0.05</v>
      </c>
      <c r="F11" s="2">
        <v>0.1</v>
      </c>
      <c r="G11" s="2">
        <v>-1</v>
      </c>
      <c r="H11" s="2">
        <v>0</v>
      </c>
      <c r="I11" s="2">
        <v>0</v>
      </c>
      <c r="J11" s="28">
        <v>1</v>
      </c>
      <c r="K11" s="6">
        <v>0</v>
      </c>
      <c r="L11" s="6">
        <v>0</v>
      </c>
      <c r="M11" s="7">
        <f>C11/E11</f>
        <v>370</v>
      </c>
    </row>
    <row r="12" spans="1:16" x14ac:dyDescent="0.3">
      <c r="A12" s="2">
        <v>-20000</v>
      </c>
      <c r="B12" s="4" t="s">
        <v>9</v>
      </c>
      <c r="C12" s="8">
        <v>20</v>
      </c>
      <c r="D12" s="8">
        <v>0.05</v>
      </c>
      <c r="E12" s="10">
        <v>0.1</v>
      </c>
      <c r="F12" s="8">
        <v>0.05</v>
      </c>
      <c r="G12" s="8">
        <v>0</v>
      </c>
      <c r="H12" s="8">
        <v>-1</v>
      </c>
      <c r="I12" s="8">
        <v>0</v>
      </c>
      <c r="J12" s="9">
        <v>0</v>
      </c>
      <c r="K12" s="28">
        <v>1</v>
      </c>
      <c r="L12" s="9">
        <v>0</v>
      </c>
      <c r="M12" s="7">
        <f>C12/E12</f>
        <v>200</v>
      </c>
      <c r="P12" t="s">
        <v>31</v>
      </c>
    </row>
    <row r="13" spans="1:16" x14ac:dyDescent="0.3">
      <c r="A13" s="2">
        <v>-20000</v>
      </c>
      <c r="B13" s="4" t="s">
        <v>10</v>
      </c>
      <c r="C13" s="2">
        <v>14.5</v>
      </c>
      <c r="D13" s="2">
        <v>0.05</v>
      </c>
      <c r="E13" s="8">
        <v>0.05</v>
      </c>
      <c r="F13" s="2">
        <v>0.05</v>
      </c>
      <c r="G13" s="2">
        <v>0</v>
      </c>
      <c r="H13" s="2">
        <v>0</v>
      </c>
      <c r="I13" s="2">
        <v>-1</v>
      </c>
      <c r="J13" s="6">
        <v>0</v>
      </c>
      <c r="K13" s="6">
        <v>0</v>
      </c>
      <c r="L13" s="28">
        <v>1</v>
      </c>
      <c r="M13" s="7">
        <f>C13/E13</f>
        <v>290</v>
      </c>
    </row>
    <row r="14" spans="1:16" x14ac:dyDescent="0.3">
      <c r="A14" s="2"/>
      <c r="B14" s="3" t="s">
        <v>12</v>
      </c>
      <c r="C14" s="2">
        <f t="shared" ref="C14:J14" si="0">SUMPRODUCT($A11:$A13,C11:C13)</f>
        <v>-1060000</v>
      </c>
      <c r="D14" s="2">
        <f t="shared" si="0"/>
        <v>-3000</v>
      </c>
      <c r="E14" s="8">
        <f t="shared" si="0"/>
        <v>-4000</v>
      </c>
      <c r="F14" s="2">
        <f t="shared" si="0"/>
        <v>-4000</v>
      </c>
      <c r="G14" s="2">
        <f t="shared" si="0"/>
        <v>20000</v>
      </c>
      <c r="H14" s="2">
        <f t="shared" si="0"/>
        <v>20000</v>
      </c>
      <c r="I14" s="2">
        <f t="shared" si="0"/>
        <v>20000</v>
      </c>
      <c r="J14" s="2">
        <f t="shared" si="0"/>
        <v>-20000</v>
      </c>
      <c r="K14" s="2">
        <f t="shared" ref="K14:L14" si="1">SUMPRODUCT($A11:$A13,K11:K13)</f>
        <v>-20000</v>
      </c>
      <c r="L14" s="2">
        <f t="shared" si="1"/>
        <v>-20000</v>
      </c>
      <c r="P14" t="s">
        <v>32</v>
      </c>
    </row>
    <row r="15" spans="1:16" x14ac:dyDescent="0.3">
      <c r="A15" s="2"/>
      <c r="B15" s="3" t="s">
        <v>11</v>
      </c>
      <c r="C15" s="2"/>
      <c r="D15" s="2">
        <f>D9-D14</f>
        <v>1900</v>
      </c>
      <c r="E15" s="8">
        <f t="shared" ref="E15:L15" si="2">E9-E14</f>
        <v>2200</v>
      </c>
      <c r="F15" s="2">
        <f t="shared" si="2"/>
        <v>2000</v>
      </c>
      <c r="G15" s="2">
        <f t="shared" si="2"/>
        <v>-20000</v>
      </c>
      <c r="H15" s="2">
        <f t="shared" si="2"/>
        <v>-20000</v>
      </c>
      <c r="I15" s="2">
        <f t="shared" si="2"/>
        <v>-20000</v>
      </c>
      <c r="J15" s="2">
        <f t="shared" si="2"/>
        <v>0</v>
      </c>
      <c r="K15" s="2">
        <f t="shared" si="2"/>
        <v>0</v>
      </c>
      <c r="L15" s="2">
        <f t="shared" si="2"/>
        <v>0</v>
      </c>
    </row>
    <row r="16" spans="1:16" x14ac:dyDescent="0.3">
      <c r="P16" t="s">
        <v>33</v>
      </c>
    </row>
    <row r="18" spans="1:16" x14ac:dyDescent="0.3">
      <c r="P18" s="7" t="s">
        <v>34</v>
      </c>
    </row>
    <row r="21" spans="1:16" x14ac:dyDescent="0.3">
      <c r="A21" s="2"/>
      <c r="B21" s="3" t="s">
        <v>1</v>
      </c>
      <c r="C21" s="2"/>
      <c r="D21" s="2">
        <v>-1100</v>
      </c>
      <c r="E21" s="2">
        <v>-1800</v>
      </c>
      <c r="F21" s="2">
        <v>-2000</v>
      </c>
      <c r="G21" s="2">
        <v>0</v>
      </c>
      <c r="H21" s="11">
        <v>0</v>
      </c>
      <c r="I21" s="2">
        <v>0</v>
      </c>
      <c r="J21" s="6">
        <v>-20000</v>
      </c>
      <c r="K21" s="6">
        <v>-20000</v>
      </c>
      <c r="L21" s="6">
        <v>-20000</v>
      </c>
    </row>
    <row r="22" spans="1:16" ht="43.2" x14ac:dyDescent="0.3">
      <c r="A22" s="3" t="s">
        <v>0</v>
      </c>
      <c r="B22" s="3" t="s">
        <v>2</v>
      </c>
      <c r="C22" s="3" t="s">
        <v>3</v>
      </c>
      <c r="D22" s="3" t="s">
        <v>21</v>
      </c>
      <c r="E22" s="3" t="s">
        <v>22</v>
      </c>
      <c r="F22" s="3" t="s">
        <v>23</v>
      </c>
      <c r="G22" s="3" t="s">
        <v>6</v>
      </c>
      <c r="H22" s="11" t="s">
        <v>7</v>
      </c>
      <c r="I22" s="3" t="s">
        <v>24</v>
      </c>
      <c r="J22" s="3" t="s">
        <v>8</v>
      </c>
      <c r="K22" s="3" t="s">
        <v>9</v>
      </c>
      <c r="L22" s="3" t="s">
        <v>10</v>
      </c>
    </row>
    <row r="23" spans="1:16" x14ac:dyDescent="0.3">
      <c r="A23" s="2">
        <v>-20000</v>
      </c>
      <c r="B23" s="2" t="s">
        <v>8</v>
      </c>
      <c r="C23" s="2">
        <f t="shared" ref="C23:D23" si="3">C11-C24*0.05</f>
        <v>8.5</v>
      </c>
      <c r="D23" s="2">
        <f t="shared" si="3"/>
        <v>2.5000000000000001E-2</v>
      </c>
      <c r="E23" s="2">
        <f>E11-E24*0.05</f>
        <v>0</v>
      </c>
      <c r="F23" s="2">
        <f t="shared" ref="F23:L23" si="4">F11-F24*0.05</f>
        <v>7.5000000000000011E-2</v>
      </c>
      <c r="G23" s="2">
        <f t="shared" si="4"/>
        <v>-1</v>
      </c>
      <c r="H23" s="11">
        <f t="shared" si="4"/>
        <v>0.5</v>
      </c>
      <c r="I23" s="2">
        <f t="shared" si="4"/>
        <v>0</v>
      </c>
      <c r="J23" s="2">
        <f t="shared" si="4"/>
        <v>1</v>
      </c>
      <c r="K23" s="2">
        <f t="shared" si="4"/>
        <v>-0.5</v>
      </c>
      <c r="L23" s="2">
        <f t="shared" si="4"/>
        <v>0</v>
      </c>
      <c r="M23" s="7">
        <f>C23/H23</f>
        <v>17</v>
      </c>
    </row>
    <row r="24" spans="1:16" x14ac:dyDescent="0.3">
      <c r="A24" s="2">
        <v>-1800</v>
      </c>
      <c r="B24" s="2" t="s">
        <v>22</v>
      </c>
      <c r="C24" s="2">
        <f t="shared" ref="C24:L24" si="5">C12/0.1</f>
        <v>200</v>
      </c>
      <c r="D24" s="2">
        <f>D12/0.1</f>
        <v>0.5</v>
      </c>
      <c r="E24" s="10">
        <f>E12/0.1</f>
        <v>1</v>
      </c>
      <c r="F24" s="2">
        <f t="shared" si="5"/>
        <v>0.5</v>
      </c>
      <c r="G24" s="2">
        <f t="shared" si="5"/>
        <v>0</v>
      </c>
      <c r="H24" s="11">
        <f t="shared" si="5"/>
        <v>-10</v>
      </c>
      <c r="I24" s="2">
        <f t="shared" si="5"/>
        <v>0</v>
      </c>
      <c r="J24" s="2">
        <f t="shared" si="5"/>
        <v>0</v>
      </c>
      <c r="K24" s="2">
        <f t="shared" si="5"/>
        <v>10</v>
      </c>
      <c r="L24" s="2">
        <f t="shared" si="5"/>
        <v>0</v>
      </c>
      <c r="M24" s="7">
        <f t="shared" ref="M24:M25" si="6">C24/H24</f>
        <v>-20</v>
      </c>
    </row>
    <row r="25" spans="1:16" x14ac:dyDescent="0.3">
      <c r="A25" s="2">
        <v>-20000</v>
      </c>
      <c r="B25" s="2" t="s">
        <v>10</v>
      </c>
      <c r="C25" s="11">
        <f t="shared" ref="C25:D25" si="7">C13-C24*0.05</f>
        <v>4.5</v>
      </c>
      <c r="D25" s="11">
        <f t="shared" si="7"/>
        <v>2.5000000000000001E-2</v>
      </c>
      <c r="E25" s="11">
        <f>E13-E24*0.05</f>
        <v>0</v>
      </c>
      <c r="F25" s="11">
        <f t="shared" ref="F25" si="8">F13-F24*0.05</f>
        <v>2.5000000000000001E-2</v>
      </c>
      <c r="G25" s="11">
        <f t="shared" ref="G25:H25" si="9">G13-G24*0.05</f>
        <v>0</v>
      </c>
      <c r="H25" s="12">
        <f t="shared" si="9"/>
        <v>0.5</v>
      </c>
      <c r="I25" s="11">
        <f t="shared" ref="I25" si="10">I13-I24*0.05</f>
        <v>-1</v>
      </c>
      <c r="J25" s="11">
        <f t="shared" ref="J25:K25" si="11">J13-J24*0.05</f>
        <v>0</v>
      </c>
      <c r="K25" s="11">
        <f t="shared" si="11"/>
        <v>-0.5</v>
      </c>
      <c r="L25" s="11">
        <f t="shared" ref="L25" si="12">L13-L24*0.05</f>
        <v>1</v>
      </c>
      <c r="M25" s="7">
        <f t="shared" si="6"/>
        <v>9</v>
      </c>
    </row>
    <row r="26" spans="1:16" x14ac:dyDescent="0.3">
      <c r="A26" s="2"/>
      <c r="B26" s="3" t="s">
        <v>12</v>
      </c>
      <c r="C26" s="2">
        <f t="shared" ref="C26:J26" si="13">SUMPRODUCT($A23:$A25,C23:C25)</f>
        <v>-620000</v>
      </c>
      <c r="D26" s="2">
        <f t="shared" si="13"/>
        <v>-1900</v>
      </c>
      <c r="E26" s="2">
        <f t="shared" si="13"/>
        <v>-1800</v>
      </c>
      <c r="F26" s="2">
        <f t="shared" si="13"/>
        <v>-2900</v>
      </c>
      <c r="G26" s="2">
        <f t="shared" si="13"/>
        <v>20000</v>
      </c>
      <c r="H26" s="11">
        <f t="shared" si="13"/>
        <v>-2000</v>
      </c>
      <c r="I26" s="2">
        <f t="shared" si="13"/>
        <v>20000</v>
      </c>
      <c r="J26" s="2">
        <f t="shared" si="13"/>
        <v>-20000</v>
      </c>
      <c r="K26" s="2">
        <f t="shared" ref="K26" si="14">SUMPRODUCT($A23:$A25,K23:K25)</f>
        <v>2000</v>
      </c>
      <c r="L26" s="2">
        <f t="shared" ref="L26" si="15">SUMPRODUCT($A23:$A25,L23:L25)</f>
        <v>-20000</v>
      </c>
    </row>
    <row r="27" spans="1:16" x14ac:dyDescent="0.3">
      <c r="A27" s="2"/>
      <c r="B27" s="3" t="s">
        <v>11</v>
      </c>
      <c r="C27" s="2"/>
      <c r="D27" s="2">
        <f>D21-D26</f>
        <v>800</v>
      </c>
      <c r="E27" s="2">
        <f t="shared" ref="E27" si="16">E21-E26</f>
        <v>0</v>
      </c>
      <c r="F27" s="2">
        <f t="shared" ref="F27" si="17">F21-F26</f>
        <v>900</v>
      </c>
      <c r="G27" s="2">
        <f t="shared" ref="G27" si="18">G21-G26</f>
        <v>-20000</v>
      </c>
      <c r="H27" s="11">
        <f t="shared" ref="H27" si="19">H21-H26</f>
        <v>2000</v>
      </c>
      <c r="I27" s="2">
        <f t="shared" ref="I27" si="20">I21-I26</f>
        <v>-20000</v>
      </c>
      <c r="J27" s="2">
        <f t="shared" ref="J27" si="21">J21-J26</f>
        <v>0</v>
      </c>
      <c r="K27" s="2">
        <f t="shared" ref="K27" si="22">K21-K26</f>
        <v>-22000</v>
      </c>
      <c r="L27" s="2">
        <f t="shared" ref="L27" si="23">L21-L26</f>
        <v>0</v>
      </c>
    </row>
    <row r="33" spans="1:13" x14ac:dyDescent="0.3">
      <c r="A33" s="2"/>
      <c r="B33" s="3" t="s">
        <v>1</v>
      </c>
      <c r="C33" s="2"/>
      <c r="D33" s="2">
        <v>-1100</v>
      </c>
      <c r="E33" s="2">
        <v>-1800</v>
      </c>
      <c r="F33" s="13">
        <v>-2000</v>
      </c>
      <c r="G33" s="2">
        <v>0</v>
      </c>
      <c r="H33" s="2">
        <v>0</v>
      </c>
      <c r="I33" s="2">
        <v>0</v>
      </c>
      <c r="J33" s="6">
        <v>-20000</v>
      </c>
      <c r="K33" s="6">
        <v>-20000</v>
      </c>
      <c r="L33" s="6">
        <v>-20000</v>
      </c>
    </row>
    <row r="34" spans="1:13" ht="43.2" x14ac:dyDescent="0.3">
      <c r="A34" s="3" t="s">
        <v>0</v>
      </c>
      <c r="B34" s="3" t="s">
        <v>2</v>
      </c>
      <c r="C34" s="3" t="s">
        <v>3</v>
      </c>
      <c r="D34" s="3" t="s">
        <v>21</v>
      </c>
      <c r="E34" s="3" t="s">
        <v>22</v>
      </c>
      <c r="F34" s="13" t="s">
        <v>23</v>
      </c>
      <c r="G34" s="3" t="s">
        <v>6</v>
      </c>
      <c r="H34" s="3" t="s">
        <v>7</v>
      </c>
      <c r="I34" s="3" t="s">
        <v>24</v>
      </c>
      <c r="J34" s="3" t="s">
        <v>8</v>
      </c>
      <c r="K34" s="3" t="s">
        <v>9</v>
      </c>
      <c r="L34" s="3" t="s">
        <v>10</v>
      </c>
    </row>
    <row r="35" spans="1:13" x14ac:dyDescent="0.3">
      <c r="A35" s="2">
        <v>-20000</v>
      </c>
      <c r="B35" s="2" t="s">
        <v>8</v>
      </c>
      <c r="C35" s="13">
        <f t="shared" ref="C35:L35" si="24">C23-C37*0.5</f>
        <v>4</v>
      </c>
      <c r="D35" s="13">
        <f t="shared" si="24"/>
        <v>0</v>
      </c>
      <c r="E35" s="13">
        <f t="shared" si="24"/>
        <v>0</v>
      </c>
      <c r="F35" s="27">
        <f t="shared" si="24"/>
        <v>5.000000000000001E-2</v>
      </c>
      <c r="G35" s="13">
        <f t="shared" si="24"/>
        <v>-1</v>
      </c>
      <c r="H35" s="13">
        <f>H23-H37*0.5</f>
        <v>0</v>
      </c>
      <c r="I35" s="13">
        <f t="shared" si="24"/>
        <v>1</v>
      </c>
      <c r="J35" s="13">
        <f t="shared" si="24"/>
        <v>1</v>
      </c>
      <c r="K35" s="13">
        <f t="shared" si="24"/>
        <v>0</v>
      </c>
      <c r="L35" s="13">
        <f t="shared" si="24"/>
        <v>-1</v>
      </c>
      <c r="M35" s="14">
        <f>C35/F35</f>
        <v>79.999999999999986</v>
      </c>
    </row>
    <row r="36" spans="1:13" x14ac:dyDescent="0.3">
      <c r="A36" s="2">
        <v>-1800</v>
      </c>
      <c r="B36" s="2" t="s">
        <v>22</v>
      </c>
      <c r="C36" s="2">
        <f t="shared" ref="C36:G36" si="25">C24+C37*10</f>
        <v>290</v>
      </c>
      <c r="D36" s="2">
        <f t="shared" si="25"/>
        <v>1</v>
      </c>
      <c r="E36" s="2">
        <f t="shared" si="25"/>
        <v>1</v>
      </c>
      <c r="F36" s="13">
        <f t="shared" si="25"/>
        <v>1</v>
      </c>
      <c r="G36" s="2">
        <f t="shared" si="25"/>
        <v>0</v>
      </c>
      <c r="H36" s="2">
        <f>H24+H37*10</f>
        <v>0</v>
      </c>
      <c r="I36" s="2">
        <f t="shared" ref="I36" si="26">I24+I37*10</f>
        <v>-20</v>
      </c>
      <c r="J36" s="2">
        <f t="shared" ref="J36" si="27">J24+J37*10</f>
        <v>0</v>
      </c>
      <c r="K36" s="2">
        <f t="shared" ref="K36" si="28">K24+K37*10</f>
        <v>0</v>
      </c>
      <c r="L36" s="2">
        <f t="shared" ref="L36" si="29">L24+L37*10</f>
        <v>20</v>
      </c>
      <c r="M36" s="14">
        <f t="shared" ref="M36:M37" si="30">C36/F36</f>
        <v>290</v>
      </c>
    </row>
    <row r="37" spans="1:13" x14ac:dyDescent="0.3">
      <c r="A37" s="2">
        <v>0</v>
      </c>
      <c r="B37" s="2" t="s">
        <v>7</v>
      </c>
      <c r="C37" s="2">
        <f t="shared" ref="C37:L37" si="31">C25/0.5</f>
        <v>9</v>
      </c>
      <c r="D37" s="2">
        <f t="shared" si="31"/>
        <v>0.05</v>
      </c>
      <c r="E37" s="2">
        <f t="shared" si="31"/>
        <v>0</v>
      </c>
      <c r="F37" s="13">
        <f t="shared" si="31"/>
        <v>0.05</v>
      </c>
      <c r="G37" s="2">
        <f t="shared" si="31"/>
        <v>0</v>
      </c>
      <c r="H37" s="12">
        <f>H25/0.5</f>
        <v>1</v>
      </c>
      <c r="I37" s="2">
        <f t="shared" si="31"/>
        <v>-2</v>
      </c>
      <c r="J37" s="2">
        <f t="shared" si="31"/>
        <v>0</v>
      </c>
      <c r="K37" s="2">
        <f t="shared" si="31"/>
        <v>-1</v>
      </c>
      <c r="L37" s="2">
        <f t="shared" si="31"/>
        <v>2</v>
      </c>
      <c r="M37" s="14">
        <f t="shared" si="30"/>
        <v>180</v>
      </c>
    </row>
    <row r="38" spans="1:13" x14ac:dyDescent="0.3">
      <c r="A38" s="2"/>
      <c r="B38" s="3" t="s">
        <v>12</v>
      </c>
      <c r="C38" s="2">
        <f t="shared" ref="C38:J38" si="32">SUMPRODUCT($A35:$A37,C35:C37)</f>
        <v>-602000</v>
      </c>
      <c r="D38" s="2">
        <f t="shared" si="32"/>
        <v>-1800</v>
      </c>
      <c r="E38" s="2">
        <f t="shared" si="32"/>
        <v>-1800</v>
      </c>
      <c r="F38" s="13">
        <f t="shared" si="32"/>
        <v>-2800</v>
      </c>
      <c r="G38" s="2">
        <f t="shared" si="32"/>
        <v>20000</v>
      </c>
      <c r="H38" s="2">
        <f t="shared" si="32"/>
        <v>0</v>
      </c>
      <c r="I38" s="2">
        <f t="shared" si="32"/>
        <v>16000</v>
      </c>
      <c r="J38" s="2">
        <f t="shared" si="32"/>
        <v>-20000</v>
      </c>
      <c r="K38" s="2">
        <f t="shared" ref="K38" si="33">SUMPRODUCT($A35:$A37,K35:K37)</f>
        <v>0</v>
      </c>
      <c r="L38" s="2">
        <f t="shared" ref="L38" si="34">SUMPRODUCT($A35:$A37,L35:L37)</f>
        <v>-16000</v>
      </c>
    </row>
    <row r="39" spans="1:13" x14ac:dyDescent="0.3">
      <c r="A39" s="2"/>
      <c r="B39" s="3" t="s">
        <v>11</v>
      </c>
      <c r="C39" s="2"/>
      <c r="D39" s="2">
        <f>D33-D38</f>
        <v>700</v>
      </c>
      <c r="E39" s="2">
        <f t="shared" ref="E39" si="35">E33-E38</f>
        <v>0</v>
      </c>
      <c r="F39" s="13">
        <f t="shared" ref="F39" si="36">F33-F38</f>
        <v>800</v>
      </c>
      <c r="G39" s="2">
        <f t="shared" ref="G39" si="37">G33-G38</f>
        <v>-20000</v>
      </c>
      <c r="H39" s="2">
        <f t="shared" ref="H39" si="38">H33-H38</f>
        <v>0</v>
      </c>
      <c r="I39" s="2">
        <f t="shared" ref="I39" si="39">I33-I38</f>
        <v>-16000</v>
      </c>
      <c r="J39" s="2">
        <f t="shared" ref="J39" si="40">J33-J38</f>
        <v>0</v>
      </c>
      <c r="K39" s="2">
        <f t="shared" ref="K39" si="41">K33-K38</f>
        <v>-20000</v>
      </c>
      <c r="L39" s="2">
        <f t="shared" ref="L39" si="42">L33-L38</f>
        <v>-4000</v>
      </c>
    </row>
    <row r="45" spans="1:13" x14ac:dyDescent="0.3">
      <c r="A45" s="2"/>
      <c r="B45" s="3" t="s">
        <v>1</v>
      </c>
      <c r="C45" s="2"/>
      <c r="D45" s="2">
        <v>-1100</v>
      </c>
      <c r="E45" s="2">
        <v>-1800</v>
      </c>
      <c r="F45" s="2">
        <v>-2000</v>
      </c>
      <c r="G45" s="2">
        <v>0</v>
      </c>
      <c r="H45" s="2">
        <v>0</v>
      </c>
      <c r="I45" s="2">
        <v>0</v>
      </c>
      <c r="J45" s="6">
        <v>-20000</v>
      </c>
      <c r="K45" s="6">
        <v>-20000</v>
      </c>
      <c r="L45" s="16">
        <v>-20000</v>
      </c>
    </row>
    <row r="46" spans="1:13" ht="43.2" x14ac:dyDescent="0.3">
      <c r="A46" s="3" t="s">
        <v>0</v>
      </c>
      <c r="B46" s="3" t="s">
        <v>2</v>
      </c>
      <c r="C46" s="3" t="s">
        <v>3</v>
      </c>
      <c r="D46" s="3" t="s">
        <v>21</v>
      </c>
      <c r="E46" s="3" t="s">
        <v>22</v>
      </c>
      <c r="F46" s="3" t="s">
        <v>23</v>
      </c>
      <c r="G46" s="3" t="s">
        <v>6</v>
      </c>
      <c r="H46" s="3" t="s">
        <v>7</v>
      </c>
      <c r="I46" s="3" t="s">
        <v>24</v>
      </c>
      <c r="J46" s="3" t="s">
        <v>8</v>
      </c>
      <c r="K46" s="3" t="s">
        <v>9</v>
      </c>
      <c r="L46" s="15" t="s">
        <v>10</v>
      </c>
    </row>
    <row r="47" spans="1:13" x14ac:dyDescent="0.3">
      <c r="A47" s="2">
        <v>-2000</v>
      </c>
      <c r="B47" s="2" t="s">
        <v>23</v>
      </c>
      <c r="C47" s="2">
        <f t="shared" ref="C47:E47" si="43">C35/0.05</f>
        <v>80</v>
      </c>
      <c r="D47" s="2">
        <f t="shared" si="43"/>
        <v>0</v>
      </c>
      <c r="E47" s="2">
        <f t="shared" si="43"/>
        <v>0</v>
      </c>
      <c r="F47" s="27">
        <f>F35/0.05</f>
        <v>1.0000000000000002</v>
      </c>
      <c r="G47" s="2">
        <f t="shared" ref="G47:L47" si="44">G35/0.05</f>
        <v>-20</v>
      </c>
      <c r="H47" s="2">
        <f t="shared" si="44"/>
        <v>0</v>
      </c>
      <c r="I47" s="2">
        <f t="shared" si="44"/>
        <v>20</v>
      </c>
      <c r="J47" s="2">
        <f t="shared" si="44"/>
        <v>20</v>
      </c>
      <c r="K47" s="2">
        <f t="shared" si="44"/>
        <v>0</v>
      </c>
      <c r="L47" s="15">
        <f t="shared" si="44"/>
        <v>-20</v>
      </c>
      <c r="M47" s="14">
        <f>C47/L47</f>
        <v>-4</v>
      </c>
    </row>
    <row r="48" spans="1:13" x14ac:dyDescent="0.3">
      <c r="A48" s="2">
        <v>-1800</v>
      </c>
      <c r="B48" s="2" t="s">
        <v>22</v>
      </c>
      <c r="C48" s="2">
        <f t="shared" ref="C48:E48" si="45">C36-C47</f>
        <v>210</v>
      </c>
      <c r="D48" s="2">
        <f t="shared" si="45"/>
        <v>1</v>
      </c>
      <c r="E48" s="2">
        <f t="shared" si="45"/>
        <v>1</v>
      </c>
      <c r="F48" s="2">
        <f>F36-F47</f>
        <v>0</v>
      </c>
      <c r="G48" s="2">
        <f>G36-G47</f>
        <v>20</v>
      </c>
      <c r="H48" s="2">
        <f t="shared" ref="H48" si="46">H36-H47</f>
        <v>0</v>
      </c>
      <c r="I48" s="2">
        <f t="shared" ref="I48:J48" si="47">I36-I47</f>
        <v>-40</v>
      </c>
      <c r="J48" s="2">
        <f t="shared" si="47"/>
        <v>-20</v>
      </c>
      <c r="K48" s="2">
        <f t="shared" ref="K48" si="48">K36-K47</f>
        <v>0</v>
      </c>
      <c r="L48" s="15">
        <f t="shared" ref="L48" si="49">L36-L47</f>
        <v>40</v>
      </c>
      <c r="M48" s="14">
        <f t="shared" ref="M48:M49" si="50">C48/L48</f>
        <v>5.25</v>
      </c>
    </row>
    <row r="49" spans="1:13" x14ac:dyDescent="0.3">
      <c r="A49" s="2">
        <v>0</v>
      </c>
      <c r="B49" s="2" t="s">
        <v>7</v>
      </c>
      <c r="C49" s="15">
        <f t="shared" ref="C49:L49" si="51">C37-C47*0.05</f>
        <v>5</v>
      </c>
      <c r="D49" s="15">
        <f t="shared" si="51"/>
        <v>0.05</v>
      </c>
      <c r="E49" s="15">
        <f t="shared" si="51"/>
        <v>0</v>
      </c>
      <c r="F49" s="15">
        <f>F37-F47*0.05</f>
        <v>0</v>
      </c>
      <c r="G49" s="15">
        <f t="shared" si="51"/>
        <v>1</v>
      </c>
      <c r="H49" s="15">
        <f>H37-H47*0.05</f>
        <v>1</v>
      </c>
      <c r="I49" s="15">
        <f t="shared" si="51"/>
        <v>-3</v>
      </c>
      <c r="J49" s="15">
        <f t="shared" si="51"/>
        <v>-1</v>
      </c>
      <c r="K49" s="15">
        <f t="shared" si="51"/>
        <v>-1</v>
      </c>
      <c r="L49" s="17">
        <f t="shared" si="51"/>
        <v>3</v>
      </c>
      <c r="M49" s="14">
        <f t="shared" si="50"/>
        <v>1.6666666666666667</v>
      </c>
    </row>
    <row r="50" spans="1:13" x14ac:dyDescent="0.3">
      <c r="A50" s="2"/>
      <c r="B50" s="3" t="s">
        <v>12</v>
      </c>
      <c r="C50" s="2">
        <f t="shared" ref="C50:J50" si="52">SUMPRODUCT($A47:$A49,C47:C49)</f>
        <v>-538000</v>
      </c>
      <c r="D50" s="2">
        <f t="shared" si="52"/>
        <v>-1800</v>
      </c>
      <c r="E50" s="2">
        <f t="shared" si="52"/>
        <v>-1800</v>
      </c>
      <c r="F50" s="2">
        <f t="shared" si="52"/>
        <v>-2000.0000000000005</v>
      </c>
      <c r="G50" s="2">
        <f t="shared" si="52"/>
        <v>4000</v>
      </c>
      <c r="H50" s="2">
        <f t="shared" si="52"/>
        <v>0</v>
      </c>
      <c r="I50" s="2">
        <f t="shared" si="52"/>
        <v>32000</v>
      </c>
      <c r="J50" s="2">
        <f t="shared" si="52"/>
        <v>-4000</v>
      </c>
      <c r="K50" s="2">
        <f t="shared" ref="K50" si="53">SUMPRODUCT($A47:$A49,K47:K49)</f>
        <v>0</v>
      </c>
      <c r="L50" s="15">
        <f t="shared" ref="L50" si="54">SUMPRODUCT($A47:$A49,L47:L49)</f>
        <v>-32000</v>
      </c>
    </row>
    <row r="51" spans="1:13" x14ac:dyDescent="0.3">
      <c r="A51" s="2"/>
      <c r="B51" s="3" t="s">
        <v>11</v>
      </c>
      <c r="C51" s="2"/>
      <c r="D51" s="2">
        <f>D45-D50</f>
        <v>700</v>
      </c>
      <c r="E51" s="2">
        <f t="shared" ref="E51" si="55">E45-E50</f>
        <v>0</v>
      </c>
      <c r="F51" s="2">
        <f t="shared" ref="F51" si="56">F45-F50</f>
        <v>0</v>
      </c>
      <c r="G51" s="2">
        <f t="shared" ref="G51" si="57">G45-G50</f>
        <v>-4000</v>
      </c>
      <c r="H51" s="2">
        <f t="shared" ref="H51" si="58">H45-H50</f>
        <v>0</v>
      </c>
      <c r="I51" s="2">
        <f t="shared" ref="I51" si="59">I45-I50</f>
        <v>-32000</v>
      </c>
      <c r="J51" s="2">
        <f t="shared" ref="J51" si="60">J45-J50</f>
        <v>-16000</v>
      </c>
      <c r="K51" s="2">
        <f t="shared" ref="K51" si="61">K45-K50</f>
        <v>-20000</v>
      </c>
      <c r="L51" s="15">
        <f t="shared" ref="L51" si="62">L45-L50</f>
        <v>12000</v>
      </c>
    </row>
    <row r="57" spans="1:13" x14ac:dyDescent="0.3">
      <c r="A57" s="2"/>
      <c r="B57" s="3" t="s">
        <v>1</v>
      </c>
      <c r="C57" s="2"/>
      <c r="D57" s="8">
        <v>-1100</v>
      </c>
      <c r="E57" s="2">
        <v>-1800</v>
      </c>
      <c r="F57" s="2">
        <v>-2000</v>
      </c>
      <c r="G57" s="2">
        <v>0</v>
      </c>
      <c r="H57" s="2">
        <v>0</v>
      </c>
      <c r="I57" s="2">
        <v>0</v>
      </c>
      <c r="J57" s="6">
        <v>-20000</v>
      </c>
      <c r="K57" s="6">
        <v>-20000</v>
      </c>
      <c r="L57" s="6">
        <v>-20000</v>
      </c>
    </row>
    <row r="58" spans="1:13" ht="43.2" x14ac:dyDescent="0.3">
      <c r="A58" s="3" t="s">
        <v>0</v>
      </c>
      <c r="B58" s="3" t="s">
        <v>2</v>
      </c>
      <c r="C58" s="3" t="s">
        <v>3</v>
      </c>
      <c r="D58" s="8" t="s">
        <v>21</v>
      </c>
      <c r="E58" s="3" t="s">
        <v>22</v>
      </c>
      <c r="F58" s="3" t="s">
        <v>23</v>
      </c>
      <c r="G58" s="3" t="s">
        <v>6</v>
      </c>
      <c r="H58" s="3" t="s">
        <v>7</v>
      </c>
      <c r="I58" s="3" t="s">
        <v>24</v>
      </c>
      <c r="J58" s="3" t="s">
        <v>8</v>
      </c>
      <c r="K58" s="3" t="s">
        <v>9</v>
      </c>
      <c r="L58" s="19" t="s">
        <v>10</v>
      </c>
    </row>
    <row r="59" spans="1:13" x14ac:dyDescent="0.3">
      <c r="A59" s="2">
        <v>-2000</v>
      </c>
      <c r="B59" s="2" t="s">
        <v>23</v>
      </c>
      <c r="C59" s="2">
        <f t="shared" ref="C59:K59" si="63">C47+C61*20</f>
        <v>113.33333333333334</v>
      </c>
      <c r="D59" s="8">
        <f t="shared" si="63"/>
        <v>0.33333333333333331</v>
      </c>
      <c r="E59" s="2">
        <f t="shared" si="63"/>
        <v>0</v>
      </c>
      <c r="F59" s="2">
        <f t="shared" si="63"/>
        <v>1.0000000000000002</v>
      </c>
      <c r="G59" s="2">
        <f t="shared" si="63"/>
        <v>-13.333333333333334</v>
      </c>
      <c r="H59" s="2">
        <f t="shared" si="63"/>
        <v>6.6666666666666661</v>
      </c>
      <c r="I59" s="2">
        <f t="shared" si="63"/>
        <v>0</v>
      </c>
      <c r="J59" s="2">
        <f t="shared" si="63"/>
        <v>13.333333333333334</v>
      </c>
      <c r="K59" s="18">
        <f t="shared" si="63"/>
        <v>-6.6666666666666661</v>
      </c>
      <c r="L59" s="2">
        <f>L47+L61*20</f>
        <v>0</v>
      </c>
      <c r="M59" s="26">
        <f>C59/D59</f>
        <v>340.00000000000006</v>
      </c>
    </row>
    <row r="60" spans="1:13" x14ac:dyDescent="0.3">
      <c r="A60" s="2">
        <v>-1800</v>
      </c>
      <c r="B60" s="2" t="s">
        <v>22</v>
      </c>
      <c r="C60" s="2">
        <f t="shared" ref="C60:K60" si="64">C48-40*C61</f>
        <v>143.33333333333331</v>
      </c>
      <c r="D60" s="8">
        <f t="shared" si="64"/>
        <v>0.33333333333333337</v>
      </c>
      <c r="E60" s="2">
        <f t="shared" si="64"/>
        <v>1</v>
      </c>
      <c r="F60" s="2">
        <f t="shared" si="64"/>
        <v>0</v>
      </c>
      <c r="G60" s="2">
        <f t="shared" si="64"/>
        <v>6.6666666666666679</v>
      </c>
      <c r="H60" s="2">
        <f t="shared" si="64"/>
        <v>-13.333333333333332</v>
      </c>
      <c r="I60" s="2">
        <f t="shared" si="64"/>
        <v>0</v>
      </c>
      <c r="J60" s="2">
        <f t="shared" si="64"/>
        <v>-6.6666666666666679</v>
      </c>
      <c r="K60" s="18">
        <f t="shared" si="64"/>
        <v>13.333333333333332</v>
      </c>
      <c r="L60" s="2">
        <f>L48-40*L61</f>
        <v>0</v>
      </c>
      <c r="M60" s="26">
        <f t="shared" ref="M60:M61" si="65">C60/D60</f>
        <v>429.99999999999989</v>
      </c>
    </row>
    <row r="61" spans="1:13" x14ac:dyDescent="0.3">
      <c r="A61" s="2">
        <v>-20000</v>
      </c>
      <c r="B61" s="2" t="s">
        <v>10</v>
      </c>
      <c r="C61" s="8">
        <f t="shared" ref="C61:K61" si="66">C49/3</f>
        <v>1.6666666666666667</v>
      </c>
      <c r="D61" s="10">
        <f t="shared" si="66"/>
        <v>1.6666666666666666E-2</v>
      </c>
      <c r="E61" s="8">
        <f t="shared" si="66"/>
        <v>0</v>
      </c>
      <c r="F61" s="8">
        <f t="shared" si="66"/>
        <v>0</v>
      </c>
      <c r="G61" s="8">
        <f t="shared" si="66"/>
        <v>0.33333333333333331</v>
      </c>
      <c r="H61" s="8">
        <f t="shared" si="66"/>
        <v>0.33333333333333331</v>
      </c>
      <c r="I61" s="8">
        <f t="shared" si="66"/>
        <v>-1</v>
      </c>
      <c r="J61" s="8">
        <f t="shared" si="66"/>
        <v>-0.33333333333333331</v>
      </c>
      <c r="K61" s="22">
        <f t="shared" si="66"/>
        <v>-0.33333333333333331</v>
      </c>
      <c r="L61" s="17">
        <f>L49/3</f>
        <v>1</v>
      </c>
      <c r="M61" s="26">
        <f t="shared" si="65"/>
        <v>100</v>
      </c>
    </row>
    <row r="62" spans="1:13" x14ac:dyDescent="0.3">
      <c r="A62" s="2"/>
      <c r="B62" s="3" t="s">
        <v>12</v>
      </c>
      <c r="C62" s="2">
        <f t="shared" ref="C62:J62" si="67">SUMPRODUCT($A59:$A61,C59:C61)</f>
        <v>-517999.99999999994</v>
      </c>
      <c r="D62" s="8">
        <f t="shared" si="67"/>
        <v>-1600</v>
      </c>
      <c r="E62" s="2">
        <f t="shared" si="67"/>
        <v>-1800</v>
      </c>
      <c r="F62" s="2">
        <f t="shared" si="67"/>
        <v>-2000.0000000000005</v>
      </c>
      <c r="G62" s="2">
        <f t="shared" si="67"/>
        <v>8000</v>
      </c>
      <c r="H62" s="2">
        <f t="shared" si="67"/>
        <v>3999.9999999999982</v>
      </c>
      <c r="I62" s="2">
        <f t="shared" si="67"/>
        <v>20000</v>
      </c>
      <c r="J62" s="2">
        <f t="shared" si="67"/>
        <v>-8000</v>
      </c>
      <c r="K62" s="2">
        <f t="shared" ref="K62" si="68">SUMPRODUCT($A59:$A61,K59:K61)</f>
        <v>-3999.9999999999982</v>
      </c>
      <c r="L62" s="20">
        <f t="shared" ref="L62" si="69">SUMPRODUCT($A59:$A61,L59:L61)</f>
        <v>-20000</v>
      </c>
    </row>
    <row r="63" spans="1:13" x14ac:dyDescent="0.3">
      <c r="A63" s="2"/>
      <c r="B63" s="3" t="s">
        <v>11</v>
      </c>
      <c r="C63" s="2"/>
      <c r="D63" s="8">
        <f>D57-D62</f>
        <v>500</v>
      </c>
      <c r="E63" s="2">
        <f t="shared" ref="E63" si="70">E57-E62</f>
        <v>0</v>
      </c>
      <c r="F63" s="2">
        <f t="shared" ref="F63" si="71">F57-F62</f>
        <v>0</v>
      </c>
      <c r="G63" s="2">
        <f t="shared" ref="G63" si="72">G57-G62</f>
        <v>-8000</v>
      </c>
      <c r="H63" s="2">
        <f t="shared" ref="H63" si="73">H57-H62</f>
        <v>-3999.9999999999982</v>
      </c>
      <c r="I63" s="2">
        <f t="shared" ref="I63" si="74">I57-I62</f>
        <v>-20000</v>
      </c>
      <c r="J63" s="2">
        <f t="shared" ref="J63" si="75">J57-J62</f>
        <v>-12000</v>
      </c>
      <c r="K63" s="2">
        <f t="shared" ref="K63" si="76">K57-K62</f>
        <v>-16000.000000000002</v>
      </c>
      <c r="L63" s="2">
        <f t="shared" ref="L63" si="77">L57-L62</f>
        <v>0</v>
      </c>
    </row>
    <row r="69" spans="1:13" x14ac:dyDescent="0.3">
      <c r="A69" s="2"/>
      <c r="B69" s="3" t="s">
        <v>1</v>
      </c>
      <c r="C69" s="2"/>
      <c r="D69" s="21">
        <v>-1100</v>
      </c>
      <c r="E69" s="2">
        <v>-1800</v>
      </c>
      <c r="F69" s="2">
        <v>-2000</v>
      </c>
      <c r="G69" s="2">
        <v>0</v>
      </c>
      <c r="H69" s="2">
        <v>0</v>
      </c>
      <c r="I69" s="11">
        <v>0</v>
      </c>
      <c r="J69" s="6">
        <v>-20000</v>
      </c>
      <c r="K69" s="6">
        <v>-20000</v>
      </c>
      <c r="L69" s="6">
        <v>-20000</v>
      </c>
    </row>
    <row r="70" spans="1:13" ht="43.2" x14ac:dyDescent="0.3">
      <c r="A70" s="3" t="s">
        <v>0</v>
      </c>
      <c r="B70" s="3" t="s">
        <v>2</v>
      </c>
      <c r="C70" s="3" t="s">
        <v>3</v>
      </c>
      <c r="D70" s="3" t="s">
        <v>21</v>
      </c>
      <c r="E70" s="3" t="s">
        <v>22</v>
      </c>
      <c r="F70" s="3" t="s">
        <v>23</v>
      </c>
      <c r="G70" s="3" t="s">
        <v>6</v>
      </c>
      <c r="H70" s="3" t="s">
        <v>7</v>
      </c>
      <c r="I70" s="11" t="s">
        <v>24</v>
      </c>
      <c r="J70" s="3" t="s">
        <v>8</v>
      </c>
      <c r="K70" s="3" t="s">
        <v>9</v>
      </c>
      <c r="L70" s="19" t="s">
        <v>10</v>
      </c>
    </row>
    <row r="71" spans="1:13" x14ac:dyDescent="0.3">
      <c r="A71" s="2">
        <v>-2000</v>
      </c>
      <c r="B71" s="2" t="s">
        <v>23</v>
      </c>
      <c r="C71" s="11">
        <f>C59-C73*$D$59</f>
        <v>80.000000000000014</v>
      </c>
      <c r="D71" s="11">
        <f>D59-D73*$D$59</f>
        <v>0</v>
      </c>
      <c r="E71" s="11">
        <f t="shared" ref="E71:L71" si="78">E59-E73*$D$59</f>
        <v>0</v>
      </c>
      <c r="F71" s="11">
        <f t="shared" si="78"/>
        <v>1.0000000000000002</v>
      </c>
      <c r="G71" s="11">
        <f t="shared" si="78"/>
        <v>-20</v>
      </c>
      <c r="H71" s="11">
        <f t="shared" si="78"/>
        <v>0</v>
      </c>
      <c r="I71" s="12">
        <f t="shared" si="78"/>
        <v>20</v>
      </c>
      <c r="J71" s="11">
        <f t="shared" si="78"/>
        <v>20</v>
      </c>
      <c r="K71" s="11">
        <f t="shared" si="78"/>
        <v>0</v>
      </c>
      <c r="L71" s="11">
        <f t="shared" si="78"/>
        <v>-20</v>
      </c>
      <c r="M71" s="26">
        <f>C71/I71</f>
        <v>4.0000000000000009</v>
      </c>
    </row>
    <row r="72" spans="1:13" x14ac:dyDescent="0.3">
      <c r="A72" s="2">
        <v>-1800</v>
      </c>
      <c r="B72" s="2" t="s">
        <v>22</v>
      </c>
      <c r="C72" s="21">
        <f>C60-C73*$D$60</f>
        <v>109.99999999999997</v>
      </c>
      <c r="D72" s="21">
        <f>D60-D73*$D$60</f>
        <v>0</v>
      </c>
      <c r="E72" s="21">
        <f t="shared" ref="E72:L72" si="79">E60-E73*$D$60</f>
        <v>1</v>
      </c>
      <c r="F72" s="21">
        <f t="shared" si="79"/>
        <v>0</v>
      </c>
      <c r="G72" s="21">
        <f t="shared" si="79"/>
        <v>0</v>
      </c>
      <c r="H72" s="21">
        <f t="shared" si="79"/>
        <v>-20</v>
      </c>
      <c r="I72" s="11">
        <f t="shared" si="79"/>
        <v>20.000000000000004</v>
      </c>
      <c r="J72" s="21">
        <f t="shared" si="79"/>
        <v>0</v>
      </c>
      <c r="K72" s="21">
        <f t="shared" si="79"/>
        <v>20</v>
      </c>
      <c r="L72" s="21">
        <f t="shared" si="79"/>
        <v>-20.000000000000004</v>
      </c>
      <c r="M72" s="26">
        <f>C72/I72</f>
        <v>5.4999999999999973</v>
      </c>
    </row>
    <row r="73" spans="1:13" x14ac:dyDescent="0.3">
      <c r="A73" s="2">
        <v>-1100</v>
      </c>
      <c r="B73" s="2" t="s">
        <v>21</v>
      </c>
      <c r="C73" s="21">
        <f>C61/$D$61</f>
        <v>100</v>
      </c>
      <c r="D73" s="10">
        <f>D61/$D$61</f>
        <v>1</v>
      </c>
      <c r="E73" s="21">
        <f t="shared" ref="E73:L73" si="80">E61/$D$61</f>
        <v>0</v>
      </c>
      <c r="F73" s="21">
        <f t="shared" si="80"/>
        <v>0</v>
      </c>
      <c r="G73" s="21">
        <f t="shared" si="80"/>
        <v>20</v>
      </c>
      <c r="H73" s="21">
        <f t="shared" si="80"/>
        <v>20</v>
      </c>
      <c r="I73" s="11">
        <f t="shared" si="80"/>
        <v>-60</v>
      </c>
      <c r="J73" s="21">
        <f t="shared" si="80"/>
        <v>-20</v>
      </c>
      <c r="K73" s="21">
        <f t="shared" si="80"/>
        <v>-20</v>
      </c>
      <c r="L73" s="21">
        <f t="shared" si="80"/>
        <v>60</v>
      </c>
      <c r="M73" s="26">
        <f t="shared" ref="M72:M73" si="81">C73/I73</f>
        <v>-1.6666666666666667</v>
      </c>
    </row>
    <row r="74" spans="1:13" x14ac:dyDescent="0.3">
      <c r="A74" s="2"/>
      <c r="B74" s="3" t="s">
        <v>12</v>
      </c>
      <c r="C74" s="2">
        <f t="shared" ref="C74" si="82">SUMPRODUCT($A71:$A73,C71:C73)</f>
        <v>-468000</v>
      </c>
      <c r="D74" s="21">
        <f t="shared" ref="D74" si="83">SUMPRODUCT($A71:$A73,D71:D73)</f>
        <v>-1100</v>
      </c>
      <c r="E74" s="2">
        <f t="shared" ref="E74" si="84">SUMPRODUCT($A71:$A73,E71:E73)</f>
        <v>-1800</v>
      </c>
      <c r="F74" s="2">
        <f t="shared" ref="F74" si="85">SUMPRODUCT($A71:$A73,F71:F73)</f>
        <v>-2000.0000000000005</v>
      </c>
      <c r="G74" s="2">
        <f t="shared" ref="G74" si="86">SUMPRODUCT($A71:$A73,G71:G73)</f>
        <v>18000</v>
      </c>
      <c r="H74" s="2">
        <f t="shared" ref="H74" si="87">SUMPRODUCT($A71:$A73,H71:H73)</f>
        <v>14000</v>
      </c>
      <c r="I74" s="11">
        <f t="shared" ref="I74" si="88">SUMPRODUCT($A71:$A73,I71:I73)</f>
        <v>-10000</v>
      </c>
      <c r="J74" s="2">
        <f t="shared" ref="J74:L74" si="89">SUMPRODUCT($A71:$A73,J71:J73)</f>
        <v>-18000</v>
      </c>
      <c r="K74" s="2">
        <f t="shared" si="89"/>
        <v>-14000</v>
      </c>
      <c r="L74" s="20">
        <f t="shared" si="89"/>
        <v>10000</v>
      </c>
    </row>
    <row r="75" spans="1:13" x14ac:dyDescent="0.3">
      <c r="A75" s="2"/>
      <c r="B75" s="3" t="s">
        <v>11</v>
      </c>
      <c r="C75" s="2"/>
      <c r="D75" s="21">
        <f>D69-D74</f>
        <v>0</v>
      </c>
      <c r="E75" s="2">
        <f t="shared" ref="E75:L75" si="90">E69-E74</f>
        <v>0</v>
      </c>
      <c r="F75" s="2">
        <f t="shared" si="90"/>
        <v>0</v>
      </c>
      <c r="G75" s="2">
        <f t="shared" si="90"/>
        <v>-18000</v>
      </c>
      <c r="H75" s="2">
        <f t="shared" si="90"/>
        <v>-14000</v>
      </c>
      <c r="I75" s="11">
        <f t="shared" si="90"/>
        <v>10000</v>
      </c>
      <c r="J75" s="2">
        <f t="shared" si="90"/>
        <v>-2000</v>
      </c>
      <c r="K75" s="2">
        <f t="shared" si="90"/>
        <v>-6000</v>
      </c>
      <c r="L75" s="2">
        <f t="shared" si="90"/>
        <v>-30000</v>
      </c>
    </row>
    <row r="81" spans="1:14" x14ac:dyDescent="0.3">
      <c r="A81" s="2"/>
      <c r="B81" s="3" t="s">
        <v>1</v>
      </c>
      <c r="C81" s="2"/>
      <c r="D81" s="21">
        <v>-1100</v>
      </c>
      <c r="E81" s="2">
        <v>-1800</v>
      </c>
      <c r="F81" s="2">
        <v>-2000</v>
      </c>
      <c r="G81" s="2">
        <v>0</v>
      </c>
      <c r="H81" s="2">
        <v>0</v>
      </c>
      <c r="I81" s="21">
        <v>0</v>
      </c>
      <c r="J81" s="6">
        <v>-20000</v>
      </c>
      <c r="K81" s="6">
        <v>-20000</v>
      </c>
      <c r="L81" s="6">
        <v>-20000</v>
      </c>
    </row>
    <row r="82" spans="1:14" ht="43.2" x14ac:dyDescent="0.3">
      <c r="A82" s="3" t="s">
        <v>0</v>
      </c>
      <c r="B82" s="3" t="s">
        <v>2</v>
      </c>
      <c r="C82" s="3" t="s">
        <v>3</v>
      </c>
      <c r="D82" s="3" t="s">
        <v>21</v>
      </c>
      <c r="E82" s="3" t="s">
        <v>22</v>
      </c>
      <c r="F82" s="3" t="s">
        <v>23</v>
      </c>
      <c r="G82" s="3" t="s">
        <v>6</v>
      </c>
      <c r="H82" s="3" t="s">
        <v>7</v>
      </c>
      <c r="I82" s="3" t="s">
        <v>24</v>
      </c>
      <c r="J82" s="3" t="s">
        <v>8</v>
      </c>
      <c r="K82" s="3" t="s">
        <v>9</v>
      </c>
      <c r="L82" s="19" t="s">
        <v>10</v>
      </c>
    </row>
    <row r="83" spans="1:14" x14ac:dyDescent="0.3">
      <c r="A83" s="2">
        <v>0</v>
      </c>
      <c r="B83" s="2" t="s">
        <v>24</v>
      </c>
      <c r="C83" s="21">
        <f t="shared" ref="C83:H83" si="91">C71/20</f>
        <v>4.0000000000000009</v>
      </c>
      <c r="D83" s="21">
        <f t="shared" si="91"/>
        <v>0</v>
      </c>
      <c r="E83" s="21">
        <f t="shared" si="91"/>
        <v>0</v>
      </c>
      <c r="F83" s="21">
        <f t="shared" si="91"/>
        <v>5.000000000000001E-2</v>
      </c>
      <c r="G83" s="21">
        <f t="shared" si="91"/>
        <v>-1</v>
      </c>
      <c r="H83" s="21">
        <f t="shared" si="91"/>
        <v>0</v>
      </c>
      <c r="I83" s="12">
        <f>I71/20</f>
        <v>1</v>
      </c>
      <c r="J83" s="21">
        <f t="shared" ref="J83:L83" si="92">J71/20</f>
        <v>1</v>
      </c>
      <c r="K83" s="21">
        <f t="shared" si="92"/>
        <v>0</v>
      </c>
      <c r="L83" s="21">
        <f t="shared" si="92"/>
        <v>-1</v>
      </c>
      <c r="M83" s="23"/>
      <c r="N83" s="24"/>
    </row>
    <row r="84" spans="1:14" x14ac:dyDescent="0.3">
      <c r="A84" s="2">
        <v>-1800</v>
      </c>
      <c r="B84" s="2" t="s">
        <v>22</v>
      </c>
      <c r="C84" s="21">
        <f t="shared" ref="C84:H84" si="93">C72-C83*20</f>
        <v>29.999999999999957</v>
      </c>
      <c r="D84" s="21">
        <f t="shared" si="93"/>
        <v>0</v>
      </c>
      <c r="E84" s="21">
        <f t="shared" si="93"/>
        <v>1</v>
      </c>
      <c r="F84" s="21">
        <f t="shared" si="93"/>
        <v>-1.0000000000000002</v>
      </c>
      <c r="G84" s="21">
        <f t="shared" si="93"/>
        <v>20</v>
      </c>
      <c r="H84" s="21">
        <f t="shared" si="93"/>
        <v>-20</v>
      </c>
      <c r="I84" s="21">
        <f>I72-I83*20</f>
        <v>0</v>
      </c>
      <c r="J84" s="21">
        <f t="shared" ref="J84:L84" si="94">J72-J83*20</f>
        <v>-20</v>
      </c>
      <c r="K84" s="21">
        <f t="shared" si="94"/>
        <v>20</v>
      </c>
      <c r="L84" s="21">
        <f t="shared" si="94"/>
        <v>0</v>
      </c>
      <c r="M84" s="23"/>
      <c r="N84" s="24"/>
    </row>
    <row r="85" spans="1:14" x14ac:dyDescent="0.3">
      <c r="A85" s="2">
        <v>-1100</v>
      </c>
      <c r="B85" s="2" t="s">
        <v>21</v>
      </c>
      <c r="C85" s="21">
        <f t="shared" ref="C85:H85" si="95">C73+C83*60</f>
        <v>340.00000000000006</v>
      </c>
      <c r="D85" s="21">
        <f t="shared" si="95"/>
        <v>1</v>
      </c>
      <c r="E85" s="21">
        <f t="shared" si="95"/>
        <v>0</v>
      </c>
      <c r="F85" s="21">
        <f t="shared" si="95"/>
        <v>3.0000000000000004</v>
      </c>
      <c r="G85" s="21">
        <f t="shared" si="95"/>
        <v>-40</v>
      </c>
      <c r="H85" s="21">
        <f t="shared" si="95"/>
        <v>20</v>
      </c>
      <c r="I85" s="21">
        <f>I73+I83*60</f>
        <v>0</v>
      </c>
      <c r="J85" s="21">
        <f t="shared" ref="J85:L85" si="96">J73+J83*60</f>
        <v>40</v>
      </c>
      <c r="K85" s="21">
        <f t="shared" si="96"/>
        <v>-20</v>
      </c>
      <c r="L85" s="21">
        <f t="shared" si="96"/>
        <v>0</v>
      </c>
      <c r="M85" s="23"/>
      <c r="N85" s="24"/>
    </row>
    <row r="86" spans="1:14" x14ac:dyDescent="0.3">
      <c r="A86" s="2"/>
      <c r="B86" s="3" t="s">
        <v>12</v>
      </c>
      <c r="C86" s="2">
        <f t="shared" ref="C86" si="97">SUMPRODUCT($A83:$A85,C83:C85)</f>
        <v>-428000</v>
      </c>
      <c r="D86" s="21">
        <f t="shared" ref="D86" si="98">SUMPRODUCT($A83:$A85,D83:D85)</f>
        <v>-1100</v>
      </c>
      <c r="E86" s="2">
        <f t="shared" ref="E86" si="99">SUMPRODUCT($A83:$A85,E83:E85)</f>
        <v>-1800</v>
      </c>
      <c r="F86" s="2">
        <f t="shared" ref="F86" si="100">SUMPRODUCT($A83:$A85,F83:F85)</f>
        <v>-1500</v>
      </c>
      <c r="G86" s="2">
        <f t="shared" ref="G86" si="101">SUMPRODUCT($A83:$A85,G83:G85)</f>
        <v>8000</v>
      </c>
      <c r="H86" s="2">
        <f t="shared" ref="H86" si="102">SUMPRODUCT($A83:$A85,H83:H85)</f>
        <v>14000</v>
      </c>
      <c r="I86" s="21">
        <f t="shared" ref="I86" si="103">SUMPRODUCT($A83:$A85,I83:I85)</f>
        <v>0</v>
      </c>
      <c r="J86" s="2">
        <f t="shared" ref="J86" si="104">SUMPRODUCT($A83:$A85,J83:J85)</f>
        <v>-8000</v>
      </c>
      <c r="K86" s="2">
        <f t="shared" ref="K86" si="105">SUMPRODUCT($A83:$A85,K83:K85)</f>
        <v>-14000</v>
      </c>
      <c r="L86" s="20">
        <f t="shared" ref="L86" si="106">SUMPRODUCT($A83:$A85,L83:L85)</f>
        <v>0</v>
      </c>
    </row>
    <row r="87" spans="1:14" x14ac:dyDescent="0.3">
      <c r="A87" s="2"/>
      <c r="B87" s="3" t="s">
        <v>11</v>
      </c>
      <c r="C87" s="2"/>
      <c r="D87" s="21">
        <f>D81-D86</f>
        <v>0</v>
      </c>
      <c r="E87" s="2">
        <f t="shared" ref="E87:L87" si="107">E81-E86</f>
        <v>0</v>
      </c>
      <c r="F87" s="2">
        <f t="shared" si="107"/>
        <v>-500</v>
      </c>
      <c r="G87" s="2">
        <f t="shared" si="107"/>
        <v>-8000</v>
      </c>
      <c r="H87" s="2">
        <f t="shared" si="107"/>
        <v>-14000</v>
      </c>
      <c r="I87" s="21">
        <f t="shared" si="107"/>
        <v>0</v>
      </c>
      <c r="J87" s="2">
        <f t="shared" si="107"/>
        <v>-12000</v>
      </c>
      <c r="K87" s="2">
        <f t="shared" si="107"/>
        <v>-6000</v>
      </c>
      <c r="L87" s="2">
        <f t="shared" si="107"/>
        <v>-20000</v>
      </c>
    </row>
    <row r="90" spans="1:14" x14ac:dyDescent="0.3">
      <c r="B90" t="s">
        <v>35</v>
      </c>
      <c r="D90" s="25" t="s">
        <v>21</v>
      </c>
      <c r="E90" s="25" t="s">
        <v>36</v>
      </c>
      <c r="F90" s="25">
        <v>340</v>
      </c>
    </row>
    <row r="91" spans="1:14" x14ac:dyDescent="0.3">
      <c r="D91" s="25" t="s">
        <v>22</v>
      </c>
      <c r="E91" s="25" t="s">
        <v>36</v>
      </c>
      <c r="F91" s="25">
        <v>30</v>
      </c>
    </row>
    <row r="92" spans="1:14" x14ac:dyDescent="0.3">
      <c r="D92" s="25" t="s">
        <v>23</v>
      </c>
      <c r="E92" s="25" t="s">
        <v>36</v>
      </c>
      <c r="F92" s="25">
        <v>0</v>
      </c>
    </row>
    <row r="93" spans="1:14" x14ac:dyDescent="0.3">
      <c r="D93" s="25" t="s">
        <v>6</v>
      </c>
      <c r="E93" s="25" t="s">
        <v>36</v>
      </c>
      <c r="F93" s="25">
        <v>0</v>
      </c>
    </row>
    <row r="94" spans="1:14" x14ac:dyDescent="0.3">
      <c r="D94" s="25" t="s">
        <v>7</v>
      </c>
      <c r="E94" s="25" t="s">
        <v>36</v>
      </c>
      <c r="F94" s="25">
        <v>4</v>
      </c>
    </row>
    <row r="95" spans="1:14" x14ac:dyDescent="0.3">
      <c r="D95" s="25" t="s">
        <v>24</v>
      </c>
      <c r="E95" s="25" t="s">
        <v>36</v>
      </c>
      <c r="F95" s="25">
        <v>0</v>
      </c>
    </row>
    <row r="96" spans="1:14" x14ac:dyDescent="0.3">
      <c r="D96" s="25" t="s">
        <v>8</v>
      </c>
      <c r="E96" s="25" t="s">
        <v>36</v>
      </c>
      <c r="F96" s="25">
        <v>0</v>
      </c>
    </row>
    <row r="97" spans="4:6" x14ac:dyDescent="0.3">
      <c r="D97" s="25" t="s">
        <v>9</v>
      </c>
      <c r="E97" s="25" t="s">
        <v>36</v>
      </c>
      <c r="F97" s="25">
        <v>0</v>
      </c>
    </row>
    <row r="98" spans="4:6" x14ac:dyDescent="0.3">
      <c r="D98" s="25" t="s">
        <v>10</v>
      </c>
      <c r="E98" s="25" t="s">
        <v>36</v>
      </c>
      <c r="F98" s="2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3EC-B87E-43CB-AA59-9E36A56FC652}">
  <dimension ref="B1:P14"/>
  <sheetViews>
    <sheetView workbookViewId="0">
      <selection activeCell="H6" sqref="H6"/>
    </sheetView>
  </sheetViews>
  <sheetFormatPr baseColWidth="10" defaultRowHeight="14.4" x14ac:dyDescent="0.3"/>
  <sheetData>
    <row r="1" spans="2:16" x14ac:dyDescent="0.3">
      <c r="B1" t="s">
        <v>25</v>
      </c>
      <c r="C1" s="5" t="s">
        <v>16</v>
      </c>
      <c r="G1" t="s">
        <v>20</v>
      </c>
      <c r="H1" s="5" t="s">
        <v>42</v>
      </c>
      <c r="O1" t="s">
        <v>20</v>
      </c>
      <c r="P1" s="5" t="s">
        <v>29</v>
      </c>
    </row>
    <row r="2" spans="2:16" x14ac:dyDescent="0.3">
      <c r="C2" s="5"/>
    </row>
    <row r="3" spans="2:16" x14ac:dyDescent="0.3">
      <c r="B3" t="s">
        <v>14</v>
      </c>
      <c r="C3" t="s">
        <v>17</v>
      </c>
      <c r="G3" t="s">
        <v>14</v>
      </c>
      <c r="H3" t="s">
        <v>43</v>
      </c>
      <c r="O3" t="s">
        <v>14</v>
      </c>
      <c r="P3" t="s">
        <v>26</v>
      </c>
    </row>
    <row r="4" spans="2:16" x14ac:dyDescent="0.3">
      <c r="B4" t="s">
        <v>15</v>
      </c>
      <c r="C4" t="s">
        <v>18</v>
      </c>
      <c r="H4" t="s">
        <v>44</v>
      </c>
      <c r="P4" t="s">
        <v>27</v>
      </c>
    </row>
    <row r="5" spans="2:16" x14ac:dyDescent="0.3">
      <c r="C5" t="s">
        <v>19</v>
      </c>
      <c r="H5" t="s">
        <v>45</v>
      </c>
      <c r="P5" t="s">
        <v>28</v>
      </c>
    </row>
    <row r="10" spans="2:16" x14ac:dyDescent="0.3">
      <c r="B10" t="s">
        <v>20</v>
      </c>
      <c r="C10" t="s">
        <v>37</v>
      </c>
      <c r="F10" t="s">
        <v>25</v>
      </c>
      <c r="G10" s="5" t="s">
        <v>46</v>
      </c>
      <c r="H10" s="5"/>
      <c r="I10" t="s">
        <v>25</v>
      </c>
      <c r="J10" s="5" t="s">
        <v>47</v>
      </c>
      <c r="M10" t="s">
        <v>25</v>
      </c>
      <c r="N10" s="5" t="s">
        <v>49</v>
      </c>
    </row>
    <row r="12" spans="2:16" x14ac:dyDescent="0.3">
      <c r="B12" t="s">
        <v>14</v>
      </c>
      <c r="C12" t="s">
        <v>38</v>
      </c>
      <c r="F12" t="s">
        <v>14</v>
      </c>
      <c r="G12" t="s">
        <v>38</v>
      </c>
      <c r="H12" s="5"/>
      <c r="I12" t="s">
        <v>14</v>
      </c>
      <c r="J12" t="s">
        <v>48</v>
      </c>
      <c r="M12" t="s">
        <v>14</v>
      </c>
      <c r="N12" t="s">
        <v>51</v>
      </c>
    </row>
    <row r="13" spans="2:16" x14ac:dyDescent="0.3">
      <c r="C13" t="s">
        <v>39</v>
      </c>
      <c r="G13" t="s">
        <v>39</v>
      </c>
      <c r="H13" s="5"/>
      <c r="J13" t="s">
        <v>41</v>
      </c>
      <c r="N13" t="s">
        <v>50</v>
      </c>
    </row>
    <row r="14" spans="2:16" x14ac:dyDescent="0.3">
      <c r="C14" t="s">
        <v>40</v>
      </c>
      <c r="G14" t="s">
        <v>40</v>
      </c>
      <c r="H14" s="5"/>
      <c r="J14" t="s">
        <v>53</v>
      </c>
      <c r="N14" t="s">
        <v>52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Ejercicio Fertilizantes</vt:lpstr>
      <vt:lpstr>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Agudelo Tapias</dc:creator>
  <cp:lastModifiedBy>David Agudelo Tapias</cp:lastModifiedBy>
  <dcterms:created xsi:type="dcterms:W3CDTF">2024-03-11T17:20:38Z</dcterms:created>
  <dcterms:modified xsi:type="dcterms:W3CDTF">2024-03-12T00:31:24Z</dcterms:modified>
</cp:coreProperties>
</file>