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versidad\Cuarto\TFG_IC\ENTREGATFG\"/>
    </mc:Choice>
  </mc:AlternateContent>
  <xr:revisionPtr revIDLastSave="0" documentId="13_ncr:1_{80EE927E-89E5-4993-B550-BB63E51E6182}" xr6:coauthVersionLast="47" xr6:coauthVersionMax="47" xr10:uidLastSave="{00000000-0000-0000-0000-000000000000}"/>
  <bookViews>
    <workbookView xWindow="28680" yWindow="-8985" windowWidth="29040" windowHeight="16440" xr2:uid="{CB3CB793-1702-4E36-9123-D29A8C8C52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N61" i="1"/>
  <c r="I48" i="1"/>
  <c r="I49" i="1"/>
  <c r="N29" i="1"/>
  <c r="N12" i="1"/>
  <c r="N11" i="1"/>
  <c r="N60" i="1"/>
  <c r="N59" i="1"/>
  <c r="R29" i="1" s="1"/>
  <c r="I55" i="1"/>
  <c r="I54" i="1"/>
  <c r="I53" i="1"/>
  <c r="I52" i="1"/>
  <c r="I51" i="1"/>
  <c r="I50" i="1"/>
  <c r="N49" i="1"/>
  <c r="N50" i="1"/>
  <c r="N51" i="1"/>
  <c r="N52" i="1"/>
  <c r="N53" i="1"/>
  <c r="N54" i="1"/>
  <c r="N55" i="1"/>
  <c r="N56" i="1"/>
  <c r="N57" i="1"/>
  <c r="N48" i="1"/>
  <c r="N8" i="1"/>
  <c r="N9" i="1"/>
  <c r="N10" i="1"/>
  <c r="I35" i="1"/>
  <c r="I37" i="1"/>
  <c r="I38" i="1"/>
  <c r="I39" i="1"/>
  <c r="I40" i="1"/>
  <c r="I41" i="1"/>
  <c r="I42" i="1"/>
  <c r="I44" i="1"/>
  <c r="I45" i="1"/>
  <c r="I46" i="1"/>
  <c r="I47" i="1"/>
  <c r="I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34" i="1"/>
  <c r="N33" i="1"/>
  <c r="N22" i="1"/>
  <c r="N23" i="1"/>
  <c r="N24" i="1"/>
  <c r="N25" i="1"/>
  <c r="N26" i="1"/>
  <c r="N27" i="1"/>
  <c r="N28" i="1"/>
  <c r="N21" i="1"/>
  <c r="N20" i="1"/>
  <c r="N7" i="1"/>
  <c r="N6" i="1"/>
  <c r="R26" i="1" l="1"/>
  <c r="R23" i="1"/>
  <c r="R20" i="1"/>
  <c r="R32" i="1" l="1"/>
</calcChain>
</file>

<file path=xl/sharedStrings.xml><?xml version="1.0" encoding="utf-8"?>
<sst xmlns="http://schemas.openxmlformats.org/spreadsheetml/2006/main" count="117" uniqueCount="100">
  <si>
    <t>MATERIALES LEROY MERLIN</t>
  </si>
  <si>
    <t>REFERENCIA</t>
  </si>
  <si>
    <t>MATERIALES  ALIEXPRESS</t>
  </si>
  <si>
    <t>https://es.aliexpress.com/item/32952790418.html</t>
  </si>
  <si>
    <t>https://es.aliexpress.com/item/1005006161998547.html</t>
  </si>
  <si>
    <t>Mini Módulo de diodos LED de tráfico</t>
  </si>
  <si>
    <t>https://es.aliexpress.com/item/1005005565459721.html</t>
  </si>
  <si>
    <t>Cable de extensión de 2 pines - 20M</t>
  </si>
  <si>
    <t>Tira de luces LED 5V - 1M Waterproof Warm White</t>
  </si>
  <si>
    <t>https://es.aliexpress.com/item/33022096969.html</t>
  </si>
  <si>
    <t>Ventilador 80MM - 5V 3 pin</t>
  </si>
  <si>
    <t>UNIDADES</t>
  </si>
  <si>
    <t>PRECIO/UD</t>
  </si>
  <si>
    <t>TOTAL</t>
  </si>
  <si>
    <t>https://es.aliexpress.com/item/1005005626475953.html</t>
  </si>
  <si>
    <t>Módulo de relé - 5V 2 way channel</t>
  </si>
  <si>
    <t>https://es.aliexpress.com/item/1005003004790140.html</t>
  </si>
  <si>
    <t>Cables macho a macho - 20cm 20 pin</t>
  </si>
  <si>
    <t>https://es.aliexpress.com/item/1005006263457745.html</t>
  </si>
  <si>
    <t>Cables macho a hembra - 20cm 20 pin</t>
  </si>
  <si>
    <t>Cables hembra a hembra - 20cm 20 pin</t>
  </si>
  <si>
    <t>https://es.aliexpress.com/item/1005005591145849.html</t>
  </si>
  <si>
    <t>Módulo de expansión de almacenamiento microSD</t>
  </si>
  <si>
    <t>https://es.aliexpress.com/item/32869484514.html</t>
  </si>
  <si>
    <t>https://es.aliexpress.com/item/1005006125242045.html</t>
  </si>
  <si>
    <t>https://es.aliexpress.com/item/1005004926993351.html</t>
  </si>
  <si>
    <t>https://es.aliexpress.com/item/1005006389574525.html</t>
  </si>
  <si>
    <t>Bomba de motor sumergible - Amphibious Type</t>
  </si>
  <si>
    <t>https://es.aliexpress.com/item/1005005630775595.html</t>
  </si>
  <si>
    <t>TOTAL ALIEXPRESS</t>
  </si>
  <si>
    <t>Semilla de perejil Común</t>
  </si>
  <si>
    <t>Semilla de albahaca Grande Verde</t>
  </si>
  <si>
    <t>https://www.leroymerlin.es/productos/jardin-y-terraza/plantas-semillas-y-arboles/semillas-de-huerta-flor-y-culinarias/semilla-de-perejil-comun-10490830.html</t>
  </si>
  <si>
    <t>LINK</t>
  </si>
  <si>
    <t>TOTAL LEROY</t>
  </si>
  <si>
    <t>https://www.leroymerlin.es/productos/jardin-y-terraza/plantas-semillas-y-arboles/semillas-de-huerta-flor-y-culinarias/hierbabuena-0-2g-90427463.html</t>
  </si>
  <si>
    <t>https://www.leroymerlin.es/productos/jardin-y-terraza/plantas-semillas-y-arboles/semillas-de-huerta-flor-y-culinarias/semilla-de-albahaca-grande-verde-10490725.html</t>
  </si>
  <si>
    <t>Semilla de hierbabuena</t>
  </si>
  <si>
    <t>https://www.leroymerlin.es/productos/jardin-y-terraza/plantas-semillas-y-arboles/semillas-de-huerta-flor-y-culinarias/semillas-de-oregano-mejorana-81905336.html</t>
  </si>
  <si>
    <t>Semilla de orégano Mejorana</t>
  </si>
  <si>
    <t>https://www.leroymerlin.es/productos/jardin-y-terraza/riego/ayuda-con-el-riego/riego-por-goteo-para-huerto/pack-10-goteros-regulables-0-60-l-h-geolia-83210897.html</t>
  </si>
  <si>
    <t>Pack 10 goteros Regulables</t>
  </si>
  <si>
    <t>Pack 25 Te uniones</t>
  </si>
  <si>
    <t>https://www.leroymerlin.es/productos/jardin-y-terraza/riego/riego-por-goteo/pack-25-te-6-mm-geolia-83211073.html</t>
  </si>
  <si>
    <t>Sustrato universal 20L</t>
  </si>
  <si>
    <t>Placa Policarbonato 2x1M</t>
  </si>
  <si>
    <t>https://www.leroymerlin.es/productos/construccion/cubiertas-y-tejados/cubiertas-y-placas-policarbonato/panel-de-policarbonato-celular-plano-translucida-4mm-de-105x200-cm-10603054.html</t>
  </si>
  <si>
    <t>Bisagra</t>
  </si>
  <si>
    <t>Jardinera verde 38cm</t>
  </si>
  <si>
    <t>TOTAL PROYECTO</t>
  </si>
  <si>
    <t>Tornillos 3x35</t>
  </si>
  <si>
    <t>Tornillos 3x25</t>
  </si>
  <si>
    <t>Módulo  de sensor de temperatura y humedad - AHT10</t>
  </si>
  <si>
    <t>Módulo de sensor de nivel de agua analógico</t>
  </si>
  <si>
    <t>Módulo de sensor de luz ambiental - VEML7700</t>
  </si>
  <si>
    <t>Conversor CC CC</t>
  </si>
  <si>
    <t>Placa de pruebas horizontal</t>
  </si>
  <si>
    <t>https://es.aliexpress.com/item/1005006990183423.html</t>
  </si>
  <si>
    <t>Conectores macho DC</t>
  </si>
  <si>
    <t>https://es.aliexpress.com/item/1005005827656117.html</t>
  </si>
  <si>
    <t>Módulo de carga batería 18650 - MCP73871</t>
  </si>
  <si>
    <t>https://es.aliexpress.com/item/1005006864225593.html</t>
  </si>
  <si>
    <t>Placa de expansión ESP32</t>
  </si>
  <si>
    <t>https://es.aliexpress.com/item/1005006124044428.html</t>
  </si>
  <si>
    <t>Módulo indicador capacidad batería litio</t>
  </si>
  <si>
    <t>https://es.aliexpress.com/item/1005005968856522.html</t>
  </si>
  <si>
    <t>https://es.aliexpress.com/item/1005006283625827.html</t>
  </si>
  <si>
    <t>Soporte batería 18650 (3 uds)</t>
  </si>
  <si>
    <t>MATERIALES  AMAZON</t>
  </si>
  <si>
    <t>Placa de desarrollo ESP32 NodeMCU</t>
  </si>
  <si>
    <t>TOTAL AMAZON</t>
  </si>
  <si>
    <t>https://www.amazon.es/dp/B0D6ZWTSD7</t>
  </si>
  <si>
    <t>B0D6ZWTSD7</t>
  </si>
  <si>
    <t>Batería litio 18650  2500mAh 3,7v</t>
  </si>
  <si>
    <t>Módulo capacitivo sensor de humedad del suelo</t>
  </si>
  <si>
    <t>Sensor calidad aire, temperatura y humedad - ENS160+AHT20</t>
  </si>
  <si>
    <t>https://www.amazon.es/dp/B0DGLCWR76/</t>
  </si>
  <si>
    <t>B0DGLCWR76</t>
  </si>
  <si>
    <t>Tablero madera negro 70x50cm</t>
  </si>
  <si>
    <t>Caja componentes eléctricos</t>
  </si>
  <si>
    <t>Deposito agua 3.25L</t>
  </si>
  <si>
    <t>https://www.leroymerlin.es/productos/pack-de-9-listones-de-abeto-sin-cepillar-13x25x2000mm-ancho-x-espesor-x-largo-82137956.html</t>
  </si>
  <si>
    <t>https://www.leroymerlin.es/productos/microtubo-para-riego-4mm-negro-de-15-m-90170896.html</t>
  </si>
  <si>
    <t>Microtubo riego por goteo 4 mm 15 m</t>
  </si>
  <si>
    <t>Pack  9 Listones Abeto</t>
  </si>
  <si>
    <t>https://www.leroymerlin.es/productos/sustrato-universal-compo-sana-para-todo-tipo-de-plantas-interior-y-exterior-20l-258972.html</t>
  </si>
  <si>
    <t>Panel Solar 6W 6V</t>
  </si>
  <si>
    <t>https://es.aliexpress.com/item/1005007013856492.html</t>
  </si>
  <si>
    <t>https://es.aliexpress.com/item/1005007955979899.html</t>
  </si>
  <si>
    <t>https://www.amazon.es/dp/B08GY9NYRM/</t>
  </si>
  <si>
    <t>B08GY9NYRM</t>
  </si>
  <si>
    <t>Tarjeta MicroSD 32GB SanDisk</t>
  </si>
  <si>
    <t>https://www.todoelectronica.com/cable-dupont-de-40-vias-20cm-hembra-hembra-con-hilo-de-cobre-p-110236.html</t>
  </si>
  <si>
    <t>Cables dupont hembra-hembra</t>
  </si>
  <si>
    <t>https://www.todoelectronica.com/kit-de-128-tubos-termorretractiles-negros-con-medida-y-diametro-variados-p-116767.html</t>
  </si>
  <si>
    <t>Kit 128 tubos termorretráctiles negros</t>
  </si>
  <si>
    <t>Plantas Viveros Sanchez</t>
  </si>
  <si>
    <t>---</t>
  </si>
  <si>
    <t>MATERIALES VARIOS</t>
  </si>
  <si>
    <t>TOTAL 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</si>
</sst>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D7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0" xfId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0" fillId="0" borderId="0" xfId="0" quotePrefix="1" applyAlignment="1">
      <alignment horizontal="center" vertical="center"/>
    </xf>
    <xf numFmtId="0" fontId="0" fillId="0" borderId="8" xfId="0" applyBorder="1" applyAlignment="1">
      <alignment horizontal="left" vertical="center" wrapText="1" indent="1"/>
    </xf>
    <xf numFmtId="0" fontId="3" fillId="0" borderId="11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2" fillId="0" borderId="9" xfId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3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indent="1"/>
    </xf>
    <xf numFmtId="0" fontId="0" fillId="0" borderId="1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DD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aliexpress.com/item/1005004926993351.html" TargetMode="External"/><Relationship Id="rId18" Type="http://schemas.openxmlformats.org/officeDocument/2006/relationships/hyperlink" Target="https://www.leroymerlin.es/productos/jardin-y-terraza/plantas-semillas-y-arboles/semillas-de-huerta-flor-y-culinarias/hierbabuena-0-2g-90427463.html" TargetMode="External"/><Relationship Id="rId26" Type="http://schemas.openxmlformats.org/officeDocument/2006/relationships/hyperlink" Target="https://es.aliexpress.com/item/1005007013856492.html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leroymerlin.es/productos/jardin-y-terraza/riego/ayuda-con-el-riego/riego-por-goteo-para-huerto/pack-10-goteros-regulables-0-60-l-h-geolia-83210897.html" TargetMode="External"/><Relationship Id="rId34" Type="http://schemas.openxmlformats.org/officeDocument/2006/relationships/hyperlink" Target="https://www.amazon.es/dp/B0D6ZWTSD7" TargetMode="External"/><Relationship Id="rId7" Type="http://schemas.openxmlformats.org/officeDocument/2006/relationships/hyperlink" Target="https://es.aliexpress.com/item/1005006263457745.html" TargetMode="External"/><Relationship Id="rId12" Type="http://schemas.openxmlformats.org/officeDocument/2006/relationships/hyperlink" Target="https://es.aliexpress.com/item/1005006125242045.html" TargetMode="External"/><Relationship Id="rId17" Type="http://schemas.openxmlformats.org/officeDocument/2006/relationships/hyperlink" Target="https://www.leroymerlin.es/productos/jardin-y-terraza/plantas-semillas-y-arboles/semillas-de-huerta-flor-y-culinarias/semilla-de-albahaca-grande-verde-10490725.html" TargetMode="External"/><Relationship Id="rId25" Type="http://schemas.openxmlformats.org/officeDocument/2006/relationships/hyperlink" Target="https://es.aliexpress.com/item/1005007955979899.html" TargetMode="External"/><Relationship Id="rId33" Type="http://schemas.openxmlformats.org/officeDocument/2006/relationships/hyperlink" Target="https://www.amazon.es/dp/B0DGLCWR76/" TargetMode="External"/><Relationship Id="rId38" Type="http://schemas.openxmlformats.org/officeDocument/2006/relationships/hyperlink" Target="https://www.todoelectronica.com/kit-de-128-tubos-termorretractiles-negros-con-medida-y-diametro-variados-p-116767.html" TargetMode="External"/><Relationship Id="rId2" Type="http://schemas.openxmlformats.org/officeDocument/2006/relationships/hyperlink" Target="https://es.aliexpress.com/item/1005006161998547.html" TargetMode="External"/><Relationship Id="rId16" Type="http://schemas.openxmlformats.org/officeDocument/2006/relationships/hyperlink" Target="https://www.leroymerlin.es/productos/jardin-y-terraza/plantas-semillas-y-arboles/semillas-de-huerta-flor-y-culinarias/semilla-de-perejil-comun-10490830.html" TargetMode="External"/><Relationship Id="rId20" Type="http://schemas.openxmlformats.org/officeDocument/2006/relationships/hyperlink" Target="https://www.leroymerlin.es/productos/microtubo-para-riego-4mm-negro-de-15-m-90170896.html" TargetMode="External"/><Relationship Id="rId29" Type="http://schemas.openxmlformats.org/officeDocument/2006/relationships/hyperlink" Target="https://es.aliexpress.com/item/1005006864225593.html" TargetMode="External"/><Relationship Id="rId1" Type="http://schemas.openxmlformats.org/officeDocument/2006/relationships/hyperlink" Target="https://es.aliexpress.com/item/32952790418.html" TargetMode="External"/><Relationship Id="rId6" Type="http://schemas.openxmlformats.org/officeDocument/2006/relationships/hyperlink" Target="https://es.aliexpress.com/item/1005003004790140.html" TargetMode="External"/><Relationship Id="rId11" Type="http://schemas.openxmlformats.org/officeDocument/2006/relationships/hyperlink" Target="https://es.aliexpress.com/item/32869484514.html" TargetMode="External"/><Relationship Id="rId24" Type="http://schemas.openxmlformats.org/officeDocument/2006/relationships/hyperlink" Target="https://www.leroymerlin.es/productos/construccion/cubiertas-y-tejados/cubiertas-y-placas-policarbonato/panel-de-policarbonato-celular-plano-translucida-4mm-de-105x200-cm-10603054.html" TargetMode="External"/><Relationship Id="rId32" Type="http://schemas.openxmlformats.org/officeDocument/2006/relationships/hyperlink" Target="https://es.aliexpress.com/item/1005006283625827.html" TargetMode="External"/><Relationship Id="rId37" Type="http://schemas.openxmlformats.org/officeDocument/2006/relationships/hyperlink" Target="https://www.todoelectronica.com/cable-dupont-de-40-vias-20cm-hembra-hembra-con-hilo-de-cobre-p-110236.html" TargetMode="External"/><Relationship Id="rId5" Type="http://schemas.openxmlformats.org/officeDocument/2006/relationships/hyperlink" Target="https://es.aliexpress.com/item/1005005626475953.html" TargetMode="External"/><Relationship Id="rId15" Type="http://schemas.openxmlformats.org/officeDocument/2006/relationships/hyperlink" Target="https://es.aliexpress.com/item/1005005630775595.html" TargetMode="External"/><Relationship Id="rId23" Type="http://schemas.openxmlformats.org/officeDocument/2006/relationships/hyperlink" Target="https://www.leroymerlin.es/productos/sustrato-universal-compo-sana-para-todo-tipo-de-plantas-interior-y-exterior-20l-258972.html" TargetMode="External"/><Relationship Id="rId28" Type="http://schemas.openxmlformats.org/officeDocument/2006/relationships/hyperlink" Target="https://es.aliexpress.com/item/1005005827656117.html" TargetMode="External"/><Relationship Id="rId36" Type="http://schemas.openxmlformats.org/officeDocument/2006/relationships/hyperlink" Target="https://www.amazon.es/dp/B08GY9NYRM/" TargetMode="External"/><Relationship Id="rId10" Type="http://schemas.openxmlformats.org/officeDocument/2006/relationships/hyperlink" Target="https://es.aliexpress.com/item/1005005591145849.html" TargetMode="External"/><Relationship Id="rId19" Type="http://schemas.openxmlformats.org/officeDocument/2006/relationships/hyperlink" Target="https://www.leroymerlin.es/productos/jardin-y-terraza/plantas-semillas-y-arboles/semillas-de-huerta-flor-y-culinarias/semillas-de-oregano-mejorana-81905336.html" TargetMode="External"/><Relationship Id="rId31" Type="http://schemas.openxmlformats.org/officeDocument/2006/relationships/hyperlink" Target="https://es.aliexpress.com/item/1005005968856522.html" TargetMode="External"/><Relationship Id="rId4" Type="http://schemas.openxmlformats.org/officeDocument/2006/relationships/hyperlink" Target="https://es.aliexpress.com/item/33022096969.html" TargetMode="External"/><Relationship Id="rId9" Type="http://schemas.openxmlformats.org/officeDocument/2006/relationships/hyperlink" Target="https://es.aliexpress.com/item/1005006263457745.html" TargetMode="External"/><Relationship Id="rId14" Type="http://schemas.openxmlformats.org/officeDocument/2006/relationships/hyperlink" Target="https://es.aliexpress.com/item/1005006389574525.html" TargetMode="External"/><Relationship Id="rId22" Type="http://schemas.openxmlformats.org/officeDocument/2006/relationships/hyperlink" Target="https://www.leroymerlin.es/productos/jardin-y-terraza/riego/riego-por-goteo/pack-25-te-6-mm-geolia-83211073.html" TargetMode="External"/><Relationship Id="rId27" Type="http://schemas.openxmlformats.org/officeDocument/2006/relationships/hyperlink" Target="https://es.aliexpress.com/item/1005006990183423.html" TargetMode="External"/><Relationship Id="rId30" Type="http://schemas.openxmlformats.org/officeDocument/2006/relationships/hyperlink" Target="https://es.aliexpress.com/item/1005006124044428.html" TargetMode="External"/><Relationship Id="rId35" Type="http://schemas.openxmlformats.org/officeDocument/2006/relationships/hyperlink" Target="https://www.leroymerlin.es/productos/pack-de-9-listones-de-abeto-sin-cepillar-13x25x2000mm-ancho-x-espesor-x-largo-82137956.html" TargetMode="External"/><Relationship Id="rId8" Type="http://schemas.openxmlformats.org/officeDocument/2006/relationships/hyperlink" Target="https://es.aliexpress.com/item/1005006263457745.html" TargetMode="External"/><Relationship Id="rId3" Type="http://schemas.openxmlformats.org/officeDocument/2006/relationships/hyperlink" Target="https://es.aliexpress.com/item/100500556545972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1390-13AE-41C5-BA26-2B199EF39CC8}">
  <dimension ref="A1:S66"/>
  <sheetViews>
    <sheetView tabSelected="1" zoomScale="70" zoomScaleNormal="70" workbookViewId="0">
      <selection activeCell="R19" sqref="R19:S19"/>
    </sheetView>
  </sheetViews>
  <sheetFormatPr defaultColWidth="11.5546875" defaultRowHeight="14.4" x14ac:dyDescent="0.3"/>
  <cols>
    <col min="1" max="1" width="11.44140625" customWidth="1"/>
    <col min="5" max="5" width="28.109375" customWidth="1"/>
    <col min="8" max="8" width="29" customWidth="1"/>
    <col min="9" max="9" width="21.44140625" customWidth="1"/>
  </cols>
  <sheetData>
    <row r="1" spans="1:18" ht="15" thickBo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8" x14ac:dyDescent="0.3">
      <c r="A3" s="3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1:18" ht="15" thickBot="1" x14ac:dyDescent="0.35">
      <c r="A4" s="3"/>
      <c r="B4" s="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8" ht="15" thickBot="1" x14ac:dyDescent="0.35">
      <c r="A5" s="3"/>
      <c r="B5" s="12"/>
      <c r="C5" s="33" t="s">
        <v>98</v>
      </c>
      <c r="D5" s="33"/>
      <c r="E5" s="34"/>
      <c r="F5" s="37" t="s">
        <v>33</v>
      </c>
      <c r="G5" s="38"/>
      <c r="H5" s="39"/>
      <c r="I5" s="20" t="s">
        <v>1</v>
      </c>
      <c r="J5" s="37">
        <v>1</v>
      </c>
      <c r="K5" s="39"/>
      <c r="L5" s="37" t="s">
        <v>11</v>
      </c>
      <c r="M5" s="39"/>
      <c r="N5" s="37" t="s">
        <v>13</v>
      </c>
      <c r="O5" s="39"/>
      <c r="P5" s="12"/>
    </row>
    <row r="6" spans="1:18" x14ac:dyDescent="0.3">
      <c r="A6" s="3"/>
      <c r="B6" s="12"/>
      <c r="C6" s="51" t="s">
        <v>47</v>
      </c>
      <c r="D6" s="52"/>
      <c r="E6" s="52"/>
      <c r="F6" s="29"/>
      <c r="G6" s="29"/>
      <c r="H6" s="29"/>
      <c r="I6" s="3"/>
      <c r="J6" s="25">
        <v>1.2</v>
      </c>
      <c r="K6" s="25"/>
      <c r="L6" s="26">
        <v>1</v>
      </c>
      <c r="M6" s="26"/>
      <c r="N6" s="26">
        <f>J6*L6</f>
        <v>1.2</v>
      </c>
      <c r="O6" s="26"/>
      <c r="P6" s="12"/>
    </row>
    <row r="7" spans="1:18" x14ac:dyDescent="0.3">
      <c r="A7" s="3"/>
      <c r="B7" s="12"/>
      <c r="C7" s="30" t="s">
        <v>48</v>
      </c>
      <c r="D7" s="29"/>
      <c r="E7" s="29"/>
      <c r="F7" s="29"/>
      <c r="G7" s="29"/>
      <c r="H7" s="29"/>
      <c r="I7" s="3"/>
      <c r="J7" s="26">
        <v>1.35</v>
      </c>
      <c r="K7" s="26"/>
      <c r="L7" s="26">
        <v>4</v>
      </c>
      <c r="M7" s="26"/>
      <c r="N7" s="26">
        <f t="shared" ref="N7" si="0">J7*L7</f>
        <v>5.4</v>
      </c>
      <c r="O7" s="26"/>
      <c r="P7" s="12"/>
    </row>
    <row r="8" spans="1:18" x14ac:dyDescent="0.3">
      <c r="A8" s="3"/>
      <c r="B8" s="12"/>
      <c r="C8" s="30" t="s">
        <v>50</v>
      </c>
      <c r="D8" s="29"/>
      <c r="E8" s="29"/>
      <c r="F8" s="29"/>
      <c r="G8" s="29"/>
      <c r="H8" s="29"/>
      <c r="I8" s="3"/>
      <c r="J8" s="26">
        <v>0.9</v>
      </c>
      <c r="K8" s="26"/>
      <c r="L8" s="26">
        <v>4</v>
      </c>
      <c r="M8" s="26"/>
      <c r="N8" s="26">
        <f t="shared" ref="N8:N10" si="1">J8*L8</f>
        <v>3.6</v>
      </c>
      <c r="O8" s="26"/>
      <c r="P8" s="12"/>
    </row>
    <row r="9" spans="1:18" x14ac:dyDescent="0.3">
      <c r="A9" s="3"/>
      <c r="B9" s="12"/>
      <c r="C9" s="30" t="s">
        <v>51</v>
      </c>
      <c r="D9" s="29"/>
      <c r="E9" s="29"/>
      <c r="F9" s="29"/>
      <c r="G9" s="29"/>
      <c r="H9" s="29"/>
      <c r="I9" s="3"/>
      <c r="J9" s="26">
        <v>0.9</v>
      </c>
      <c r="K9" s="26"/>
      <c r="L9" s="26">
        <v>1</v>
      </c>
      <c r="M9" s="26"/>
      <c r="N9" s="26">
        <f t="shared" si="1"/>
        <v>0.9</v>
      </c>
      <c r="O9" s="26"/>
      <c r="P9" s="12"/>
    </row>
    <row r="10" spans="1:18" x14ac:dyDescent="0.3">
      <c r="A10" s="3"/>
      <c r="B10" s="12"/>
      <c r="C10" s="30" t="s">
        <v>78</v>
      </c>
      <c r="D10" s="29"/>
      <c r="E10" s="29"/>
      <c r="F10" s="29"/>
      <c r="G10" s="29"/>
      <c r="H10" s="29"/>
      <c r="I10" s="3"/>
      <c r="J10" s="26">
        <v>7.2</v>
      </c>
      <c r="K10" s="26"/>
      <c r="L10" s="26">
        <v>1</v>
      </c>
      <c r="M10" s="26"/>
      <c r="N10" s="26">
        <f t="shared" si="1"/>
        <v>7.2</v>
      </c>
      <c r="O10" s="26"/>
      <c r="P10" s="12"/>
    </row>
    <row r="11" spans="1:18" x14ac:dyDescent="0.3">
      <c r="A11" s="3"/>
      <c r="B11" s="12"/>
      <c r="C11" s="30" t="s">
        <v>79</v>
      </c>
      <c r="D11" s="29"/>
      <c r="E11" s="29"/>
      <c r="F11" s="29"/>
      <c r="G11" s="29"/>
      <c r="H11" s="29"/>
      <c r="I11" s="3"/>
      <c r="J11" s="26">
        <v>4.9000000000000004</v>
      </c>
      <c r="K11" s="26"/>
      <c r="L11" s="26">
        <v>1</v>
      </c>
      <c r="M11" s="26"/>
      <c r="N11" s="26">
        <f t="shared" ref="N11" si="2">J11*L11</f>
        <v>4.9000000000000004</v>
      </c>
      <c r="O11" s="26"/>
      <c r="P11" s="12"/>
    </row>
    <row r="12" spans="1:18" x14ac:dyDescent="0.3">
      <c r="A12" s="3"/>
      <c r="B12" s="12"/>
      <c r="C12" s="30" t="s">
        <v>80</v>
      </c>
      <c r="D12" s="29"/>
      <c r="E12" s="29"/>
      <c r="F12" s="29"/>
      <c r="G12" s="29"/>
      <c r="H12" s="29"/>
      <c r="I12" s="3"/>
      <c r="J12" s="26">
        <v>1.9</v>
      </c>
      <c r="K12" s="26"/>
      <c r="L12" s="26">
        <v>1</v>
      </c>
      <c r="M12" s="26"/>
      <c r="N12" s="26">
        <f t="shared" ref="N12" si="3">J12*L12</f>
        <v>1.9</v>
      </c>
      <c r="O12" s="26"/>
      <c r="P12" s="12"/>
    </row>
    <row r="13" spans="1:18" x14ac:dyDescent="0.3">
      <c r="A13" s="3"/>
      <c r="B13" s="12"/>
      <c r="C13" s="30"/>
      <c r="D13" s="29"/>
      <c r="E13" s="29"/>
      <c r="F13" s="29"/>
      <c r="G13" s="29"/>
      <c r="H13" s="29"/>
      <c r="I13" s="3"/>
      <c r="J13" s="26"/>
      <c r="K13" s="26"/>
      <c r="L13" s="26"/>
      <c r="M13" s="26"/>
      <c r="N13" s="26"/>
      <c r="O13" s="26"/>
      <c r="P13" s="12"/>
    </row>
    <row r="14" spans="1:18" x14ac:dyDescent="0.3">
      <c r="A14" s="3"/>
      <c r="B14" s="12"/>
      <c r="C14" s="30" t="s">
        <v>93</v>
      </c>
      <c r="D14" s="29"/>
      <c r="E14" s="29"/>
      <c r="F14" s="28" t="s">
        <v>92</v>
      </c>
      <c r="G14" s="29"/>
      <c r="H14" s="29"/>
      <c r="I14" s="3"/>
      <c r="J14" s="55" t="str">
        <f>"108.0007"</f>
        <v>108.0007</v>
      </c>
      <c r="K14" s="26"/>
      <c r="L14" s="26">
        <v>1</v>
      </c>
      <c r="M14" s="26"/>
      <c r="N14" s="26">
        <v>1.1499999999999999</v>
      </c>
      <c r="O14" s="26"/>
      <c r="P14" s="12"/>
    </row>
    <row r="15" spans="1:18" x14ac:dyDescent="0.3">
      <c r="A15" s="3"/>
      <c r="B15" s="12"/>
      <c r="C15" s="30" t="s">
        <v>95</v>
      </c>
      <c r="D15" s="29"/>
      <c r="E15" s="29"/>
      <c r="F15" s="28" t="s">
        <v>94</v>
      </c>
      <c r="G15" s="29"/>
      <c r="H15" s="29"/>
      <c r="I15" s="3"/>
      <c r="J15" s="26" t="str">
        <f>"161.250072"</f>
        <v>161.250072</v>
      </c>
      <c r="K15" s="26"/>
      <c r="L15" s="26">
        <v>1</v>
      </c>
      <c r="M15" s="26"/>
      <c r="N15" s="26">
        <v>3.47</v>
      </c>
      <c r="O15" s="26"/>
      <c r="P15" s="12"/>
    </row>
    <row r="16" spans="1:18" x14ac:dyDescent="0.3">
      <c r="A16" s="3"/>
      <c r="B16" s="12"/>
      <c r="C16" s="30" t="s">
        <v>96</v>
      </c>
      <c r="D16" s="29"/>
      <c r="E16" s="29"/>
      <c r="F16" s="56" t="s">
        <v>97</v>
      </c>
      <c r="G16" s="29"/>
      <c r="H16" s="29"/>
      <c r="I16" s="3"/>
      <c r="J16" s="47" t="s">
        <v>97</v>
      </c>
      <c r="K16" s="26"/>
      <c r="L16" s="26">
        <v>1</v>
      </c>
      <c r="M16" s="26"/>
      <c r="N16" s="26">
        <v>10</v>
      </c>
      <c r="O16" s="26"/>
      <c r="P16" s="12"/>
    </row>
    <row r="17" spans="1:19" x14ac:dyDescent="0.3">
      <c r="A17" s="3"/>
      <c r="B17" s="12"/>
      <c r="C17" s="30"/>
      <c r="D17" s="29"/>
      <c r="E17" s="29"/>
      <c r="F17" s="29"/>
      <c r="G17" s="29"/>
      <c r="H17" s="29"/>
      <c r="I17" s="3"/>
      <c r="J17" s="26"/>
      <c r="K17" s="26"/>
      <c r="L17" s="26"/>
      <c r="M17" s="26"/>
      <c r="N17" s="26"/>
      <c r="O17" s="26"/>
      <c r="P17" s="12"/>
    </row>
    <row r="18" spans="1:19" ht="15" thickBot="1" x14ac:dyDescent="0.35">
      <c r="A18" s="3"/>
      <c r="B18" s="12"/>
      <c r="C18" s="30"/>
      <c r="D18" s="29"/>
      <c r="E18" s="29"/>
      <c r="F18" s="29"/>
      <c r="G18" s="29"/>
      <c r="H18" s="29"/>
      <c r="I18" s="3"/>
      <c r="J18" s="26"/>
      <c r="K18" s="26"/>
      <c r="L18" s="26"/>
      <c r="M18" s="26"/>
      <c r="N18" s="26"/>
      <c r="O18" s="26"/>
      <c r="P18" s="12"/>
    </row>
    <row r="19" spans="1:19" ht="15" thickBot="1" x14ac:dyDescent="0.35">
      <c r="A19" s="3"/>
      <c r="B19" s="12"/>
      <c r="C19" s="35" t="s">
        <v>0</v>
      </c>
      <c r="D19" s="35"/>
      <c r="E19" s="36"/>
      <c r="F19" s="40" t="s">
        <v>33</v>
      </c>
      <c r="G19" s="35"/>
      <c r="H19" s="36"/>
      <c r="I19" s="19" t="s">
        <v>1</v>
      </c>
      <c r="J19" s="40" t="s">
        <v>12</v>
      </c>
      <c r="K19" s="36"/>
      <c r="L19" s="40" t="s">
        <v>11</v>
      </c>
      <c r="M19" s="36"/>
      <c r="N19" s="40" t="s">
        <v>13</v>
      </c>
      <c r="O19" s="36"/>
      <c r="P19" s="12"/>
      <c r="R19" s="37" t="s">
        <v>99</v>
      </c>
      <c r="S19" s="39"/>
    </row>
    <row r="20" spans="1:19" x14ac:dyDescent="0.3">
      <c r="A20" s="3"/>
      <c r="B20" s="12"/>
      <c r="C20" s="51" t="s">
        <v>30</v>
      </c>
      <c r="D20" s="52"/>
      <c r="E20" s="52"/>
      <c r="F20" s="53" t="s">
        <v>32</v>
      </c>
      <c r="G20" s="54"/>
      <c r="H20" s="54"/>
      <c r="I20" s="2">
        <v>10490830</v>
      </c>
      <c r="J20" s="25">
        <v>1.49</v>
      </c>
      <c r="K20" s="25"/>
      <c r="L20" s="26">
        <v>1</v>
      </c>
      <c r="M20" s="26"/>
      <c r="N20" s="25">
        <f>J20*L20</f>
        <v>1.49</v>
      </c>
      <c r="O20" s="25"/>
      <c r="P20" s="12"/>
      <c r="R20" s="25">
        <f>SUM(N6:O18)</f>
        <v>39.72</v>
      </c>
      <c r="S20" s="25"/>
    </row>
    <row r="21" spans="1:19" ht="15" thickBot="1" x14ac:dyDescent="0.35">
      <c r="A21" s="3"/>
      <c r="B21" s="12"/>
      <c r="C21" s="30" t="s">
        <v>31</v>
      </c>
      <c r="D21" s="29"/>
      <c r="E21" s="29"/>
      <c r="F21" s="28" t="s">
        <v>36</v>
      </c>
      <c r="G21" s="29"/>
      <c r="H21" s="29"/>
      <c r="I21" s="2">
        <v>10490725</v>
      </c>
      <c r="J21" s="26">
        <v>1.49</v>
      </c>
      <c r="K21" s="26"/>
      <c r="L21" s="26">
        <v>1</v>
      </c>
      <c r="M21" s="26"/>
      <c r="N21" s="26">
        <f>J21*L21</f>
        <v>1.49</v>
      </c>
      <c r="O21" s="26"/>
      <c r="P21" s="12"/>
      <c r="R21" s="3"/>
      <c r="S21" s="3"/>
    </row>
    <row r="22" spans="1:19" ht="15" thickBot="1" x14ac:dyDescent="0.35">
      <c r="A22" s="3"/>
      <c r="B22" s="12"/>
      <c r="C22" s="30" t="s">
        <v>37</v>
      </c>
      <c r="D22" s="29"/>
      <c r="E22" s="29"/>
      <c r="F22" s="28" t="s">
        <v>35</v>
      </c>
      <c r="G22" s="29"/>
      <c r="H22" s="29"/>
      <c r="I22" s="2">
        <v>90427463</v>
      </c>
      <c r="J22" s="26">
        <v>2.2400000000000002</v>
      </c>
      <c r="K22" s="26"/>
      <c r="L22" s="26">
        <v>1</v>
      </c>
      <c r="M22" s="26"/>
      <c r="N22" s="26">
        <f t="shared" ref="N22:N28" si="4">J22*L22</f>
        <v>2.2400000000000002</v>
      </c>
      <c r="O22" s="26"/>
      <c r="P22" s="12"/>
      <c r="R22" s="40" t="s">
        <v>34</v>
      </c>
      <c r="S22" s="36"/>
    </row>
    <row r="23" spans="1:19" x14ac:dyDescent="0.3">
      <c r="A23" s="3"/>
      <c r="B23" s="12"/>
      <c r="C23" s="30" t="s">
        <v>39</v>
      </c>
      <c r="D23" s="29"/>
      <c r="E23" s="29"/>
      <c r="F23" s="28" t="s">
        <v>38</v>
      </c>
      <c r="G23" s="29"/>
      <c r="H23" s="29"/>
      <c r="I23" s="1">
        <v>81905336</v>
      </c>
      <c r="J23" s="26">
        <v>1.19</v>
      </c>
      <c r="K23" s="26"/>
      <c r="L23" s="26">
        <v>1</v>
      </c>
      <c r="M23" s="26"/>
      <c r="N23" s="26">
        <f t="shared" si="4"/>
        <v>1.19</v>
      </c>
      <c r="O23" s="26"/>
      <c r="P23" s="12"/>
      <c r="R23" s="25">
        <f>SUM(N20:O31)</f>
        <v>48.15</v>
      </c>
      <c r="S23" s="25"/>
    </row>
    <row r="24" spans="1:19" ht="15" thickBot="1" x14ac:dyDescent="0.35">
      <c r="A24" s="3"/>
      <c r="B24" s="12"/>
      <c r="C24" s="30" t="s">
        <v>83</v>
      </c>
      <c r="D24" s="29"/>
      <c r="E24" s="29"/>
      <c r="F24" s="28" t="s">
        <v>82</v>
      </c>
      <c r="G24" s="29"/>
      <c r="H24" s="29"/>
      <c r="I24" s="1">
        <v>90170896</v>
      </c>
      <c r="J24" s="26">
        <v>3.99</v>
      </c>
      <c r="K24" s="26"/>
      <c r="L24" s="26">
        <v>1</v>
      </c>
      <c r="M24" s="26"/>
      <c r="N24" s="26">
        <f t="shared" si="4"/>
        <v>3.99</v>
      </c>
      <c r="O24" s="26"/>
      <c r="P24" s="12"/>
      <c r="R24" s="3"/>
      <c r="S24" s="3"/>
    </row>
    <row r="25" spans="1:19" ht="15" thickBot="1" x14ac:dyDescent="0.35">
      <c r="A25" s="3"/>
      <c r="B25" s="12"/>
      <c r="C25" s="30" t="s">
        <v>41</v>
      </c>
      <c r="D25" s="29"/>
      <c r="E25" s="29"/>
      <c r="F25" s="28" t="s">
        <v>40</v>
      </c>
      <c r="G25" s="29"/>
      <c r="H25" s="29"/>
      <c r="I25" s="1">
        <v>83210897</v>
      </c>
      <c r="J25" s="26">
        <v>2.99</v>
      </c>
      <c r="K25" s="26"/>
      <c r="L25" s="26">
        <v>1</v>
      </c>
      <c r="M25" s="26"/>
      <c r="N25" s="26">
        <f t="shared" si="4"/>
        <v>2.99</v>
      </c>
      <c r="O25" s="26"/>
      <c r="P25" s="12"/>
      <c r="R25" s="41" t="s">
        <v>29</v>
      </c>
      <c r="S25" s="43"/>
    </row>
    <row r="26" spans="1:19" x14ac:dyDescent="0.3">
      <c r="A26" s="3"/>
      <c r="B26" s="12"/>
      <c r="C26" s="30" t="s">
        <v>42</v>
      </c>
      <c r="D26" s="29"/>
      <c r="E26" s="29"/>
      <c r="F26" s="28" t="s">
        <v>43</v>
      </c>
      <c r="G26" s="29"/>
      <c r="H26" s="29"/>
      <c r="I26" s="1">
        <v>83211073</v>
      </c>
      <c r="J26" s="26">
        <v>4.29</v>
      </c>
      <c r="K26" s="26"/>
      <c r="L26" s="26">
        <v>1</v>
      </c>
      <c r="M26" s="26"/>
      <c r="N26" s="26">
        <f t="shared" si="4"/>
        <v>4.29</v>
      </c>
      <c r="O26" s="26"/>
      <c r="P26" s="12"/>
      <c r="R26" s="25">
        <f>SUM(N33:O55)</f>
        <v>55.35</v>
      </c>
      <c r="S26" s="25"/>
    </row>
    <row r="27" spans="1:19" ht="15" thickBot="1" x14ac:dyDescent="0.35">
      <c r="A27" s="3"/>
      <c r="B27" s="12"/>
      <c r="C27" s="30" t="s">
        <v>45</v>
      </c>
      <c r="D27" s="29"/>
      <c r="E27" s="29"/>
      <c r="F27" s="28" t="s">
        <v>46</v>
      </c>
      <c r="G27" s="29"/>
      <c r="H27" s="29"/>
      <c r="I27" s="1">
        <v>10603054</v>
      </c>
      <c r="J27" s="26">
        <v>12.29</v>
      </c>
      <c r="K27" s="26"/>
      <c r="L27" s="26">
        <v>1</v>
      </c>
      <c r="M27" s="26"/>
      <c r="N27" s="26">
        <f t="shared" si="4"/>
        <v>12.29</v>
      </c>
      <c r="O27" s="26"/>
      <c r="P27" s="12"/>
      <c r="R27" s="3"/>
      <c r="S27" s="3"/>
    </row>
    <row r="28" spans="1:19" ht="15" thickBot="1" x14ac:dyDescent="0.35">
      <c r="A28" s="3"/>
      <c r="B28" s="12"/>
      <c r="C28" s="30" t="s">
        <v>44</v>
      </c>
      <c r="D28" s="29"/>
      <c r="E28" s="29"/>
      <c r="F28" s="28" t="s">
        <v>85</v>
      </c>
      <c r="G28" s="29"/>
      <c r="H28" s="29"/>
      <c r="I28" s="1">
        <v>258972</v>
      </c>
      <c r="J28" s="26">
        <v>3.89</v>
      </c>
      <c r="K28" s="26"/>
      <c r="L28" s="26">
        <v>1</v>
      </c>
      <c r="M28" s="26"/>
      <c r="N28" s="26">
        <f t="shared" si="4"/>
        <v>3.89</v>
      </c>
      <c r="O28" s="26"/>
      <c r="P28" s="12"/>
      <c r="R28" s="23" t="s">
        <v>70</v>
      </c>
      <c r="S28" s="24"/>
    </row>
    <row r="29" spans="1:19" x14ac:dyDescent="0.3">
      <c r="A29" s="3"/>
      <c r="B29" s="12"/>
      <c r="C29" s="30" t="s">
        <v>84</v>
      </c>
      <c r="D29" s="29"/>
      <c r="E29" s="29"/>
      <c r="F29" s="28" t="s">
        <v>81</v>
      </c>
      <c r="G29" s="29"/>
      <c r="H29" s="29"/>
      <c r="I29" s="22">
        <v>82137956</v>
      </c>
      <c r="J29" s="26">
        <v>14.29</v>
      </c>
      <c r="K29" s="26"/>
      <c r="L29" s="26">
        <v>1</v>
      </c>
      <c r="M29" s="26"/>
      <c r="N29" s="26">
        <f t="shared" ref="N29" si="5">J29*L29</f>
        <v>14.29</v>
      </c>
      <c r="O29" s="26"/>
      <c r="P29" s="12"/>
      <c r="R29" s="25">
        <f>SUM(N59:O63)</f>
        <v>45.56</v>
      </c>
      <c r="S29" s="25"/>
    </row>
    <row r="30" spans="1:19" ht="15" thickBot="1" x14ac:dyDescent="0.35">
      <c r="A30" s="3"/>
      <c r="B30" s="12"/>
      <c r="C30" s="30"/>
      <c r="D30" s="29"/>
      <c r="E30" s="29"/>
      <c r="F30" s="29"/>
      <c r="G30" s="29"/>
      <c r="H30" s="29"/>
      <c r="I30" s="1"/>
      <c r="J30" s="44"/>
      <c r="K30" s="44"/>
      <c r="L30" s="26"/>
      <c r="M30" s="26"/>
      <c r="N30" s="26"/>
      <c r="O30" s="57"/>
      <c r="P30" s="12"/>
    </row>
    <row r="31" spans="1:19" ht="15" thickBot="1" x14ac:dyDescent="0.35">
      <c r="A31" s="3"/>
      <c r="B31" s="12"/>
      <c r="C31" s="30"/>
      <c r="D31" s="29"/>
      <c r="E31" s="29"/>
      <c r="F31" s="29"/>
      <c r="G31" s="29"/>
      <c r="H31" s="29"/>
      <c r="I31" s="1"/>
      <c r="J31" s="26"/>
      <c r="K31" s="26"/>
      <c r="L31" s="26"/>
      <c r="M31" s="26"/>
      <c r="N31" s="26"/>
      <c r="O31" s="26"/>
      <c r="P31" s="12"/>
      <c r="R31" s="31" t="s">
        <v>49</v>
      </c>
      <c r="S31" s="32"/>
    </row>
    <row r="32" spans="1:19" ht="15" thickBot="1" x14ac:dyDescent="0.35">
      <c r="A32" s="3"/>
      <c r="B32" s="12"/>
      <c r="C32" s="42" t="s">
        <v>2</v>
      </c>
      <c r="D32" s="42"/>
      <c r="E32" s="43"/>
      <c r="F32" s="41" t="s">
        <v>33</v>
      </c>
      <c r="G32" s="42"/>
      <c r="H32" s="43"/>
      <c r="I32" s="18" t="s">
        <v>1</v>
      </c>
      <c r="J32" s="41" t="s">
        <v>12</v>
      </c>
      <c r="K32" s="43"/>
      <c r="L32" s="41" t="s">
        <v>11</v>
      </c>
      <c r="M32" s="43"/>
      <c r="N32" s="41" t="s">
        <v>13</v>
      </c>
      <c r="O32" s="42"/>
      <c r="P32" s="12"/>
      <c r="R32" s="25">
        <f>R20+R23+R26+R29</f>
        <v>188.78</v>
      </c>
      <c r="S32" s="25"/>
    </row>
    <row r="33" spans="1:17" x14ac:dyDescent="0.3">
      <c r="A33" s="3"/>
      <c r="B33" s="12"/>
      <c r="C33" s="48" t="s">
        <v>8</v>
      </c>
      <c r="D33" s="46"/>
      <c r="E33" s="46"/>
      <c r="F33" s="45" t="s">
        <v>3</v>
      </c>
      <c r="G33" s="46"/>
      <c r="H33" s="46"/>
      <c r="I33" s="2">
        <v>32952790418</v>
      </c>
      <c r="J33" s="25">
        <v>3.27</v>
      </c>
      <c r="K33" s="25"/>
      <c r="L33" s="25">
        <v>1</v>
      </c>
      <c r="M33" s="25"/>
      <c r="N33" s="25">
        <f>J33*L33</f>
        <v>3.27</v>
      </c>
      <c r="O33" s="25"/>
      <c r="P33" s="12"/>
    </row>
    <row r="34" spans="1:17" x14ac:dyDescent="0.3">
      <c r="A34" s="3"/>
      <c r="B34" s="12"/>
      <c r="C34" s="30" t="s">
        <v>5</v>
      </c>
      <c r="D34" s="29"/>
      <c r="E34" s="29"/>
      <c r="F34" s="28" t="s">
        <v>4</v>
      </c>
      <c r="G34" s="29"/>
      <c r="H34" s="29"/>
      <c r="I34" s="2" t="str">
        <f>"1005006161998540"</f>
        <v>1005006161998540</v>
      </c>
      <c r="J34" s="26">
        <v>0.87</v>
      </c>
      <c r="K34" s="26"/>
      <c r="L34" s="26">
        <v>1</v>
      </c>
      <c r="M34" s="26"/>
      <c r="N34" s="26">
        <f>J34*L34</f>
        <v>0.87</v>
      </c>
      <c r="O34" s="26"/>
      <c r="P34" s="12"/>
      <c r="Q34" s="3"/>
    </row>
    <row r="35" spans="1:17" x14ac:dyDescent="0.3">
      <c r="A35" s="3"/>
      <c r="B35" s="12"/>
      <c r="C35" s="30" t="s">
        <v>7</v>
      </c>
      <c r="D35" s="29"/>
      <c r="E35" s="29"/>
      <c r="F35" s="28" t="s">
        <v>6</v>
      </c>
      <c r="G35" s="29"/>
      <c r="H35" s="29"/>
      <c r="I35" s="2" t="str">
        <f>"1005005565459720"</f>
        <v>1005005565459720</v>
      </c>
      <c r="J35" s="26">
        <v>3.96</v>
      </c>
      <c r="K35" s="26"/>
      <c r="L35" s="26">
        <v>1</v>
      </c>
      <c r="M35" s="26"/>
      <c r="N35" s="26">
        <f t="shared" ref="N35:N47" si="6">J35*L35</f>
        <v>3.96</v>
      </c>
      <c r="O35" s="26"/>
      <c r="P35" s="12"/>
      <c r="Q35" s="3"/>
    </row>
    <row r="36" spans="1:17" x14ac:dyDescent="0.3">
      <c r="A36" s="3"/>
      <c r="B36" s="12"/>
      <c r="C36" s="30" t="s">
        <v>10</v>
      </c>
      <c r="D36" s="29"/>
      <c r="E36" s="29"/>
      <c r="F36" s="28" t="s">
        <v>9</v>
      </c>
      <c r="G36" s="29"/>
      <c r="H36" s="29"/>
      <c r="I36" s="2">
        <v>33022096969</v>
      </c>
      <c r="J36" s="26">
        <v>3.9</v>
      </c>
      <c r="K36" s="26"/>
      <c r="L36" s="26">
        <v>2</v>
      </c>
      <c r="M36" s="26"/>
      <c r="N36" s="26">
        <f t="shared" si="6"/>
        <v>7.8</v>
      </c>
      <c r="O36" s="26"/>
      <c r="P36" s="12"/>
      <c r="Q36" s="3"/>
    </row>
    <row r="37" spans="1:17" x14ac:dyDescent="0.3">
      <c r="A37" s="3"/>
      <c r="B37" s="12"/>
      <c r="C37" s="30" t="s">
        <v>15</v>
      </c>
      <c r="D37" s="29"/>
      <c r="E37" s="29"/>
      <c r="F37" s="28" t="s">
        <v>14</v>
      </c>
      <c r="G37" s="29"/>
      <c r="H37" s="29"/>
      <c r="I37" s="2" t="str">
        <f>"1005005626475950"</f>
        <v>1005005626475950</v>
      </c>
      <c r="J37" s="26">
        <v>1.47</v>
      </c>
      <c r="K37" s="26"/>
      <c r="L37" s="26">
        <v>3</v>
      </c>
      <c r="M37" s="26"/>
      <c r="N37" s="26">
        <f t="shared" si="6"/>
        <v>4.41</v>
      </c>
      <c r="O37" s="26"/>
      <c r="P37" s="12"/>
      <c r="Q37" s="3"/>
    </row>
    <row r="38" spans="1:17" x14ac:dyDescent="0.3">
      <c r="A38" s="3"/>
      <c r="B38" s="12"/>
      <c r="C38" s="49" t="s">
        <v>74</v>
      </c>
      <c r="D38" s="50"/>
      <c r="E38" s="50"/>
      <c r="F38" s="28" t="s">
        <v>16</v>
      </c>
      <c r="G38" s="29"/>
      <c r="H38" s="29"/>
      <c r="I38" s="2" t="str">
        <f>"1005003004790140"</f>
        <v>1005003004790140</v>
      </c>
      <c r="J38" s="26">
        <v>1.19</v>
      </c>
      <c r="K38" s="26"/>
      <c r="L38" s="26">
        <v>1</v>
      </c>
      <c r="M38" s="26"/>
      <c r="N38" s="26">
        <f t="shared" si="6"/>
        <v>1.19</v>
      </c>
      <c r="O38" s="26"/>
      <c r="P38" s="12"/>
      <c r="Q38" s="3"/>
    </row>
    <row r="39" spans="1:17" x14ac:dyDescent="0.3">
      <c r="A39" s="3"/>
      <c r="B39" s="12"/>
      <c r="C39" s="30" t="s">
        <v>17</v>
      </c>
      <c r="D39" s="29"/>
      <c r="E39" s="29"/>
      <c r="F39" s="28" t="s">
        <v>18</v>
      </c>
      <c r="G39" s="29"/>
      <c r="H39" s="29"/>
      <c r="I39" s="2" t="str">
        <f>"1005006263457740"</f>
        <v>1005006263457740</v>
      </c>
      <c r="J39" s="47">
        <v>0.87</v>
      </c>
      <c r="K39" s="26"/>
      <c r="L39" s="26">
        <v>1</v>
      </c>
      <c r="M39" s="26"/>
      <c r="N39" s="26">
        <f t="shared" si="6"/>
        <v>0.87</v>
      </c>
      <c r="O39" s="26"/>
      <c r="P39" s="12"/>
      <c r="Q39" s="3"/>
    </row>
    <row r="40" spans="1:17" x14ac:dyDescent="0.3">
      <c r="A40" s="3"/>
      <c r="B40" s="12"/>
      <c r="C40" s="30" t="s">
        <v>19</v>
      </c>
      <c r="D40" s="29"/>
      <c r="E40" s="29"/>
      <c r="F40" s="28" t="s">
        <v>18</v>
      </c>
      <c r="G40" s="29"/>
      <c r="H40" s="29"/>
      <c r="I40" s="2" t="str">
        <f>"1005006263457740"</f>
        <v>1005006263457740</v>
      </c>
      <c r="J40" s="26">
        <v>0.83</v>
      </c>
      <c r="K40" s="26"/>
      <c r="L40" s="26">
        <v>1</v>
      </c>
      <c r="M40" s="26"/>
      <c r="N40" s="26">
        <f t="shared" si="6"/>
        <v>0.83</v>
      </c>
      <c r="O40" s="26"/>
      <c r="P40" s="12"/>
      <c r="Q40" s="3"/>
    </row>
    <row r="41" spans="1:17" x14ac:dyDescent="0.3">
      <c r="A41" s="3"/>
      <c r="B41" s="12"/>
      <c r="C41" s="30" t="s">
        <v>20</v>
      </c>
      <c r="D41" s="29"/>
      <c r="E41" s="29"/>
      <c r="F41" s="28" t="s">
        <v>18</v>
      </c>
      <c r="G41" s="29"/>
      <c r="H41" s="29"/>
      <c r="I41" s="2" t="str">
        <f>"1005006263457740"</f>
        <v>1005006263457740</v>
      </c>
      <c r="J41" s="26">
        <v>0.85</v>
      </c>
      <c r="K41" s="26"/>
      <c r="L41" s="26">
        <v>1</v>
      </c>
      <c r="M41" s="26"/>
      <c r="N41" s="26">
        <f t="shared" si="6"/>
        <v>0.85</v>
      </c>
      <c r="O41" s="26"/>
      <c r="P41" s="12"/>
      <c r="Q41" s="3"/>
    </row>
    <row r="42" spans="1:17" x14ac:dyDescent="0.3">
      <c r="A42" s="3"/>
      <c r="B42" s="12"/>
      <c r="C42" s="30" t="s">
        <v>22</v>
      </c>
      <c r="D42" s="29"/>
      <c r="E42" s="29"/>
      <c r="F42" s="28" t="s">
        <v>21</v>
      </c>
      <c r="G42" s="29"/>
      <c r="H42" s="29"/>
      <c r="I42" s="2" t="str">
        <f>"1005005591145840"</f>
        <v>1005005591145840</v>
      </c>
      <c r="J42" s="26">
        <v>0.88</v>
      </c>
      <c r="K42" s="26"/>
      <c r="L42" s="26">
        <v>1</v>
      </c>
      <c r="M42" s="26"/>
      <c r="N42" s="26">
        <f t="shared" si="6"/>
        <v>0.88</v>
      </c>
      <c r="O42" s="26"/>
      <c r="P42" s="12"/>
      <c r="Q42" s="3"/>
    </row>
    <row r="43" spans="1:17" x14ac:dyDescent="0.3">
      <c r="A43" s="3"/>
      <c r="B43" s="12"/>
      <c r="C43" s="30" t="s">
        <v>27</v>
      </c>
      <c r="D43" s="29"/>
      <c r="E43" s="29"/>
      <c r="F43" s="28" t="s">
        <v>23</v>
      </c>
      <c r="G43" s="29"/>
      <c r="H43" s="29"/>
      <c r="I43" s="2">
        <v>32869484514</v>
      </c>
      <c r="J43" s="26">
        <v>2</v>
      </c>
      <c r="K43" s="26"/>
      <c r="L43" s="26">
        <v>1</v>
      </c>
      <c r="M43" s="26"/>
      <c r="N43" s="26">
        <f t="shared" si="6"/>
        <v>2</v>
      </c>
      <c r="O43" s="26"/>
      <c r="P43" s="12"/>
      <c r="Q43" s="3"/>
    </row>
    <row r="44" spans="1:17" x14ac:dyDescent="0.3">
      <c r="A44" s="3"/>
      <c r="B44" s="12"/>
      <c r="C44" s="30" t="s">
        <v>75</v>
      </c>
      <c r="D44" s="29"/>
      <c r="E44" s="29"/>
      <c r="F44" s="28" t="s">
        <v>24</v>
      </c>
      <c r="G44" s="29"/>
      <c r="H44" s="29"/>
      <c r="I44" s="2" t="str">
        <f>"1005006125242040"</f>
        <v>1005006125242040</v>
      </c>
      <c r="J44" s="26">
        <v>0.99</v>
      </c>
      <c r="K44" s="26"/>
      <c r="L44" s="26">
        <v>1</v>
      </c>
      <c r="M44" s="26"/>
      <c r="N44" s="26">
        <f t="shared" si="6"/>
        <v>0.99</v>
      </c>
      <c r="O44" s="26"/>
      <c r="P44" s="12"/>
      <c r="Q44" s="3"/>
    </row>
    <row r="45" spans="1:17" x14ac:dyDescent="0.3">
      <c r="A45" s="3"/>
      <c r="B45" s="12"/>
      <c r="C45" s="30" t="s">
        <v>54</v>
      </c>
      <c r="D45" s="29"/>
      <c r="E45" s="29"/>
      <c r="F45" s="28" t="s">
        <v>25</v>
      </c>
      <c r="G45" s="29"/>
      <c r="H45" s="29"/>
      <c r="I45" s="2" t="str">
        <f>"1005004926993350"</f>
        <v>1005004926993350</v>
      </c>
      <c r="J45" s="26">
        <v>2.42</v>
      </c>
      <c r="K45" s="26"/>
      <c r="L45" s="26">
        <v>1</v>
      </c>
      <c r="M45" s="26"/>
      <c r="N45" s="26">
        <f t="shared" si="6"/>
        <v>2.42</v>
      </c>
      <c r="O45" s="26"/>
      <c r="P45" s="12"/>
      <c r="Q45" s="3"/>
    </row>
    <row r="46" spans="1:17" x14ac:dyDescent="0.3">
      <c r="A46" s="3"/>
      <c r="B46" s="12"/>
      <c r="C46" s="30" t="s">
        <v>53</v>
      </c>
      <c r="D46" s="29"/>
      <c r="E46" s="29"/>
      <c r="F46" s="28" t="s">
        <v>26</v>
      </c>
      <c r="G46" s="29"/>
      <c r="H46" s="29"/>
      <c r="I46" s="2" t="str">
        <f>"1005006389574520"</f>
        <v>1005006389574520</v>
      </c>
      <c r="J46" s="26">
        <v>0.56999999999999995</v>
      </c>
      <c r="K46" s="26"/>
      <c r="L46" s="26">
        <v>1</v>
      </c>
      <c r="M46" s="26"/>
      <c r="N46" s="26">
        <f t="shared" si="6"/>
        <v>0.56999999999999995</v>
      </c>
      <c r="O46" s="26"/>
      <c r="P46" s="12"/>
      <c r="Q46" s="3"/>
    </row>
    <row r="47" spans="1:17" x14ac:dyDescent="0.3">
      <c r="A47" s="3"/>
      <c r="B47" s="12"/>
      <c r="C47" s="30" t="s">
        <v>52</v>
      </c>
      <c r="D47" s="29"/>
      <c r="E47" s="29"/>
      <c r="F47" s="28" t="s">
        <v>28</v>
      </c>
      <c r="G47" s="29"/>
      <c r="H47" s="29"/>
      <c r="I47" s="2" t="str">
        <f>"1005005630775590"</f>
        <v>1005005630775590</v>
      </c>
      <c r="J47" s="26">
        <v>0.96</v>
      </c>
      <c r="K47" s="26"/>
      <c r="L47" s="26">
        <v>2</v>
      </c>
      <c r="M47" s="26"/>
      <c r="N47" s="26">
        <f t="shared" si="6"/>
        <v>1.92</v>
      </c>
      <c r="O47" s="26"/>
      <c r="P47" s="12"/>
      <c r="Q47" s="3"/>
    </row>
    <row r="48" spans="1:17" x14ac:dyDescent="0.3">
      <c r="A48" s="3"/>
      <c r="B48" s="12"/>
      <c r="C48" s="30" t="s">
        <v>86</v>
      </c>
      <c r="D48" s="29"/>
      <c r="E48" s="29"/>
      <c r="F48" s="28" t="s">
        <v>88</v>
      </c>
      <c r="G48" s="29"/>
      <c r="H48" s="29"/>
      <c r="I48" s="2" t="str">
        <f>"1005007955979899"</f>
        <v>1005007955979899</v>
      </c>
      <c r="J48" s="26">
        <v>4.3899999999999997</v>
      </c>
      <c r="K48" s="26"/>
      <c r="L48" s="26">
        <v>2</v>
      </c>
      <c r="M48" s="26"/>
      <c r="N48" s="26">
        <f t="shared" ref="N48" si="7">J48*L48</f>
        <v>8.7799999999999994</v>
      </c>
      <c r="O48" s="26"/>
      <c r="P48" s="12"/>
      <c r="Q48" s="3"/>
    </row>
    <row r="49" spans="1:18" x14ac:dyDescent="0.3">
      <c r="A49" s="3"/>
      <c r="B49" s="12"/>
      <c r="C49" s="30" t="s">
        <v>55</v>
      </c>
      <c r="D49" s="29"/>
      <c r="E49" s="29"/>
      <c r="F49" s="28" t="s">
        <v>87</v>
      </c>
      <c r="G49" s="29"/>
      <c r="H49" s="29"/>
      <c r="I49" s="21" t="str">
        <f>"1005007013856490"</f>
        <v>1005007013856490</v>
      </c>
      <c r="J49" s="26">
        <v>0.93</v>
      </c>
      <c r="K49" s="26"/>
      <c r="L49" s="26">
        <v>2</v>
      </c>
      <c r="M49" s="26"/>
      <c r="N49" s="26">
        <f t="shared" ref="N49:N57" si="8">J49*L49</f>
        <v>1.86</v>
      </c>
      <c r="O49" s="26"/>
      <c r="P49" s="12"/>
      <c r="Q49" s="3"/>
    </row>
    <row r="50" spans="1:18" x14ac:dyDescent="0.3">
      <c r="A50" s="3"/>
      <c r="B50" s="12"/>
      <c r="C50" s="30" t="s">
        <v>56</v>
      </c>
      <c r="D50" s="29"/>
      <c r="E50" s="29"/>
      <c r="F50" s="28" t="s">
        <v>57</v>
      </c>
      <c r="G50" s="29"/>
      <c r="H50" s="29"/>
      <c r="I50" s="2" t="str">
        <f>"1005006990183423"</f>
        <v>1005006990183423</v>
      </c>
      <c r="J50" s="26">
        <v>1.77</v>
      </c>
      <c r="K50" s="26"/>
      <c r="L50" s="26">
        <v>1</v>
      </c>
      <c r="M50" s="26"/>
      <c r="N50" s="26">
        <f t="shared" si="8"/>
        <v>1.77</v>
      </c>
      <c r="O50" s="26"/>
      <c r="P50" s="12"/>
    </row>
    <row r="51" spans="1:18" x14ac:dyDescent="0.3">
      <c r="A51" s="3"/>
      <c r="B51" s="12"/>
      <c r="C51" s="30" t="s">
        <v>58</v>
      </c>
      <c r="D51" s="29"/>
      <c r="E51" s="29"/>
      <c r="F51" s="28" t="s">
        <v>59</v>
      </c>
      <c r="G51" s="29"/>
      <c r="H51" s="29"/>
      <c r="I51" s="2" t="str">
        <f>"1005005827656117"</f>
        <v>1005005827656117</v>
      </c>
      <c r="J51" s="26">
        <v>1.5</v>
      </c>
      <c r="K51" s="26"/>
      <c r="L51" s="26">
        <v>1</v>
      </c>
      <c r="M51" s="26"/>
      <c r="N51" s="26">
        <f t="shared" si="8"/>
        <v>1.5</v>
      </c>
      <c r="O51" s="26"/>
      <c r="P51" s="12"/>
    </row>
    <row r="52" spans="1:18" x14ac:dyDescent="0.3">
      <c r="A52" s="3"/>
      <c r="B52" s="12"/>
      <c r="C52" s="30" t="s">
        <v>60</v>
      </c>
      <c r="D52" s="29"/>
      <c r="E52" s="29"/>
      <c r="F52" s="28" t="s">
        <v>61</v>
      </c>
      <c r="G52" s="29"/>
      <c r="H52" s="29"/>
      <c r="I52" s="2" t="str">
        <f>"1005006864225593"</f>
        <v>1005006864225593</v>
      </c>
      <c r="J52" s="26">
        <v>2.58</v>
      </c>
      <c r="K52" s="26"/>
      <c r="L52" s="26">
        <v>2</v>
      </c>
      <c r="M52" s="26"/>
      <c r="N52" s="26">
        <f t="shared" si="8"/>
        <v>5.16</v>
      </c>
      <c r="O52" s="26"/>
      <c r="P52" s="12"/>
    </row>
    <row r="53" spans="1:18" x14ac:dyDescent="0.3">
      <c r="A53" s="3"/>
      <c r="B53" s="12"/>
      <c r="C53" s="30" t="s">
        <v>62</v>
      </c>
      <c r="D53" s="29"/>
      <c r="E53" s="29"/>
      <c r="F53" s="28" t="s">
        <v>63</v>
      </c>
      <c r="G53" s="29"/>
      <c r="H53" s="29"/>
      <c r="I53" s="2" t="str">
        <f>"1005006124044420"</f>
        <v>1005006124044420</v>
      </c>
      <c r="J53" s="26">
        <v>1.79</v>
      </c>
      <c r="K53" s="26"/>
      <c r="L53" s="26">
        <v>1</v>
      </c>
      <c r="M53" s="26"/>
      <c r="N53" s="26">
        <f t="shared" si="8"/>
        <v>1.79</v>
      </c>
      <c r="O53" s="26"/>
      <c r="P53" s="12"/>
      <c r="Q53" s="3"/>
      <c r="R53" s="3"/>
    </row>
    <row r="54" spans="1:18" x14ac:dyDescent="0.3">
      <c r="A54" s="3"/>
      <c r="B54" s="12"/>
      <c r="C54" s="30" t="s">
        <v>64</v>
      </c>
      <c r="D54" s="29"/>
      <c r="E54" s="29"/>
      <c r="F54" s="28" t="s">
        <v>65</v>
      </c>
      <c r="G54" s="29"/>
      <c r="H54" s="29"/>
      <c r="I54" s="2" t="str">
        <f>"1005005968856522"</f>
        <v>1005005968856522</v>
      </c>
      <c r="J54" s="26">
        <v>0.8</v>
      </c>
      <c r="K54" s="26"/>
      <c r="L54" s="26">
        <v>1</v>
      </c>
      <c r="M54" s="26"/>
      <c r="N54" s="26">
        <f t="shared" si="8"/>
        <v>0.8</v>
      </c>
      <c r="O54" s="26"/>
      <c r="P54" s="12"/>
      <c r="Q54" s="3"/>
      <c r="R54" s="3"/>
    </row>
    <row r="55" spans="1:18" x14ac:dyDescent="0.3">
      <c r="B55" s="12"/>
      <c r="C55" s="30" t="s">
        <v>67</v>
      </c>
      <c r="D55" s="29"/>
      <c r="E55" s="29"/>
      <c r="F55" s="28" t="s">
        <v>66</v>
      </c>
      <c r="G55" s="29"/>
      <c r="H55" s="29"/>
      <c r="I55" s="2" t="str">
        <f>"1005006283625820"</f>
        <v>1005006283625820</v>
      </c>
      <c r="J55" s="26">
        <v>0.86</v>
      </c>
      <c r="K55" s="26"/>
      <c r="L55" s="26">
        <v>1</v>
      </c>
      <c r="M55" s="26"/>
      <c r="N55" s="26">
        <f t="shared" si="8"/>
        <v>0.86</v>
      </c>
      <c r="O55" s="26"/>
      <c r="P55" s="12"/>
    </row>
    <row r="56" spans="1:18" x14ac:dyDescent="0.3">
      <c r="B56" s="12"/>
      <c r="C56" s="30"/>
      <c r="D56" s="29"/>
      <c r="E56" s="29"/>
      <c r="F56" s="29"/>
      <c r="G56" s="29"/>
      <c r="H56" s="29"/>
      <c r="I56" s="2"/>
      <c r="J56" s="26"/>
      <c r="K56" s="26"/>
      <c r="L56" s="26"/>
      <c r="M56" s="26"/>
      <c r="N56" s="26">
        <f t="shared" si="8"/>
        <v>0</v>
      </c>
      <c r="O56" s="26"/>
      <c r="P56" s="12"/>
    </row>
    <row r="57" spans="1:18" ht="15" thickBot="1" x14ac:dyDescent="0.35">
      <c r="B57" s="12"/>
      <c r="C57" s="30"/>
      <c r="D57" s="29"/>
      <c r="E57" s="29"/>
      <c r="F57" s="29"/>
      <c r="G57" s="29"/>
      <c r="H57" s="29"/>
      <c r="I57" s="2"/>
      <c r="J57" s="26"/>
      <c r="K57" s="26"/>
      <c r="L57" s="26"/>
      <c r="M57" s="26"/>
      <c r="N57" s="26">
        <f t="shared" si="8"/>
        <v>0</v>
      </c>
      <c r="O57" s="26"/>
      <c r="P57" s="12"/>
    </row>
    <row r="58" spans="1:18" ht="15" thickBot="1" x14ac:dyDescent="0.35">
      <c r="B58" s="12"/>
      <c r="C58" s="27" t="s">
        <v>68</v>
      </c>
      <c r="D58" s="27"/>
      <c r="E58" s="24"/>
      <c r="F58" s="23" t="s">
        <v>33</v>
      </c>
      <c r="G58" s="27"/>
      <c r="H58" s="24"/>
      <c r="I58" s="17" t="s">
        <v>1</v>
      </c>
      <c r="J58" s="23" t="s">
        <v>12</v>
      </c>
      <c r="K58" s="24"/>
      <c r="L58" s="23" t="s">
        <v>11</v>
      </c>
      <c r="M58" s="24"/>
      <c r="N58" s="23" t="s">
        <v>13</v>
      </c>
      <c r="O58" s="27"/>
      <c r="P58" s="12"/>
    </row>
    <row r="59" spans="1:18" x14ac:dyDescent="0.3">
      <c r="B59" s="12"/>
      <c r="C59" s="30" t="s">
        <v>69</v>
      </c>
      <c r="D59" s="29"/>
      <c r="E59" s="29"/>
      <c r="F59" s="28" t="s">
        <v>76</v>
      </c>
      <c r="G59" s="29"/>
      <c r="H59" s="29"/>
      <c r="I59" s="2" t="s">
        <v>77</v>
      </c>
      <c r="J59" s="26">
        <v>6</v>
      </c>
      <c r="K59" s="26"/>
      <c r="L59" s="26">
        <v>3</v>
      </c>
      <c r="M59" s="26"/>
      <c r="N59" s="26">
        <f t="shared" ref="N59" si="9">J59*L59</f>
        <v>18</v>
      </c>
      <c r="O59" s="26"/>
      <c r="P59" s="12"/>
    </row>
    <row r="60" spans="1:18" x14ac:dyDescent="0.3">
      <c r="B60" s="12"/>
      <c r="C60" s="30" t="s">
        <v>73</v>
      </c>
      <c r="D60" s="29"/>
      <c r="E60" s="29"/>
      <c r="F60" s="28" t="s">
        <v>71</v>
      </c>
      <c r="G60" s="29"/>
      <c r="H60" s="29"/>
      <c r="I60" s="2" t="s">
        <v>72</v>
      </c>
      <c r="J60" s="26">
        <v>9.5</v>
      </c>
      <c r="K60" s="26"/>
      <c r="L60" s="26">
        <v>2</v>
      </c>
      <c r="M60" s="26"/>
      <c r="N60" s="26">
        <f t="shared" ref="N60" si="10">J60*L60</f>
        <v>19</v>
      </c>
      <c r="O60" s="26"/>
      <c r="P60" s="12"/>
    </row>
    <row r="61" spans="1:18" x14ac:dyDescent="0.3">
      <c r="B61" s="12"/>
      <c r="C61" s="30" t="s">
        <v>91</v>
      </c>
      <c r="D61" s="29"/>
      <c r="E61" s="29"/>
      <c r="F61" s="28" t="s">
        <v>89</v>
      </c>
      <c r="G61" s="29"/>
      <c r="H61" s="29"/>
      <c r="I61" s="2" t="s">
        <v>90</v>
      </c>
      <c r="J61" s="26">
        <v>8.56</v>
      </c>
      <c r="K61" s="26"/>
      <c r="L61" s="26">
        <v>1</v>
      </c>
      <c r="M61" s="26"/>
      <c r="N61" s="26">
        <f t="shared" ref="N61" si="11">J61*L61</f>
        <v>8.56</v>
      </c>
      <c r="O61" s="26"/>
      <c r="P61" s="12"/>
    </row>
    <row r="62" spans="1:18" x14ac:dyDescent="0.3">
      <c r="B62" s="12"/>
      <c r="C62" s="30"/>
      <c r="D62" s="29"/>
      <c r="E62" s="29"/>
      <c r="F62" s="29"/>
      <c r="G62" s="29"/>
      <c r="H62" s="29"/>
      <c r="I62" s="2"/>
      <c r="J62" s="26"/>
      <c r="K62" s="26"/>
      <c r="L62" s="26"/>
      <c r="M62" s="26"/>
      <c r="N62" s="26"/>
      <c r="O62" s="26"/>
      <c r="P62" s="12"/>
    </row>
    <row r="63" spans="1:18" ht="15" thickBot="1" x14ac:dyDescent="0.35">
      <c r="B63" s="12"/>
      <c r="C63" s="30"/>
      <c r="D63" s="29"/>
      <c r="E63" s="29"/>
      <c r="F63" s="29"/>
      <c r="G63" s="29"/>
      <c r="H63" s="29"/>
      <c r="I63" s="2"/>
      <c r="J63" s="26"/>
      <c r="K63" s="26"/>
      <c r="L63" s="26"/>
      <c r="M63" s="26"/>
      <c r="N63" s="26"/>
      <c r="O63" s="26"/>
      <c r="P63" s="12"/>
    </row>
    <row r="64" spans="1:18" x14ac:dyDescent="0.3">
      <c r="B64" s="7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1"/>
    </row>
    <row r="65" spans="2:16" x14ac:dyDescent="0.3">
      <c r="B65" s="7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1"/>
    </row>
    <row r="66" spans="2:16" ht="15" thickBot="1" x14ac:dyDescent="0.35">
      <c r="B66" s="15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6"/>
    </row>
  </sheetData>
  <mergeCells count="305">
    <mergeCell ref="N30:O30"/>
    <mergeCell ref="N31:O31"/>
    <mergeCell ref="N24:O24"/>
    <mergeCell ref="N25:O25"/>
    <mergeCell ref="N26:O26"/>
    <mergeCell ref="N27:O27"/>
    <mergeCell ref="N28:O28"/>
    <mergeCell ref="N29:O29"/>
    <mergeCell ref="N19:O19"/>
    <mergeCell ref="N20:O20"/>
    <mergeCell ref="N21:O21"/>
    <mergeCell ref="N22:O22"/>
    <mergeCell ref="N23:O23"/>
    <mergeCell ref="R25:S25"/>
    <mergeCell ref="R26:S26"/>
    <mergeCell ref="R22:S22"/>
    <mergeCell ref="R19:S19"/>
    <mergeCell ref="R23:S23"/>
    <mergeCell ref="R20:S20"/>
    <mergeCell ref="N15:O15"/>
    <mergeCell ref="N16:O16"/>
    <mergeCell ref="N17:O17"/>
    <mergeCell ref="N18:O18"/>
    <mergeCell ref="L5:M5"/>
    <mergeCell ref="L18:M18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L12:M12"/>
    <mergeCell ref="L13:M13"/>
    <mergeCell ref="L14:M14"/>
    <mergeCell ref="L15:M15"/>
    <mergeCell ref="L16:M16"/>
    <mergeCell ref="L17:M17"/>
    <mergeCell ref="N5:O5"/>
    <mergeCell ref="L6:M6"/>
    <mergeCell ref="L7:M7"/>
    <mergeCell ref="L8:M8"/>
    <mergeCell ref="L9:M9"/>
    <mergeCell ref="L10:M10"/>
    <mergeCell ref="L11:M11"/>
    <mergeCell ref="L20:M20"/>
    <mergeCell ref="L21:M21"/>
    <mergeCell ref="L22:M22"/>
    <mergeCell ref="L19:M19"/>
    <mergeCell ref="N47:O47"/>
    <mergeCell ref="N48:O48"/>
    <mergeCell ref="N49:O49"/>
    <mergeCell ref="N38:O38"/>
    <mergeCell ref="N39:O39"/>
    <mergeCell ref="N40:O40"/>
    <mergeCell ref="N41:O41"/>
    <mergeCell ref="N42:O42"/>
    <mergeCell ref="N43:O43"/>
    <mergeCell ref="N32:O32"/>
    <mergeCell ref="N33:O33"/>
    <mergeCell ref="N34:O34"/>
    <mergeCell ref="N35:O35"/>
    <mergeCell ref="N36:O36"/>
    <mergeCell ref="N37:O37"/>
    <mergeCell ref="L44:M44"/>
    <mergeCell ref="L45:M45"/>
    <mergeCell ref="L46:M46"/>
    <mergeCell ref="L32:M32"/>
    <mergeCell ref="L33:M33"/>
    <mergeCell ref="L34:M34"/>
    <mergeCell ref="L35:M35"/>
    <mergeCell ref="L36:M36"/>
    <mergeCell ref="L37:M37"/>
    <mergeCell ref="N44:O44"/>
    <mergeCell ref="N45:O45"/>
    <mergeCell ref="N46:O46"/>
    <mergeCell ref="F17:H17"/>
    <mergeCell ref="F18:H18"/>
    <mergeCell ref="L28:M28"/>
    <mergeCell ref="L29:M29"/>
    <mergeCell ref="L30:M30"/>
    <mergeCell ref="L31:M31"/>
    <mergeCell ref="L23:M23"/>
    <mergeCell ref="L24:M24"/>
    <mergeCell ref="L25:M25"/>
    <mergeCell ref="L26:M26"/>
    <mergeCell ref="L27:M27"/>
    <mergeCell ref="F31:H31"/>
    <mergeCell ref="F25:H25"/>
    <mergeCell ref="F26:H26"/>
    <mergeCell ref="F27:H27"/>
    <mergeCell ref="F28:H28"/>
    <mergeCell ref="F21:H21"/>
    <mergeCell ref="L47:M47"/>
    <mergeCell ref="L48:M48"/>
    <mergeCell ref="L49:M49"/>
    <mergeCell ref="L38:M38"/>
    <mergeCell ref="L39:M39"/>
    <mergeCell ref="L40:M40"/>
    <mergeCell ref="L41:M41"/>
    <mergeCell ref="L42:M42"/>
    <mergeCell ref="L43:M43"/>
    <mergeCell ref="C26:E26"/>
    <mergeCell ref="C27:E27"/>
    <mergeCell ref="C28:E28"/>
    <mergeCell ref="C12:E12"/>
    <mergeCell ref="C13:E13"/>
    <mergeCell ref="C14:E14"/>
    <mergeCell ref="C15:E15"/>
    <mergeCell ref="C16:E16"/>
    <mergeCell ref="F13:H13"/>
    <mergeCell ref="F14:H14"/>
    <mergeCell ref="F15:H15"/>
    <mergeCell ref="F16:H16"/>
    <mergeCell ref="J15:K15"/>
    <mergeCell ref="J16:K16"/>
    <mergeCell ref="J17:K17"/>
    <mergeCell ref="C20:E20"/>
    <mergeCell ref="C21:E21"/>
    <mergeCell ref="C22:E22"/>
    <mergeCell ref="C23:E23"/>
    <mergeCell ref="C24:E24"/>
    <mergeCell ref="C25:E25"/>
    <mergeCell ref="C37:E37"/>
    <mergeCell ref="C38:E38"/>
    <mergeCell ref="C39:E39"/>
    <mergeCell ref="F22:H22"/>
    <mergeCell ref="F23:H23"/>
    <mergeCell ref="F24:H24"/>
    <mergeCell ref="C6:E6"/>
    <mergeCell ref="F6:H6"/>
    <mergeCell ref="J6:K6"/>
    <mergeCell ref="J7:K7"/>
    <mergeCell ref="J8:K8"/>
    <mergeCell ref="J9:K9"/>
    <mergeCell ref="J10:K10"/>
    <mergeCell ref="J11:K11"/>
    <mergeCell ref="J12:K12"/>
    <mergeCell ref="F7:H7"/>
    <mergeCell ref="F8:H8"/>
    <mergeCell ref="F9:H9"/>
    <mergeCell ref="F10:H10"/>
    <mergeCell ref="F11:H11"/>
    <mergeCell ref="F12:H12"/>
    <mergeCell ref="F20:H20"/>
    <mergeCell ref="J13:K13"/>
    <mergeCell ref="J14:K14"/>
    <mergeCell ref="J32:K32"/>
    <mergeCell ref="C32:E32"/>
    <mergeCell ref="C33:E33"/>
    <mergeCell ref="J18:K18"/>
    <mergeCell ref="C11:E11"/>
    <mergeCell ref="C48:E48"/>
    <mergeCell ref="C49:E49"/>
    <mergeCell ref="J20:K20"/>
    <mergeCell ref="J21:K21"/>
    <mergeCell ref="J22:K22"/>
    <mergeCell ref="J23:K23"/>
    <mergeCell ref="J24:K24"/>
    <mergeCell ref="J25:K25"/>
    <mergeCell ref="J26:K26"/>
    <mergeCell ref="C41:E41"/>
    <mergeCell ref="C42:E42"/>
    <mergeCell ref="C43:E43"/>
    <mergeCell ref="C44:E44"/>
    <mergeCell ref="C45:E45"/>
    <mergeCell ref="C46:E46"/>
    <mergeCell ref="F40:H40"/>
    <mergeCell ref="C34:E34"/>
    <mergeCell ref="C35:E35"/>
    <mergeCell ref="C36:E36"/>
    <mergeCell ref="J48:K48"/>
    <mergeCell ref="J49:K49"/>
    <mergeCell ref="J41:K41"/>
    <mergeCell ref="J42:K42"/>
    <mergeCell ref="J43:K43"/>
    <mergeCell ref="J44:K44"/>
    <mergeCell ref="J45:K45"/>
    <mergeCell ref="J46:K46"/>
    <mergeCell ref="F47:H47"/>
    <mergeCell ref="F48:H48"/>
    <mergeCell ref="F49:H49"/>
    <mergeCell ref="F41:H41"/>
    <mergeCell ref="F42:H42"/>
    <mergeCell ref="F43:H43"/>
    <mergeCell ref="F44:H44"/>
    <mergeCell ref="F45:H45"/>
    <mergeCell ref="F46:H46"/>
    <mergeCell ref="C47:E47"/>
    <mergeCell ref="J27:K27"/>
    <mergeCell ref="J28:K28"/>
    <mergeCell ref="J29:K29"/>
    <mergeCell ref="J31:K31"/>
    <mergeCell ref="J35:K35"/>
    <mergeCell ref="J36:K36"/>
    <mergeCell ref="J37:K37"/>
    <mergeCell ref="J38:K38"/>
    <mergeCell ref="J30:K30"/>
    <mergeCell ref="F33:H33"/>
    <mergeCell ref="J33:K33"/>
    <mergeCell ref="J34:K34"/>
    <mergeCell ref="J47:K47"/>
    <mergeCell ref="F34:H34"/>
    <mergeCell ref="F35:H35"/>
    <mergeCell ref="F36:H36"/>
    <mergeCell ref="F37:H37"/>
    <mergeCell ref="F38:H38"/>
    <mergeCell ref="F39:H39"/>
    <mergeCell ref="C40:E40"/>
    <mergeCell ref="C31:E31"/>
    <mergeCell ref="J39:K39"/>
    <mergeCell ref="J40:K40"/>
    <mergeCell ref="C59:E59"/>
    <mergeCell ref="C60:E60"/>
    <mergeCell ref="C61:E61"/>
    <mergeCell ref="C62:E62"/>
    <mergeCell ref="C63:E63"/>
    <mergeCell ref="R31:S31"/>
    <mergeCell ref="R32:S32"/>
    <mergeCell ref="C5:E5"/>
    <mergeCell ref="C19:E19"/>
    <mergeCell ref="F5:H5"/>
    <mergeCell ref="F19:H19"/>
    <mergeCell ref="F32:H32"/>
    <mergeCell ref="J5:K5"/>
    <mergeCell ref="J19:K19"/>
    <mergeCell ref="C29:E29"/>
    <mergeCell ref="C30:E30"/>
    <mergeCell ref="C17:E17"/>
    <mergeCell ref="C18:E18"/>
    <mergeCell ref="C7:E7"/>
    <mergeCell ref="C8:E8"/>
    <mergeCell ref="C9:E9"/>
    <mergeCell ref="C10:E10"/>
    <mergeCell ref="F29:H29"/>
    <mergeCell ref="F30:H30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F62:H62"/>
    <mergeCell ref="F63:H63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F50:H50"/>
    <mergeCell ref="F51:H51"/>
    <mergeCell ref="F52:H52"/>
    <mergeCell ref="F53:H53"/>
    <mergeCell ref="F54:H54"/>
    <mergeCell ref="F55:H55"/>
    <mergeCell ref="F56:H56"/>
    <mergeCell ref="F57:H57"/>
    <mergeCell ref="L53:M53"/>
    <mergeCell ref="L54:M54"/>
    <mergeCell ref="L55:M55"/>
    <mergeCell ref="L56:M56"/>
    <mergeCell ref="L57:M57"/>
    <mergeCell ref="L58:M58"/>
    <mergeCell ref="F59:H59"/>
    <mergeCell ref="F60:H60"/>
    <mergeCell ref="F61:H61"/>
    <mergeCell ref="F58:H58"/>
    <mergeCell ref="R28:S28"/>
    <mergeCell ref="R29:S29"/>
    <mergeCell ref="L59:M59"/>
    <mergeCell ref="L60:M60"/>
    <mergeCell ref="L61:M61"/>
    <mergeCell ref="L62:M62"/>
    <mergeCell ref="L63:M63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L50:M50"/>
    <mergeCell ref="L51:M51"/>
    <mergeCell ref="L52:M52"/>
  </mergeCells>
  <hyperlinks>
    <hyperlink ref="F33" r:id="rId1" xr:uid="{1A3256EF-CC26-4928-8CC9-B61D52A3854D}"/>
    <hyperlink ref="F34" r:id="rId2" xr:uid="{F96712DA-4C7B-4F9F-88C0-B8C1DF80FC2C}"/>
    <hyperlink ref="F35" r:id="rId3" xr:uid="{AD212FF6-0099-4DDF-B230-8CE29318E05B}"/>
    <hyperlink ref="F36" r:id="rId4" xr:uid="{CB577F4B-82C8-4046-AF45-83E147B952E2}"/>
    <hyperlink ref="F37" r:id="rId5" xr:uid="{C8DE5F1D-AF3E-498E-91CF-F4820FA9E426}"/>
    <hyperlink ref="F38" r:id="rId6" xr:uid="{1705DA6A-6D63-4CAE-89C8-2A085630E415}"/>
    <hyperlink ref="F39" r:id="rId7" xr:uid="{44CC6301-2627-47A9-A7E4-CC2BD0D609FF}"/>
    <hyperlink ref="F40" r:id="rId8" xr:uid="{AEB25A8F-3E3D-4435-8839-7E118BC87346}"/>
    <hyperlink ref="F41" r:id="rId9" xr:uid="{28114AE7-6BE5-4B10-80D2-33982A040D9C}"/>
    <hyperlink ref="F42" r:id="rId10" xr:uid="{96C109E9-4BC1-488D-B04F-35419AC21464}"/>
    <hyperlink ref="F43" r:id="rId11" xr:uid="{A7DE2D4E-A216-44A1-8F89-9508F8CD111D}"/>
    <hyperlink ref="F44" r:id="rId12" xr:uid="{6EAE165D-275B-4B69-896C-6FA851A353EB}"/>
    <hyperlink ref="F45" r:id="rId13" xr:uid="{ED5CE41F-E8D4-483D-963B-268C5CA8A4DF}"/>
    <hyperlink ref="F46" r:id="rId14" xr:uid="{D4FA7983-D618-49C9-863F-DB9926090058}"/>
    <hyperlink ref="F47" r:id="rId15" xr:uid="{20BA6E37-FDA0-4739-9BDD-7AA71E5DF10A}"/>
    <hyperlink ref="F20" r:id="rId16" xr:uid="{7FCCCB02-A8B0-41CC-9E41-6E8FB425D711}"/>
    <hyperlink ref="F21" r:id="rId17" xr:uid="{D1EAF8B9-09A2-43CD-9C17-6D916D00DCEA}"/>
    <hyperlink ref="F22" r:id="rId18" xr:uid="{7D7881F2-BCAD-4DA7-BF09-85D6A755625F}"/>
    <hyperlink ref="F23" r:id="rId19" xr:uid="{5A7DB4AC-BED9-413E-ACD0-E638199B6415}"/>
    <hyperlink ref="F24" r:id="rId20" xr:uid="{7E6E7815-7A13-41BF-BD3E-3D41D5D90DAE}"/>
    <hyperlink ref="F25" r:id="rId21" xr:uid="{03E981B2-7945-45D1-9711-6C8DF7A8D337}"/>
    <hyperlink ref="F26" r:id="rId22" xr:uid="{FCE65F1C-DE12-4948-88F4-A7DD4D5CDD7E}"/>
    <hyperlink ref="F28" r:id="rId23" xr:uid="{8204F8A7-E247-40D4-B8E1-C52C9B3D9BEE}"/>
    <hyperlink ref="F27" r:id="rId24" xr:uid="{71B74D8A-2E14-432B-9F12-0A11AF56D949}"/>
    <hyperlink ref="F48" r:id="rId25" xr:uid="{FE141795-B513-406B-9C41-649AAF52EFB8}"/>
    <hyperlink ref="F49" r:id="rId26" xr:uid="{B060EA50-3BCA-400A-BAFD-5A809ED59C3F}"/>
    <hyperlink ref="F50" r:id="rId27" xr:uid="{A00FB3BE-D0A6-4ECC-8DCD-4346AF6F03CD}"/>
    <hyperlink ref="F51" r:id="rId28" xr:uid="{D12783B5-F008-4561-9853-37F78A907404}"/>
    <hyperlink ref="F52" r:id="rId29" xr:uid="{EE82F179-7A78-4AF9-9482-91E928001081}"/>
    <hyperlink ref="F53" r:id="rId30" xr:uid="{4696E1F3-BFA7-4689-9C42-CF6E767BC68F}"/>
    <hyperlink ref="F54" r:id="rId31" xr:uid="{B89B661B-304B-4A9C-8153-2052C9760F12}"/>
    <hyperlink ref="F55" r:id="rId32" xr:uid="{346E29EE-DFB6-445E-BCDF-BCE0B944D558}"/>
    <hyperlink ref="F59" r:id="rId33" xr:uid="{73D5B896-26E0-43E8-AC7B-8D6C0D20C627}"/>
    <hyperlink ref="F60" r:id="rId34" xr:uid="{9B439CF0-32D0-4F03-9EBF-5DBDE225B460}"/>
    <hyperlink ref="F29" r:id="rId35" xr:uid="{31FD4B57-0A22-4F35-A4F1-18A116343017}"/>
    <hyperlink ref="F61" r:id="rId36" xr:uid="{44554198-39A9-4D42-A33E-B1AC1F9F90A6}"/>
    <hyperlink ref="F14" r:id="rId37" xr:uid="{78E1EC6A-6E76-4F24-A112-94B836AF4495}"/>
    <hyperlink ref="F15" r:id="rId38" xr:uid="{484F4FCA-A10E-41B2-BBBD-FC6C5D52F98C}"/>
  </hyperlinks>
  <pageMargins left="0.7" right="0.7" top="0.75" bottom="0.75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BALENZATEGUI GARCIA</dc:creator>
  <cp:lastModifiedBy>DAVID BALENZATEGUI GARCIA</cp:lastModifiedBy>
  <dcterms:created xsi:type="dcterms:W3CDTF">2024-05-06T21:58:01Z</dcterms:created>
  <dcterms:modified xsi:type="dcterms:W3CDTF">2025-07-03T22:44:09Z</dcterms:modified>
</cp:coreProperties>
</file>