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ensaso\floris\examples\optimization\scipy\"/>
    </mc:Choice>
  </mc:AlternateContent>
  <xr:revisionPtr revIDLastSave="0" documentId="13_ncr:1_{CD82C5EF-B9E0-4D1D-A20F-86F5F07D3D54}" xr6:coauthVersionLast="45" xr6:coauthVersionMax="45" xr10:uidLastSave="{00000000-0000-0000-0000-000000000000}"/>
  <bookViews>
    <workbookView xWindow="-120" yWindow="-120" windowWidth="29040" windowHeight="15840" activeTab="6" xr2:uid="{E4BE28C7-4D3E-41E2-AA29-DA3E1280E5CB}"/>
  </bookViews>
  <sheets>
    <sheet name="Farms In Region" sheetId="1" r:id="rId1"/>
    <sheet name="Adding more Farms" sheetId="5" r:id="rId2"/>
    <sheet name="Farms In first subset" sheetId="2" r:id="rId3"/>
    <sheet name="Farms In second subset" sheetId="6" r:id="rId4"/>
    <sheet name="Farms_Second_Coord" sheetId="13" r:id="rId5"/>
    <sheet name="Sheet3" sheetId="3" r:id="rId6"/>
    <sheet name="By region sub" sheetId="7" r:id="rId7"/>
    <sheet name="TI" sheetId="4" r:id="rId8"/>
    <sheet name="Farms_turb" sheetId="8" r:id="rId9"/>
    <sheet name="Sheet6" sheetId="14" r:id="rId10"/>
    <sheet name="Sheet2" sheetId="10" r:id="rId11"/>
    <sheet name="Sheet4" sheetId="11" r:id="rId12"/>
    <sheet name="Sheet7" sheetId="15" r:id="rId13"/>
    <sheet name="Sheet5" sheetId="12" r:id="rId14"/>
    <sheet name="Sheet1" sheetId="9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4" i="8" l="1"/>
  <c r="I64" i="8"/>
  <c r="I30" i="8" l="1"/>
  <c r="I31" i="8"/>
  <c r="I32" i="8"/>
  <c r="I33" i="8"/>
  <c r="I34" i="8"/>
  <c r="I35" i="8"/>
  <c r="I36" i="8"/>
  <c r="I37" i="8"/>
  <c r="I18" i="8"/>
  <c r="I19" i="8"/>
  <c r="I20" i="8"/>
  <c r="I21" i="8"/>
  <c r="I22" i="8"/>
  <c r="I13" i="8"/>
  <c r="I14" i="8"/>
  <c r="I5" i="8"/>
  <c r="I6" i="8"/>
  <c r="D3" i="15" l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" i="15"/>
  <c r="D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" i="15"/>
  <c r="P75" i="14"/>
  <c r="P67" i="14"/>
  <c r="O67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2" i="14"/>
  <c r="K77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2" i="14"/>
  <c r="H77" i="14"/>
  <c r="I77" i="14"/>
  <c r="G3" i="14"/>
  <c r="G4" i="14"/>
  <c r="G5" i="14"/>
  <c r="G6" i="14"/>
  <c r="G7" i="14"/>
  <c r="I7" i="14" s="1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2" i="14"/>
  <c r="I2" i="14" s="1"/>
  <c r="F3" i="14"/>
  <c r="F4" i="14"/>
  <c r="F5" i="14"/>
  <c r="F6" i="14"/>
  <c r="F7" i="14"/>
  <c r="F8" i="14"/>
  <c r="F9" i="14"/>
  <c r="H9" i="14" s="1"/>
  <c r="F10" i="14"/>
  <c r="F11" i="14"/>
  <c r="F12" i="14"/>
  <c r="F13" i="14"/>
  <c r="F14" i="14"/>
  <c r="F15" i="14"/>
  <c r="F16" i="14"/>
  <c r="F17" i="14"/>
  <c r="H17" i="14" s="1"/>
  <c r="F18" i="14"/>
  <c r="F19" i="14"/>
  <c r="F20" i="14"/>
  <c r="F21" i="14"/>
  <c r="F22" i="14"/>
  <c r="F23" i="14"/>
  <c r="F24" i="14"/>
  <c r="F25" i="14"/>
  <c r="H25" i="14" s="1"/>
  <c r="F26" i="14"/>
  <c r="F27" i="14"/>
  <c r="F28" i="14"/>
  <c r="F29" i="14"/>
  <c r="F30" i="14"/>
  <c r="F31" i="14"/>
  <c r="F32" i="14"/>
  <c r="F33" i="14"/>
  <c r="H33" i="14" s="1"/>
  <c r="F34" i="14"/>
  <c r="F35" i="14"/>
  <c r="F36" i="14"/>
  <c r="F37" i="14"/>
  <c r="F38" i="14"/>
  <c r="F39" i="14"/>
  <c r="F40" i="14"/>
  <c r="F41" i="14"/>
  <c r="H41" i="14" s="1"/>
  <c r="F42" i="14"/>
  <c r="F43" i="14"/>
  <c r="F44" i="14"/>
  <c r="F45" i="14"/>
  <c r="F46" i="14"/>
  <c r="F47" i="14"/>
  <c r="F48" i="14"/>
  <c r="F49" i="14"/>
  <c r="H49" i="14" s="1"/>
  <c r="F50" i="14"/>
  <c r="F51" i="14"/>
  <c r="F52" i="14"/>
  <c r="F53" i="14"/>
  <c r="F54" i="14"/>
  <c r="F55" i="14"/>
  <c r="F56" i="14"/>
  <c r="F57" i="14"/>
  <c r="H57" i="14" s="1"/>
  <c r="F58" i="14"/>
  <c r="F59" i="14"/>
  <c r="F60" i="14"/>
  <c r="F61" i="14"/>
  <c r="F62" i="14"/>
  <c r="F63" i="14"/>
  <c r="F64" i="14"/>
  <c r="F65" i="14"/>
  <c r="H65" i="14" s="1"/>
  <c r="F66" i="14"/>
  <c r="F67" i="14"/>
  <c r="F68" i="14"/>
  <c r="F69" i="14"/>
  <c r="F70" i="14"/>
  <c r="F71" i="14"/>
  <c r="F72" i="14"/>
  <c r="F73" i="14"/>
  <c r="H73" i="14" s="1"/>
  <c r="F2" i="14"/>
  <c r="H2" i="14" s="1"/>
  <c r="I3" i="14"/>
  <c r="I4" i="14"/>
  <c r="I5" i="14"/>
  <c r="I6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H3" i="14"/>
  <c r="H4" i="14"/>
  <c r="H5" i="14"/>
  <c r="H6" i="14"/>
  <c r="H7" i="14"/>
  <c r="H8" i="14"/>
  <c r="H10" i="14"/>
  <c r="H11" i="14"/>
  <c r="H12" i="14"/>
  <c r="H13" i="14"/>
  <c r="H14" i="14"/>
  <c r="H15" i="14"/>
  <c r="H16" i="14"/>
  <c r="H18" i="14"/>
  <c r="H19" i="14"/>
  <c r="H20" i="14"/>
  <c r="H21" i="14"/>
  <c r="H22" i="14"/>
  <c r="H23" i="14"/>
  <c r="H24" i="14"/>
  <c r="H26" i="14"/>
  <c r="H27" i="14"/>
  <c r="H28" i="14"/>
  <c r="H29" i="14"/>
  <c r="H30" i="14"/>
  <c r="H31" i="14"/>
  <c r="H32" i="14"/>
  <c r="H34" i="14"/>
  <c r="H35" i="14"/>
  <c r="H36" i="14"/>
  <c r="H37" i="14"/>
  <c r="H38" i="14"/>
  <c r="H39" i="14"/>
  <c r="H40" i="14"/>
  <c r="H42" i="14"/>
  <c r="H43" i="14"/>
  <c r="H44" i="14"/>
  <c r="H45" i="14"/>
  <c r="H46" i="14"/>
  <c r="H47" i="14"/>
  <c r="H48" i="14"/>
  <c r="H50" i="14"/>
  <c r="H51" i="14"/>
  <c r="H52" i="14"/>
  <c r="H53" i="14"/>
  <c r="H54" i="14"/>
  <c r="H55" i="14"/>
  <c r="H56" i="14"/>
  <c r="H58" i="14"/>
  <c r="H59" i="14"/>
  <c r="H60" i="14"/>
  <c r="H61" i="14"/>
  <c r="H62" i="14"/>
  <c r="H63" i="14"/>
  <c r="H64" i="14"/>
  <c r="H66" i="14"/>
  <c r="H67" i="14"/>
  <c r="H68" i="14"/>
  <c r="H69" i="14"/>
  <c r="H70" i="14"/>
  <c r="H71" i="14"/>
  <c r="H72" i="14"/>
  <c r="C78" i="14"/>
  <c r="C77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2" i="14"/>
  <c r="C76" i="14"/>
  <c r="C75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2" i="14"/>
  <c r="L77" i="14" l="1"/>
  <c r="M77" i="14" s="1"/>
  <c r="M80" i="14" s="1"/>
  <c r="J58" i="8"/>
  <c r="J43" i="8"/>
  <c r="J33" i="8"/>
  <c r="J57" i="8"/>
  <c r="J49" i="8"/>
  <c r="J61" i="8"/>
  <c r="J29" i="8"/>
  <c r="J56" i="8"/>
  <c r="J59" i="8"/>
  <c r="J39" i="8"/>
  <c r="J52" i="8"/>
  <c r="J8" i="8"/>
  <c r="J3" i="8"/>
  <c r="J47" i="8"/>
  <c r="J7" i="8"/>
  <c r="J46" i="8"/>
  <c r="J54" i="8"/>
  <c r="J48" i="8"/>
  <c r="J20" i="8"/>
  <c r="J25" i="8"/>
  <c r="J41" i="8"/>
  <c r="J37" i="8"/>
  <c r="J45" i="8"/>
  <c r="J9" i="8"/>
  <c r="J11" i="8"/>
  <c r="J30" i="8"/>
  <c r="J12" i="8"/>
  <c r="J17" i="8"/>
  <c r="J27" i="8"/>
  <c r="J34" i="8"/>
  <c r="J28" i="8"/>
  <c r="J16" i="8"/>
  <c r="J32" i="8"/>
  <c r="J24" i="8"/>
  <c r="J51" i="8"/>
  <c r="J40" i="8"/>
  <c r="J38" i="8"/>
  <c r="J42" i="8"/>
  <c r="J21" i="8"/>
  <c r="J4" i="8"/>
  <c r="J44" i="8"/>
  <c r="J26" i="8"/>
  <c r="J15" i="8"/>
  <c r="J2" i="8"/>
  <c r="J35" i="8"/>
  <c r="J14" i="8"/>
  <c r="J23" i="8"/>
  <c r="J50" i="8"/>
  <c r="J53" i="8"/>
  <c r="J60" i="8"/>
  <c r="J10" i="8"/>
  <c r="J55" i="8"/>
  <c r="J19" i="8"/>
  <c r="G5" i="8" l="1"/>
  <c r="G6" i="8"/>
  <c r="D60" i="8"/>
  <c r="I60" i="8" s="1"/>
  <c r="D10" i="8"/>
  <c r="I10" i="8" s="1"/>
  <c r="D55" i="8"/>
  <c r="I55" i="8" s="1"/>
  <c r="D53" i="8"/>
  <c r="I53" i="8" s="1"/>
  <c r="P74" i="14" l="1"/>
  <c r="G55" i="8"/>
  <c r="G10" i="8"/>
  <c r="G53" i="8"/>
  <c r="G60" i="8"/>
  <c r="D58" i="8"/>
  <c r="D43" i="8"/>
  <c r="D33" i="8"/>
  <c r="D57" i="8"/>
  <c r="D49" i="8"/>
  <c r="D61" i="8"/>
  <c r="D29" i="8"/>
  <c r="D56" i="8"/>
  <c r="D59" i="8"/>
  <c r="D18" i="8"/>
  <c r="D39" i="8"/>
  <c r="D52" i="8"/>
  <c r="D8" i="8"/>
  <c r="D3" i="8"/>
  <c r="D47" i="8"/>
  <c r="D7" i="8"/>
  <c r="D46" i="8"/>
  <c r="D31" i="8"/>
  <c r="D54" i="8"/>
  <c r="D48" i="8"/>
  <c r="D20" i="8"/>
  <c r="D25" i="8"/>
  <c r="D41" i="8"/>
  <c r="D37" i="8"/>
  <c r="D45" i="8"/>
  <c r="D9" i="8"/>
  <c r="D11" i="8"/>
  <c r="D30" i="8"/>
  <c r="D12" i="8"/>
  <c r="D17" i="8"/>
  <c r="D13" i="8"/>
  <c r="D22" i="8"/>
  <c r="D27" i="8"/>
  <c r="D34" i="8"/>
  <c r="D28" i="8"/>
  <c r="D16" i="8"/>
  <c r="D32" i="8"/>
  <c r="D24" i="8"/>
  <c r="D36" i="8"/>
  <c r="D51" i="8"/>
  <c r="D40" i="8"/>
  <c r="D38" i="8"/>
  <c r="D42" i="8"/>
  <c r="D21" i="8"/>
  <c r="D4" i="8"/>
  <c r="D44" i="8"/>
  <c r="D26" i="8"/>
  <c r="D15" i="8"/>
  <c r="D2" i="8"/>
  <c r="D35" i="8"/>
  <c r="D14" i="8"/>
  <c r="D23" i="8"/>
  <c r="D50" i="8"/>
  <c r="D19" i="8"/>
  <c r="I52" i="8" l="1"/>
  <c r="G52" i="8"/>
  <c r="I42" i="8"/>
  <c r="G42" i="8"/>
  <c r="I28" i="8"/>
  <c r="G28" i="8"/>
  <c r="I11" i="8"/>
  <c r="G11" i="8"/>
  <c r="I54" i="8"/>
  <c r="G54" i="8"/>
  <c r="I39" i="8"/>
  <c r="G39" i="8"/>
  <c r="G33" i="8"/>
  <c r="G30" i="8"/>
  <c r="I9" i="8"/>
  <c r="G9" i="8"/>
  <c r="G18" i="8"/>
  <c r="I43" i="8"/>
  <c r="G43" i="8"/>
  <c r="G21" i="8"/>
  <c r="I57" i="8"/>
  <c r="G57" i="8"/>
  <c r="G34" i="8"/>
  <c r="I2" i="8"/>
  <c r="G2" i="8"/>
  <c r="I40" i="8"/>
  <c r="G40" i="8"/>
  <c r="I27" i="8"/>
  <c r="G27" i="8"/>
  <c r="I45" i="8"/>
  <c r="G45" i="8"/>
  <c r="I46" i="8"/>
  <c r="G46" i="8"/>
  <c r="I59" i="8"/>
  <c r="G59" i="8"/>
  <c r="I58" i="8"/>
  <c r="G58" i="8"/>
  <c r="I48" i="8"/>
  <c r="G48" i="8"/>
  <c r="G35" i="8"/>
  <c r="G31" i="8"/>
  <c r="I51" i="8"/>
  <c r="G51" i="8"/>
  <c r="G37" i="8"/>
  <c r="I56" i="8"/>
  <c r="G56" i="8"/>
  <c r="I26" i="8"/>
  <c r="G26" i="8"/>
  <c r="G36" i="8"/>
  <c r="G13" i="8"/>
  <c r="I41" i="8"/>
  <c r="G41" i="8"/>
  <c r="I47" i="8"/>
  <c r="G47" i="8"/>
  <c r="I29" i="8"/>
  <c r="G29" i="8"/>
  <c r="I23" i="8"/>
  <c r="G23" i="8"/>
  <c r="I16" i="8"/>
  <c r="G16" i="8"/>
  <c r="G14" i="8"/>
  <c r="I38" i="8"/>
  <c r="G38" i="8"/>
  <c r="I15" i="8"/>
  <c r="G15" i="8"/>
  <c r="G22" i="8"/>
  <c r="I7" i="8"/>
  <c r="G7" i="8"/>
  <c r="G19" i="8"/>
  <c r="I44" i="8"/>
  <c r="G44" i="8"/>
  <c r="I24" i="8"/>
  <c r="G24" i="8"/>
  <c r="I17" i="8"/>
  <c r="G17" i="8"/>
  <c r="I25" i="8"/>
  <c r="G25" i="8"/>
  <c r="I3" i="8"/>
  <c r="G3" i="8"/>
  <c r="I61" i="8"/>
  <c r="G61" i="8"/>
  <c r="I50" i="8"/>
  <c r="G50" i="8"/>
  <c r="I4" i="8"/>
  <c r="G4" i="8"/>
  <c r="G32" i="8"/>
  <c r="I12" i="8"/>
  <c r="G12" i="8"/>
  <c r="G20" i="8"/>
  <c r="I8" i="8"/>
  <c r="G8" i="8"/>
  <c r="I49" i="8"/>
  <c r="G49" i="8"/>
  <c r="N104" i="5"/>
</calcChain>
</file>

<file path=xl/sharedStrings.xml><?xml version="1.0" encoding="utf-8"?>
<sst xmlns="http://schemas.openxmlformats.org/spreadsheetml/2006/main" count="1314" uniqueCount="243">
  <si>
    <t xml:space="preserve">WEST </t>
  </si>
  <si>
    <t>INTERIOR</t>
  </si>
  <si>
    <t xml:space="preserve">GREAT LAKES </t>
  </si>
  <si>
    <t xml:space="preserve">SOUTHEAST </t>
  </si>
  <si>
    <t xml:space="preserve">NORTHEAST </t>
  </si>
  <si>
    <t xml:space="preserve">Name </t>
  </si>
  <si>
    <t xml:space="preserve">xcoord </t>
  </si>
  <si>
    <t xml:space="preserve">y coord </t>
  </si>
  <si>
    <t># turbines</t>
  </si>
  <si>
    <t xml:space="preserve">rated capacity </t>
  </si>
  <si>
    <t>Burley Butte</t>
  </si>
  <si>
    <t>Busch Ranch</t>
  </si>
  <si>
    <t>Butler Ridge</t>
  </si>
  <si>
    <t>Bingham Lake</t>
  </si>
  <si>
    <t>Buffalo Mountain</t>
  </si>
  <si>
    <t>Hoosac</t>
  </si>
  <si>
    <t>Mountaineer Wind Energy Center (Thomas)</t>
  </si>
  <si>
    <t>MinWind III-IX</t>
  </si>
  <si>
    <t>Montfort Wind Farm</t>
  </si>
  <si>
    <t>Heritage Garden</t>
  </si>
  <si>
    <t>Bluff Point</t>
  </si>
  <si>
    <t>Border Winds Project</t>
  </si>
  <si>
    <t>Breckinridge</t>
  </si>
  <si>
    <t>Amazon Wind Farm US Central</t>
  </si>
  <si>
    <t>Blue Canyon V</t>
  </si>
  <si>
    <t>Blue Canyon VI</t>
  </si>
  <si>
    <t>Beech Ridge</t>
  </si>
  <si>
    <t>Camp Grove</t>
  </si>
  <si>
    <t>Cactus Flats</t>
  </si>
  <si>
    <t>Charles City</t>
  </si>
  <si>
    <t>Crystal Lake I</t>
  </si>
  <si>
    <t>Campbell County</t>
  </si>
  <si>
    <t>Dunlap</t>
  </si>
  <si>
    <t>Day County Wind Project</t>
  </si>
  <si>
    <t>Arbuckle Mountain</t>
  </si>
  <si>
    <t>Arkwright Summit</t>
  </si>
  <si>
    <t>Cedar Ridge Wind Farm</t>
  </si>
  <si>
    <t>Blue Cloud I</t>
  </si>
  <si>
    <t>Barton Chapel</t>
  </si>
  <si>
    <t>Bingham Wind</t>
  </si>
  <si>
    <t>Big Smile Wind Farm at Dempsey Ridge</t>
  </si>
  <si>
    <t>Drift Sand</t>
  </si>
  <si>
    <t>Copenhagen</t>
  </si>
  <si>
    <t>Beethoven Wind, LLC</t>
  </si>
  <si>
    <t>Colorado Highlands</t>
  </si>
  <si>
    <t>Chapman Ranch</t>
  </si>
  <si>
    <t>Bent Tree</t>
  </si>
  <si>
    <t>Blue Sky - Green Field</t>
  </si>
  <si>
    <t>Armenia Mountain</t>
  </si>
  <si>
    <t>Aragonne Wind LLC (Pastura)</t>
  </si>
  <si>
    <t>Buckeye</t>
  </si>
  <si>
    <t>Centennial Wind Farm</t>
  </si>
  <si>
    <t>Amazon Wind Farm US East</t>
  </si>
  <si>
    <t>Bear Creek</t>
  </si>
  <si>
    <t>Aurora County Wind</t>
  </si>
  <si>
    <t>Casper Wind Farm</t>
  </si>
  <si>
    <t>Cross Winds</t>
  </si>
  <si>
    <t>Creston Ridge</t>
  </si>
  <si>
    <t>Bethel</t>
  </si>
  <si>
    <t>Baffin</t>
  </si>
  <si>
    <t>Armadillo Flats</t>
  </si>
  <si>
    <t>Cedar Bluff</t>
  </si>
  <si>
    <t>EcoGrove</t>
  </si>
  <si>
    <t>Minonk</t>
  </si>
  <si>
    <t>Marsh Hill</t>
  </si>
  <si>
    <t>Noble Altona</t>
  </si>
  <si>
    <t>Noble Bliss</t>
  </si>
  <si>
    <t>Notrees</t>
  </si>
  <si>
    <t>Electra Wind</t>
  </si>
  <si>
    <t>El Cabo</t>
  </si>
  <si>
    <t>Chopin</t>
  </si>
  <si>
    <t>Coastal Energy</t>
  </si>
  <si>
    <t>Chestnut Flats</t>
  </si>
  <si>
    <t>Buffalo Bear</t>
  </si>
  <si>
    <t>Conception Wind Project</t>
  </si>
  <si>
    <t>Cedar Hills</t>
  </si>
  <si>
    <t>Carroll Area</t>
  </si>
  <si>
    <t>Big Blue Wind Farm</t>
  </si>
  <si>
    <t>Durbin Creek</t>
  </si>
  <si>
    <t>Danielson</t>
  </si>
  <si>
    <t>Brule County Wind</t>
  </si>
  <si>
    <t>Big Timber</t>
  </si>
  <si>
    <t>Berkshire Wind</t>
  </si>
  <si>
    <t>Apple Blossom</t>
  </si>
  <si>
    <t>Blackwell</t>
  </si>
  <si>
    <t>Lamar Municipal</t>
  </si>
  <si>
    <t>Deerfield Wind</t>
  </si>
  <si>
    <t>Canton Mountain</t>
  </si>
  <si>
    <t>Elk</t>
  </si>
  <si>
    <t>Forward</t>
  </si>
  <si>
    <t>Fourmile Ridge</t>
  </si>
  <si>
    <t>Future Generation Wind</t>
  </si>
  <si>
    <t>Galactic Wind</t>
  </si>
  <si>
    <t>Georgia Mountain</t>
  </si>
  <si>
    <t>Groton</t>
  </si>
  <si>
    <t>Gordon Butte</t>
  </si>
  <si>
    <t>Grant County</t>
  </si>
  <si>
    <t>Hawkeye</t>
  </si>
  <si>
    <t>Kimball Wind Farm</t>
  </si>
  <si>
    <t>Jericho Mountain</t>
  </si>
  <si>
    <t>Howard</t>
  </si>
  <si>
    <t>Lakeswind</t>
  </si>
  <si>
    <t>Golden Valley</t>
  </si>
  <si>
    <t>Greensburg</t>
  </si>
  <si>
    <t>Harbor Wind</t>
  </si>
  <si>
    <t>lat</t>
  </si>
  <si>
    <t xml:space="preserve">long </t>
  </si>
  <si>
    <t xml:space="preserve">SUBSET OF FARMS </t>
  </si>
  <si>
    <t xml:space="preserve">INTERIOR </t>
  </si>
  <si>
    <t xml:space="preserve">SOUTH EAST </t>
  </si>
  <si>
    <t xml:space="preserve">NORTH EAST </t>
  </si>
  <si>
    <t>60_80</t>
  </si>
  <si>
    <t>0_20</t>
  </si>
  <si>
    <t>20_40</t>
  </si>
  <si>
    <t>40_60</t>
  </si>
  <si>
    <t>&gt;80</t>
  </si>
  <si>
    <t>&lt;2</t>
  </si>
  <si>
    <t>&gt;2</t>
  </si>
  <si>
    <t>Dry Lake</t>
  </si>
  <si>
    <t>Perrin Ranch</t>
  </si>
  <si>
    <t>Cold Springs</t>
  </si>
  <si>
    <t>Vantage Point</t>
  </si>
  <si>
    <t xml:space="preserve">Will need about 18 more farms </t>
  </si>
  <si>
    <t xml:space="preserve">Tucannon River </t>
  </si>
  <si>
    <t>Horse Butte</t>
  </si>
  <si>
    <t>Mehoopany</t>
  </si>
  <si>
    <t>saved</t>
  </si>
  <si>
    <t>red horse 2</t>
  </si>
  <si>
    <t>Milford Phase II</t>
  </si>
  <si>
    <t>Saved</t>
  </si>
  <si>
    <t xml:space="preserve">North Sky River </t>
  </si>
  <si>
    <t>Mars Hill</t>
  </si>
  <si>
    <t>Subset</t>
  </si>
  <si>
    <t>West</t>
  </si>
  <si>
    <t>Interior</t>
  </si>
  <si>
    <t>Great_Lakes</t>
  </si>
  <si>
    <t>e</t>
  </si>
  <si>
    <t>South_East</t>
  </si>
  <si>
    <t>North_East</t>
  </si>
  <si>
    <t xml:space="preserve">Time for 2020 Farms </t>
  </si>
  <si>
    <t xml:space="preserve">Time for baseline onshore </t>
  </si>
  <si>
    <t xml:space="preserve">? Onshore wake steering </t>
  </si>
  <si>
    <t xml:space="preserve">Nh </t>
  </si>
  <si>
    <t xml:space="preserve">Allocation unit = 20min/ node </t>
  </si>
  <si>
    <t xml:space="preserve">3 allocation units per node hour </t>
  </si>
  <si>
    <t>z/L &lt; -0.1</t>
  </si>
  <si>
    <t>-0.1 &lt;z/L  &lt; 0.1</t>
  </si>
  <si>
    <t xml:space="preserve"> 0.1 &lt; z/L</t>
  </si>
  <si>
    <t>Unstable</t>
  </si>
  <si>
    <t>Neutral</t>
  </si>
  <si>
    <t>Stable</t>
  </si>
  <si>
    <t>1) For new TI model I would need to save wind roses files before hand for the farms again….</t>
  </si>
  <si>
    <t>z</t>
  </si>
  <si>
    <t>#Turbines</t>
  </si>
  <si>
    <t>South East</t>
  </si>
  <si>
    <t>North East</t>
  </si>
  <si>
    <t>Great Lakes</t>
  </si>
  <si>
    <t>Red Horse 2</t>
  </si>
  <si>
    <t>Tucannon River</t>
  </si>
  <si>
    <t>North Sky River</t>
  </si>
  <si>
    <t>6NH</t>
  </si>
  <si>
    <t>x</t>
  </si>
  <si>
    <t>maxiter</t>
  </si>
  <si>
    <t>AEP_No_Wake</t>
  </si>
  <si>
    <t>AEP_Baseline</t>
  </si>
  <si>
    <t>AEP_Opt</t>
  </si>
  <si>
    <t>%_Baseline</t>
  </si>
  <si>
    <t>%_Opt</t>
  </si>
  <si>
    <t>Wk_Loss_Baseline</t>
  </si>
  <si>
    <t>Wk_Loss_Opt</t>
  </si>
  <si>
    <t>AEP_Gain_Opt</t>
  </si>
  <si>
    <t>Loss_Red_Opt</t>
  </si>
  <si>
    <t>Note: Did not have to do the baseline cases more than once since we are just changing the opt metho d</t>
  </si>
  <si>
    <t>Pmf_res</t>
  </si>
  <si>
    <t>Rel_spc</t>
  </si>
  <si>
    <t>`</t>
  </si>
  <si>
    <t>Nan</t>
  </si>
  <si>
    <t>Runtime</t>
  </si>
  <si>
    <t xml:space="preserve">Pmf 1, spc 7 </t>
  </si>
  <si>
    <t>wd</t>
  </si>
  <si>
    <t>total_baseline</t>
  </si>
  <si>
    <t>total_opt</t>
  </si>
  <si>
    <t>Aep_gain</t>
  </si>
  <si>
    <t xml:space="preserve">pmf 2, spc 7 </t>
  </si>
  <si>
    <t xml:space="preserve">pmf 3, spc 7 </t>
  </si>
  <si>
    <t xml:space="preserve">pmf 4, spc 7 </t>
  </si>
  <si>
    <t xml:space="preserve">pmf 5, spc 7 </t>
  </si>
  <si>
    <t>pmf</t>
  </si>
  <si>
    <t>Pmf 1, spc 4</t>
  </si>
  <si>
    <t>Pmf 2, spc 4</t>
  </si>
  <si>
    <t>Pmf 3, spc 4</t>
  </si>
  <si>
    <t>Pmf 4, spc 4</t>
  </si>
  <si>
    <t>Pmf 5, spc 4</t>
  </si>
  <si>
    <t>10D</t>
  </si>
  <si>
    <t>Rated_power</t>
  </si>
  <si>
    <t>Farm_Name</t>
  </si>
  <si>
    <t>Region</t>
  </si>
  <si>
    <t>Capacity</t>
  </si>
  <si>
    <t>Noble Wethersfield</t>
  </si>
  <si>
    <t>New Creek Wind</t>
  </si>
  <si>
    <t>Twin Ridges</t>
  </si>
  <si>
    <t>xcoord</t>
  </si>
  <si>
    <t>ycoord</t>
  </si>
  <si>
    <t>Area_mine</t>
  </si>
  <si>
    <t>Density_mine</t>
  </si>
  <si>
    <t>Area_dylan</t>
  </si>
  <si>
    <t>Density_dylan</t>
  </si>
  <si>
    <t>diff in A</t>
  </si>
  <si>
    <t xml:space="preserve">Farms closest to average for the TI=8% runs </t>
  </si>
  <si>
    <t xml:space="preserve">West </t>
  </si>
  <si>
    <t>Geat Lakes</t>
  </si>
  <si>
    <t xml:space="preserve">South East </t>
  </si>
  <si>
    <t xml:space="preserve">North East </t>
  </si>
  <si>
    <t xml:space="preserve">Average AEP </t>
  </si>
  <si>
    <t xml:space="preserve">Farm </t>
  </si>
  <si>
    <t>Farm avg</t>
  </si>
  <si>
    <t xml:space="preserve">Blue Canyon VI </t>
  </si>
  <si>
    <t>freq</t>
  </si>
  <si>
    <t>product</t>
  </si>
  <si>
    <t>mean</t>
  </si>
  <si>
    <t>freq_sum</t>
  </si>
  <si>
    <t>numerator</t>
  </si>
  <si>
    <t>num*freq</t>
  </si>
  <si>
    <t>sum_num</t>
  </si>
  <si>
    <t>std dev</t>
  </si>
  <si>
    <t>sin(angle)</t>
  </si>
  <si>
    <t>cos(angle)</t>
  </si>
  <si>
    <t>mulp ftreq</t>
  </si>
  <si>
    <t>sum</t>
  </si>
  <si>
    <t>rad</t>
  </si>
  <si>
    <t>deg</t>
  </si>
  <si>
    <t>for us</t>
  </si>
  <si>
    <t>avg</t>
  </si>
  <si>
    <t>TI</t>
  </si>
  <si>
    <t>WS</t>
  </si>
  <si>
    <t>atan2_of_each</t>
  </si>
  <si>
    <t>- avg</t>
  </si>
  <si>
    <t>sqre_freq</t>
  </si>
  <si>
    <t>new_std</t>
  </si>
  <si>
    <t>z/L</t>
  </si>
  <si>
    <t>log_4P_actual</t>
  </si>
  <si>
    <t>log_4P_lower</t>
  </si>
  <si>
    <t>log_4P_upper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</si>
</sst>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urier New"/>
      <family val="3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 applyBorder="1"/>
    <xf numFmtId="0" fontId="1" fillId="2" borderId="5" xfId="1" applyBorder="1"/>
    <xf numFmtId="0" fontId="0" fillId="3" borderId="0" xfId="0" applyFill="1" applyBorder="1"/>
    <xf numFmtId="0" fontId="0" fillId="0" borderId="0" xfId="0" applyFill="1" applyBorder="1"/>
    <xf numFmtId="0" fontId="0" fillId="3" borderId="7" xfId="0" applyFill="1" applyBorder="1"/>
    <xf numFmtId="0" fontId="1" fillId="0" borderId="0" xfId="1" applyFill="1" applyBorder="1"/>
    <xf numFmtId="0" fontId="1" fillId="0" borderId="5" xfId="1" applyFill="1" applyBorder="1"/>
    <xf numFmtId="0" fontId="5" fillId="3" borderId="0" xfId="1" applyFont="1" applyFill="1" applyBorder="1"/>
    <xf numFmtId="0" fontId="5" fillId="0" borderId="0" xfId="1" applyFont="1" applyFill="1" applyBorder="1"/>
    <xf numFmtId="0" fontId="2" fillId="0" borderId="0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applyFill="1"/>
    <xf numFmtId="0" fontId="0" fillId="0" borderId="7" xfId="0" applyFill="1" applyBorder="1"/>
    <xf numFmtId="0" fontId="0" fillId="0" borderId="2" xfId="0" applyFill="1" applyBorder="1"/>
    <xf numFmtId="0" fontId="2" fillId="0" borderId="0" xfId="0" applyFont="1" applyFill="1" applyBorder="1"/>
    <xf numFmtId="0" fontId="6" fillId="0" borderId="0" xfId="0" applyFont="1" applyFill="1" applyBorder="1"/>
    <xf numFmtId="0" fontId="7" fillId="0" borderId="0" xfId="0" applyFont="1" applyAlignment="1">
      <alignment horizontal="left" vertical="center"/>
    </xf>
    <xf numFmtId="0" fontId="0" fillId="0" borderId="0" xfId="0" applyFont="1"/>
    <xf numFmtId="0" fontId="0" fillId="3" borderId="0" xfId="0" applyFill="1"/>
    <xf numFmtId="0" fontId="4" fillId="0" borderId="0" xfId="0" applyFont="1" applyFill="1" applyBorder="1"/>
    <xf numFmtId="16" fontId="0" fillId="0" borderId="0" xfId="0" applyNumberFormat="1" applyFill="1" applyBorder="1"/>
    <xf numFmtId="0" fontId="6" fillId="0" borderId="0" xfId="0" applyFont="1"/>
    <xf numFmtId="0" fontId="8" fillId="0" borderId="0" xfId="0" applyFont="1"/>
    <xf numFmtId="0" fontId="0" fillId="0" borderId="0" xfId="0" quotePrefix="1"/>
    <xf numFmtId="0" fontId="9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6.7426290463692043E-2"/>
                  <c:y val="-0.198708078156897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TI!$B$15:$B$36</c:f>
              <c:numCache>
                <c:formatCode>General</c:formatCode>
                <c:ptCount val="22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  <c:pt idx="11">
                  <c:v>14.5</c:v>
                </c:pt>
                <c:pt idx="12">
                  <c:v>15.5</c:v>
                </c:pt>
                <c:pt idx="13">
                  <c:v>16.5</c:v>
                </c:pt>
                <c:pt idx="14">
                  <c:v>17.5</c:v>
                </c:pt>
                <c:pt idx="15">
                  <c:v>18.5</c:v>
                </c:pt>
                <c:pt idx="16">
                  <c:v>19.5</c:v>
                </c:pt>
                <c:pt idx="17">
                  <c:v>20.5</c:v>
                </c:pt>
                <c:pt idx="18">
                  <c:v>21.5</c:v>
                </c:pt>
                <c:pt idx="19">
                  <c:v>22.5</c:v>
                </c:pt>
                <c:pt idx="20">
                  <c:v>23.5</c:v>
                </c:pt>
                <c:pt idx="21">
                  <c:v>24.5</c:v>
                </c:pt>
              </c:numCache>
            </c:numRef>
          </c:xVal>
          <c:yVal>
            <c:numRef>
              <c:f>TI!$C$15:$C$36</c:f>
              <c:numCache>
                <c:formatCode>General</c:formatCode>
                <c:ptCount val="22"/>
                <c:pt idx="0">
                  <c:v>13.835618999999999</c:v>
                </c:pt>
                <c:pt idx="1">
                  <c:v>12.869225</c:v>
                </c:pt>
                <c:pt idx="2">
                  <c:v>10.344759</c:v>
                </c:pt>
                <c:pt idx="3">
                  <c:v>9.1108049999999992</c:v>
                </c:pt>
                <c:pt idx="4">
                  <c:v>8.9281400000000009</c:v>
                </c:pt>
                <c:pt idx="5">
                  <c:v>7.2985639999999998</c:v>
                </c:pt>
                <c:pt idx="6">
                  <c:v>7.0518270000000003</c:v>
                </c:pt>
                <c:pt idx="7">
                  <c:v>6.3594249999999999</c:v>
                </c:pt>
                <c:pt idx="8">
                  <c:v>5.6716249999999997</c:v>
                </c:pt>
                <c:pt idx="9">
                  <c:v>5.950488</c:v>
                </c:pt>
                <c:pt idx="10">
                  <c:v>6.536403</c:v>
                </c:pt>
                <c:pt idx="11">
                  <c:v>6.9925079999999999</c:v>
                </c:pt>
                <c:pt idx="12">
                  <c:v>7.1150450000000003</c:v>
                </c:pt>
                <c:pt idx="13">
                  <c:v>7.3891549999999997</c:v>
                </c:pt>
                <c:pt idx="14">
                  <c:v>7.465204</c:v>
                </c:pt>
                <c:pt idx="15">
                  <c:v>7.1458360000000001</c:v>
                </c:pt>
                <c:pt idx="16">
                  <c:v>7.154992</c:v>
                </c:pt>
                <c:pt idx="17">
                  <c:v>7.445595</c:v>
                </c:pt>
                <c:pt idx="18">
                  <c:v>7.7677589999999999</c:v>
                </c:pt>
                <c:pt idx="19">
                  <c:v>8.094538</c:v>
                </c:pt>
                <c:pt idx="20">
                  <c:v>7.0931670000000002</c:v>
                </c:pt>
                <c:pt idx="21">
                  <c:v>7.5158420000000001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E-4381-BC36-AF5A9562A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77688"/>
        <c:axId val="707676704"/>
      </c:scatterChart>
      <c:valAx>
        <c:axId val="707677688"/>
        <c:scaling>
          <c:orientation val="minMax"/>
          <c:max val="2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76704"/>
        <c:crosses val="autoZero"/>
        <c:crossBetween val="midCat"/>
      </c:valAx>
      <c:valAx>
        <c:axId val="7076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7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Gains</a:t>
            </a:r>
            <a:r>
              <a:rPr lang="en-US" baseline="0"/>
              <a:t> by wind direction for rel_spc=7D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wd=260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Sheet5!$L$3:$L$7</c:f>
              <c:numCache>
                <c:formatCode>General</c:formatCode>
                <c:ptCount val="5"/>
                <c:pt idx="0">
                  <c:v>0.148376923146218</c:v>
                </c:pt>
                <c:pt idx="1">
                  <c:v>0.18302288811787601</c:v>
                </c:pt>
                <c:pt idx="2">
                  <c:v>0.22428957931319399</c:v>
                </c:pt>
                <c:pt idx="3">
                  <c:v>0.22428957931319399</c:v>
                </c:pt>
                <c:pt idx="4">
                  <c:v>0.148376923146218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D-4D77-8B74-D90F0B4CC504}"/>
            </c:ext>
          </c:extLst>
        </c:ser>
        <c:ser>
          <c:idx val="1"/>
          <c:order val="1"/>
          <c:tx>
            <c:v>wd=265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Sheet5!$L$9:$L$13</c:f>
              <c:numCache>
                <c:formatCode>General</c:formatCode>
                <c:ptCount val="5"/>
                <c:pt idx="0">
                  <c:v>0.44266896513804699</c:v>
                </c:pt>
                <c:pt idx="1">
                  <c:v>0.38233477666904098</c:v>
                </c:pt>
                <c:pt idx="2">
                  <c:v>0.34026956333938502</c:v>
                </c:pt>
                <c:pt idx="3">
                  <c:v>0.34026956333938502</c:v>
                </c:pt>
                <c:pt idx="4">
                  <c:v>0.220862190744432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2D-4D77-8B74-D90F0B4CC504}"/>
            </c:ext>
          </c:extLst>
        </c:ser>
        <c:ser>
          <c:idx val="2"/>
          <c:order val="2"/>
          <c:tx>
            <c:v>wd=270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Sheet5!$L$15:$L$19</c:f>
              <c:numCache>
                <c:formatCode>General</c:formatCode>
                <c:ptCount val="5"/>
                <c:pt idx="0">
                  <c:v>1.7457339227869499</c:v>
                </c:pt>
                <c:pt idx="1">
                  <c:v>1.6408673761197601</c:v>
                </c:pt>
                <c:pt idx="2">
                  <c:v>1.6657291470304401</c:v>
                </c:pt>
                <c:pt idx="3">
                  <c:v>1.6657291470304401</c:v>
                </c:pt>
                <c:pt idx="4">
                  <c:v>1.62380732592762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2D-4D77-8B74-D90F0B4CC504}"/>
            </c:ext>
          </c:extLst>
        </c:ser>
        <c:ser>
          <c:idx val="3"/>
          <c:order val="3"/>
          <c:tx>
            <c:v>wd=275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Sheet5!$L$23:$L$27</c:f>
              <c:numCache>
                <c:formatCode>General</c:formatCode>
                <c:ptCount val="5"/>
                <c:pt idx="0">
                  <c:v>4.3327059866298097</c:v>
                </c:pt>
                <c:pt idx="1">
                  <c:v>3.99026726135479</c:v>
                </c:pt>
                <c:pt idx="2">
                  <c:v>4.0756649254641202</c:v>
                </c:pt>
                <c:pt idx="3">
                  <c:v>4.0756649254641202</c:v>
                </c:pt>
                <c:pt idx="4">
                  <c:v>3.93875779763099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2D-4D77-8B74-D90F0B4CC504}"/>
            </c:ext>
          </c:extLst>
        </c:ser>
        <c:ser>
          <c:idx val="4"/>
          <c:order val="4"/>
          <c:tx>
            <c:v>wd=280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Sheet5!$L$29:$L$33</c:f>
              <c:numCache>
                <c:formatCode>General</c:formatCode>
                <c:ptCount val="5"/>
                <c:pt idx="0">
                  <c:v>1.65336402976375</c:v>
                </c:pt>
                <c:pt idx="1">
                  <c:v>1.68137320518373</c:v>
                </c:pt>
                <c:pt idx="2">
                  <c:v>1.6465246691370901</c:v>
                </c:pt>
                <c:pt idx="3">
                  <c:v>1.6465246691370901</c:v>
                </c:pt>
                <c:pt idx="4">
                  <c:v>1.67437438359472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2D-4D77-8B74-D90F0B4CC504}"/>
            </c:ext>
          </c:extLst>
        </c:ser>
        <c:ser>
          <c:idx val="5"/>
          <c:order val="5"/>
          <c:tx>
            <c:v>wd=285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Sheet5!$L$35:$L$39</c:f>
              <c:numCache>
                <c:formatCode>General</c:formatCode>
                <c:ptCount val="5"/>
                <c:pt idx="0">
                  <c:v>9.5074083860171105E-2</c:v>
                </c:pt>
                <c:pt idx="1">
                  <c:v>0.109510915748928</c:v>
                </c:pt>
                <c:pt idx="2">
                  <c:v>0.11465421584108</c:v>
                </c:pt>
                <c:pt idx="3">
                  <c:v>0.11465421584108</c:v>
                </c:pt>
                <c:pt idx="4">
                  <c:v>0.174607444032024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2D-4D77-8B74-D90F0B4C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46936"/>
        <c:axId val="804647264"/>
      </c:scatterChart>
      <c:valAx>
        <c:axId val="80464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7264"/>
        <c:crosses val="autoZero"/>
        <c:crossBetween val="midCat"/>
      </c:valAx>
      <c:valAx>
        <c:axId val="8046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%AEP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6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Gains</a:t>
            </a:r>
            <a:r>
              <a:rPr lang="en-US" baseline="0"/>
              <a:t> by wind direction for rel_spc=4D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wd=260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Sheet5!$AE$3:$AE$7</c:f>
              <c:numCache>
                <c:formatCode>General</c:formatCode>
                <c:ptCount val="5"/>
                <c:pt idx="0">
                  <c:v>1.06065893062484</c:v>
                </c:pt>
                <c:pt idx="1">
                  <c:v>0.94184803395641803</c:v>
                </c:pt>
                <c:pt idx="2">
                  <c:v>0.971774617933992</c:v>
                </c:pt>
                <c:pt idx="3">
                  <c:v>0.971774617933992</c:v>
                </c:pt>
                <c:pt idx="4">
                  <c:v>0.94299891049653695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0E-40CC-BC3A-BCE684099CBE}"/>
            </c:ext>
          </c:extLst>
        </c:ser>
        <c:ser>
          <c:idx val="1"/>
          <c:order val="1"/>
          <c:tx>
            <c:v>wd=265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Sheet5!$AE$9:$AE$13</c:f>
              <c:numCache>
                <c:formatCode>General</c:formatCode>
                <c:ptCount val="5"/>
                <c:pt idx="0">
                  <c:v>1.89555219676493</c:v>
                </c:pt>
                <c:pt idx="1">
                  <c:v>1.6601898229766301</c:v>
                </c:pt>
                <c:pt idx="2">
                  <c:v>1.7154423667490699</c:v>
                </c:pt>
                <c:pt idx="3">
                  <c:v>1.7154423667490699</c:v>
                </c:pt>
                <c:pt idx="4">
                  <c:v>1.4118211725793901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0E-40CC-BC3A-BCE684099CBE}"/>
            </c:ext>
          </c:extLst>
        </c:ser>
        <c:ser>
          <c:idx val="2"/>
          <c:order val="2"/>
          <c:tx>
            <c:v>wd=270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Sheet5!$AE$15:$AE$19</c:f>
              <c:numCache>
                <c:formatCode>General</c:formatCode>
                <c:ptCount val="5"/>
                <c:pt idx="0">
                  <c:v>1.8779763745807001</c:v>
                </c:pt>
                <c:pt idx="1">
                  <c:v>1.7759709612271699</c:v>
                </c:pt>
                <c:pt idx="2">
                  <c:v>1.78544572640869</c:v>
                </c:pt>
                <c:pt idx="3">
                  <c:v>1.78544572640869</c:v>
                </c:pt>
                <c:pt idx="4">
                  <c:v>1.74222311030073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0E-40CC-BC3A-BCE684099CBE}"/>
            </c:ext>
          </c:extLst>
        </c:ser>
        <c:ser>
          <c:idx val="3"/>
          <c:order val="3"/>
          <c:tx>
            <c:v>wd=275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Sheet5!$AE$21:$AE$25</c:f>
              <c:numCache>
                <c:formatCode>General</c:formatCode>
                <c:ptCount val="5"/>
                <c:pt idx="0">
                  <c:v>7.74932285945704</c:v>
                </c:pt>
                <c:pt idx="1">
                  <c:v>7.2587629304108896</c:v>
                </c:pt>
                <c:pt idx="2">
                  <c:v>7.3930654256415496</c:v>
                </c:pt>
                <c:pt idx="3">
                  <c:v>7.3930654256415496</c:v>
                </c:pt>
                <c:pt idx="4">
                  <c:v>6.9848003671332703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0E-40CC-BC3A-BCE684099CBE}"/>
            </c:ext>
          </c:extLst>
        </c:ser>
        <c:ser>
          <c:idx val="4"/>
          <c:order val="4"/>
          <c:tx>
            <c:v>wd=280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Sheet5!$AE$27:$AE$31</c:f>
              <c:numCache>
                <c:formatCode>General</c:formatCode>
                <c:ptCount val="5"/>
                <c:pt idx="0">
                  <c:v>5.2690064401672103</c:v>
                </c:pt>
                <c:pt idx="1">
                  <c:v>5.1233732044062599</c:v>
                </c:pt>
                <c:pt idx="2">
                  <c:v>5.1760641752177303</c:v>
                </c:pt>
                <c:pt idx="3">
                  <c:v>5.1760641752177303</c:v>
                </c:pt>
                <c:pt idx="4">
                  <c:v>4.98900218841609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50E-40CC-BC3A-BCE684099CBE}"/>
            </c:ext>
          </c:extLst>
        </c:ser>
        <c:ser>
          <c:idx val="5"/>
          <c:order val="5"/>
          <c:tx>
            <c:v>wd=285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Sheet5!$AE$33:$AE$37</c:f>
              <c:numCache>
                <c:formatCode>General</c:formatCode>
                <c:ptCount val="5"/>
                <c:pt idx="0">
                  <c:v>1.6071472108597999</c:v>
                </c:pt>
                <c:pt idx="1">
                  <c:v>1.56458697930506</c:v>
                </c:pt>
                <c:pt idx="2">
                  <c:v>1.6229125891956899</c:v>
                </c:pt>
                <c:pt idx="3">
                  <c:v>1.6229125891956899</c:v>
                </c:pt>
                <c:pt idx="4">
                  <c:v>1.58299816516341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50E-40CC-BC3A-BCE684099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46936"/>
        <c:axId val="804647264"/>
      </c:scatterChart>
      <c:valAx>
        <c:axId val="80464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7264"/>
        <c:crosses val="autoZero"/>
        <c:crossBetween val="midCat"/>
      </c:valAx>
      <c:valAx>
        <c:axId val="8046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%AEP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693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Gains</a:t>
            </a:r>
            <a:r>
              <a:rPr lang="en-US" baseline="0"/>
              <a:t> by wind direction for rel_spc=10D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wd=260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Sheet5!$M$57:$M$61</c:f>
              <c:numCache>
                <c:formatCode>General</c:formatCode>
                <c:ptCount val="5"/>
                <c:pt idx="0">
                  <c:v>8.3761597760138001E-2</c:v>
                </c:pt>
                <c:pt idx="1">
                  <c:v>8.6437971448954404E-2</c:v>
                </c:pt>
                <c:pt idx="2">
                  <c:v>5.2855281636302001E-2</c:v>
                </c:pt>
                <c:pt idx="3">
                  <c:v>7.4472929256156201E-2</c:v>
                </c:pt>
                <c:pt idx="4">
                  <c:v>6.0316227184784202E-2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B9-4C5B-AEFC-DF5FB785C6EB}"/>
            </c:ext>
          </c:extLst>
        </c:ser>
        <c:ser>
          <c:idx val="1"/>
          <c:order val="1"/>
          <c:tx>
            <c:v>wd=265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Sheet5!$M$63:$M$67</c:f>
              <c:numCache>
                <c:formatCode>General</c:formatCode>
                <c:ptCount val="5"/>
                <c:pt idx="0">
                  <c:v>6.2842828906820997E-2</c:v>
                </c:pt>
                <c:pt idx="1">
                  <c:v>3.1493133101435603E-2</c:v>
                </c:pt>
                <c:pt idx="2">
                  <c:v>5.8243800066367403E-2</c:v>
                </c:pt>
                <c:pt idx="3">
                  <c:v>3.9901161118173302E-2</c:v>
                </c:pt>
                <c:pt idx="4">
                  <c:v>3.9708905780805798E-2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3B9-4C5B-AEFC-DF5FB785C6EB}"/>
            </c:ext>
          </c:extLst>
        </c:ser>
        <c:ser>
          <c:idx val="2"/>
          <c:order val="2"/>
          <c:tx>
            <c:v>wd=270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Sheet5!$M$69:$M$73</c:f>
              <c:numCache>
                <c:formatCode>General</c:formatCode>
                <c:ptCount val="5"/>
                <c:pt idx="0">
                  <c:v>0.97104940215096203</c:v>
                </c:pt>
                <c:pt idx="1">
                  <c:v>0.86127303283342405</c:v>
                </c:pt>
                <c:pt idx="2">
                  <c:v>0.82861496123040201</c:v>
                </c:pt>
                <c:pt idx="3">
                  <c:v>0.942532887074783</c:v>
                </c:pt>
                <c:pt idx="4">
                  <c:v>0.68356987363615596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B9-4C5B-AEFC-DF5FB785C6EB}"/>
            </c:ext>
          </c:extLst>
        </c:ser>
        <c:ser>
          <c:idx val="3"/>
          <c:order val="3"/>
          <c:tx>
            <c:v>wd=275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Sheet5!$M$75:$M$79</c:f>
              <c:numCache>
                <c:formatCode>General</c:formatCode>
                <c:ptCount val="5"/>
                <c:pt idx="0">
                  <c:v>2.0184124871014202</c:v>
                </c:pt>
                <c:pt idx="1">
                  <c:v>1.8987926592500199</c:v>
                </c:pt>
                <c:pt idx="2">
                  <c:v>1.81862575497614</c:v>
                </c:pt>
                <c:pt idx="3">
                  <c:v>1.7375318750320401</c:v>
                </c:pt>
                <c:pt idx="4">
                  <c:v>1.6794757209228699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3B9-4C5B-AEFC-DF5FB785C6EB}"/>
            </c:ext>
          </c:extLst>
        </c:ser>
        <c:ser>
          <c:idx val="4"/>
          <c:order val="4"/>
          <c:tx>
            <c:v>wd=280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Sheet5!$M$81:$M$85</c:f>
              <c:numCache>
                <c:formatCode>General</c:formatCode>
                <c:ptCount val="5"/>
                <c:pt idx="0">
                  <c:v>0.48446654951073198</c:v>
                </c:pt>
                <c:pt idx="1">
                  <c:v>0.44801567525934199</c:v>
                </c:pt>
                <c:pt idx="2">
                  <c:v>0.55652269643572105</c:v>
                </c:pt>
                <c:pt idx="3">
                  <c:v>0.39853529182722303</c:v>
                </c:pt>
                <c:pt idx="4">
                  <c:v>0.476971325258287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3B9-4C5B-AEFC-DF5FB785C6EB}"/>
            </c:ext>
          </c:extLst>
        </c:ser>
        <c:ser>
          <c:idx val="5"/>
          <c:order val="5"/>
          <c:tx>
            <c:v>wd=285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Sheet5!$M$87:$M$91</c:f>
              <c:numCache>
                <c:formatCode>General</c:formatCode>
                <c:ptCount val="5"/>
                <c:pt idx="0">
                  <c:v>6.3980822955245703E-3</c:v>
                </c:pt>
                <c:pt idx="1">
                  <c:v>1.5588891195508599E-2</c:v>
                </c:pt>
                <c:pt idx="2">
                  <c:v>1.04218130696063E-2</c:v>
                </c:pt>
                <c:pt idx="3">
                  <c:v>2.6847910696152801E-2</c:v>
                </c:pt>
                <c:pt idx="4">
                  <c:v>2.3138720679770901E-2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3B9-4C5B-AEFC-DF5FB785C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46936"/>
        <c:axId val="804647264"/>
      </c:scatterChart>
      <c:valAx>
        <c:axId val="80464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7264"/>
        <c:crosses val="autoZero"/>
        <c:crossBetween val="midCat"/>
      </c:valAx>
      <c:valAx>
        <c:axId val="8046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%AEP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693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Maxiter Convergence for 4x4 grid farm with 4D 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17142158443239"/>
          <c:y val="0.12135785757752668"/>
          <c:w val="0.82076444288530936"/>
          <c:h val="0.65850826420517339"/>
        </c:manualLayout>
      </c:layout>
      <c:scatterChart>
        <c:scatterStyle val="lineMarker"/>
        <c:varyColors val="0"/>
        <c:ser>
          <c:idx val="0"/>
          <c:order val="0"/>
          <c:tx>
            <c:v>At 100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Sheet1!$B$22:$B$23</c:f>
              <c:numCache>
                <c:formatCode>General</c:formatCode>
                <c:ptCount val="2"/>
                <c:pt idx="0">
                  <c:v>3</c:v>
                </c:pt>
                <c:pt idx="1">
                  <c:v>20</c:v>
                </c:pt>
              </c:numCache>
            </c:numRef>
          </c:xVal>
          <c:yVal>
            <c:numRef>
              <c:f>Sheet1!$C$22:$C$23</c:f>
              <c:numCache>
                <c:formatCode>General</c:formatCode>
                <c:ptCount val="2"/>
                <c:pt idx="0">
                  <c:v>5.18906280580903</c:v>
                </c:pt>
                <c:pt idx="1">
                  <c:v>5.18906280580903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0-4E26-9552-3E3ADF46BFC5}"/>
            </c:ext>
          </c:extLst>
        </c:ser>
        <c:ser>
          <c:idx val="1"/>
          <c:order val="1"/>
          <c:tx>
            <c:v>Trend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5.0983596189057101</c:v>
                </c:pt>
                <c:pt idx="1">
                  <c:v>5.1636361295563704</c:v>
                </c:pt>
                <c:pt idx="2">
                  <c:v>5.1735459397678198</c:v>
                </c:pt>
                <c:pt idx="3">
                  <c:v>5.1783480094970997</c:v>
                </c:pt>
                <c:pt idx="4">
                  <c:v>5.18017240549558</c:v>
                </c:pt>
                <c:pt idx="5">
                  <c:v>5.1835358232466202</c:v>
                </c:pt>
                <c:pt idx="6">
                  <c:v>5.18639116322431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50-4E26-9552-3E3ADF46B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15120"/>
        <c:axId val="427715776"/>
      </c:scatterChart>
      <c:valAx>
        <c:axId val="42771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15776"/>
        <c:crosses val="autoZero"/>
        <c:crossBetween val="midCat"/>
      </c:valAx>
      <c:valAx>
        <c:axId val="4277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AEP 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1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David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Farms_turb!$B$2:$B$61</c:f>
              <c:numCache>
                <c:formatCode>General</c:formatCode>
                <c:ptCount val="60"/>
                <c:pt idx="0">
                  <c:v>48</c:v>
                </c:pt>
                <c:pt idx="1">
                  <c:v>104</c:v>
                </c:pt>
                <c:pt idx="2">
                  <c:v>29</c:v>
                </c:pt>
                <c:pt idx="3">
                  <c:v>36</c:v>
                </c:pt>
                <c:pt idx="4">
                  <c:v>109</c:v>
                </c:pt>
                <c:pt idx="5">
                  <c:v>12</c:v>
                </c:pt>
                <c:pt idx="6">
                  <c:v>66</c:v>
                </c:pt>
                <c:pt idx="7">
                  <c:v>43</c:v>
                </c:pt>
                <c:pt idx="8">
                  <c:v>56</c:v>
                </c:pt>
                <c:pt idx="9">
                  <c:v>26</c:v>
                </c:pt>
                <c:pt idx="10">
                  <c:v>55</c:v>
                </c:pt>
                <c:pt idx="11">
                  <c:v>43</c:v>
                </c:pt>
                <c:pt idx="12">
                  <c:v>88</c:v>
                </c:pt>
                <c:pt idx="13">
                  <c:v>56</c:v>
                </c:pt>
                <c:pt idx="14">
                  <c:v>75</c:v>
                </c:pt>
                <c:pt idx="15">
                  <c:v>57</c:v>
                </c:pt>
                <c:pt idx="16">
                  <c:v>15</c:v>
                </c:pt>
                <c:pt idx="17">
                  <c:v>13</c:v>
                </c:pt>
                <c:pt idx="18">
                  <c:v>16</c:v>
                </c:pt>
                <c:pt idx="19">
                  <c:v>36</c:v>
                </c:pt>
                <c:pt idx="20">
                  <c:v>42</c:v>
                </c:pt>
                <c:pt idx="21">
                  <c:v>100</c:v>
                </c:pt>
                <c:pt idx="22">
                  <c:v>111</c:v>
                </c:pt>
                <c:pt idx="23">
                  <c:v>13</c:v>
                </c:pt>
                <c:pt idx="24">
                  <c:v>41</c:v>
                </c:pt>
                <c:pt idx="25">
                  <c:v>80</c:v>
                </c:pt>
                <c:pt idx="26">
                  <c:v>81</c:v>
                </c:pt>
                <c:pt idx="27">
                  <c:v>60</c:v>
                </c:pt>
                <c:pt idx="28">
                  <c:v>24</c:v>
                </c:pt>
                <c:pt idx="29">
                  <c:v>40</c:v>
                </c:pt>
                <c:pt idx="30">
                  <c:v>100</c:v>
                </c:pt>
                <c:pt idx="31">
                  <c:v>30</c:v>
                </c:pt>
                <c:pt idx="32">
                  <c:v>74</c:v>
                </c:pt>
                <c:pt idx="33">
                  <c:v>67</c:v>
                </c:pt>
                <c:pt idx="34">
                  <c:v>100</c:v>
                </c:pt>
                <c:pt idx="35">
                  <c:v>17</c:v>
                </c:pt>
                <c:pt idx="36">
                  <c:v>14</c:v>
                </c:pt>
                <c:pt idx="37">
                  <c:v>16</c:v>
                </c:pt>
                <c:pt idx="38">
                  <c:v>6</c:v>
                </c:pt>
                <c:pt idx="39">
                  <c:v>15</c:v>
                </c:pt>
                <c:pt idx="40">
                  <c:v>14</c:v>
                </c:pt>
                <c:pt idx="41">
                  <c:v>32</c:v>
                </c:pt>
                <c:pt idx="42">
                  <c:v>27</c:v>
                </c:pt>
                <c:pt idx="43">
                  <c:v>32</c:v>
                </c:pt>
                <c:pt idx="44">
                  <c:v>28</c:v>
                </c:pt>
                <c:pt idx="45">
                  <c:v>10</c:v>
                </c:pt>
                <c:pt idx="46">
                  <c:v>88</c:v>
                </c:pt>
                <c:pt idx="47">
                  <c:v>68</c:v>
                </c:pt>
                <c:pt idx="48">
                  <c:v>100</c:v>
                </c:pt>
                <c:pt idx="49">
                  <c:v>20</c:v>
                </c:pt>
                <c:pt idx="50">
                  <c:v>44</c:v>
                </c:pt>
                <c:pt idx="51">
                  <c:v>49</c:v>
                </c:pt>
                <c:pt idx="52">
                  <c:v>67</c:v>
                </c:pt>
                <c:pt idx="53">
                  <c:v>84</c:v>
                </c:pt>
                <c:pt idx="54">
                  <c:v>100</c:v>
                </c:pt>
                <c:pt idx="55">
                  <c:v>62</c:v>
                </c:pt>
                <c:pt idx="56">
                  <c:v>15</c:v>
                </c:pt>
                <c:pt idx="57">
                  <c:v>116</c:v>
                </c:pt>
                <c:pt idx="58">
                  <c:v>68</c:v>
                </c:pt>
                <c:pt idx="59">
                  <c:v>60</c:v>
                </c:pt>
              </c:numCache>
            </c:numRef>
          </c:xVal>
          <c:yVal>
            <c:numRef>
              <c:f>Farms_turb!$G$2:$G$61</c:f>
              <c:numCache>
                <c:formatCode>General</c:formatCode>
                <c:ptCount val="60"/>
                <c:pt idx="0">
                  <c:v>2.3297479208271805</c:v>
                </c:pt>
                <c:pt idx="1">
                  <c:v>2.3982611774019134</c:v>
                </c:pt>
                <c:pt idx="2">
                  <c:v>9.4078010264623071</c:v>
                </c:pt>
                <c:pt idx="3">
                  <c:v>5.6285420306331302</c:v>
                </c:pt>
                <c:pt idx="4">
                  <c:v>1.5518930262672697</c:v>
                </c:pt>
                <c:pt idx="5">
                  <c:v>34.732893887448249</c:v>
                </c:pt>
                <c:pt idx="6">
                  <c:v>2.0275083688153246</c:v>
                </c:pt>
                <c:pt idx="7">
                  <c:v>3.2015239158588535</c:v>
                </c:pt>
                <c:pt idx="8">
                  <c:v>5.4953031822051752</c:v>
                </c:pt>
                <c:pt idx="9">
                  <c:v>3.3752728990049579</c:v>
                </c:pt>
                <c:pt idx="10">
                  <c:v>5.8262215342242625</c:v>
                </c:pt>
                <c:pt idx="11">
                  <c:v>3.4308740396781348</c:v>
                </c:pt>
                <c:pt idx="12">
                  <c:v>3.1070390360455309</c:v>
                </c:pt>
                <c:pt idx="13">
                  <c:v>1.7216792944889823</c:v>
                </c:pt>
                <c:pt idx="14">
                  <c:v>1.6205893485212457</c:v>
                </c:pt>
                <c:pt idx="15">
                  <c:v>3.2497387191268001</c:v>
                </c:pt>
                <c:pt idx="16">
                  <c:v>22.628931128323462</c:v>
                </c:pt>
                <c:pt idx="17">
                  <c:v>24.564653256691511</c:v>
                </c:pt>
                <c:pt idx="18">
                  <c:v>14.822773031763472</c:v>
                </c:pt>
                <c:pt idx="19">
                  <c:v>3.1970934577876302</c:v>
                </c:pt>
                <c:pt idx="20">
                  <c:v>2.9535248178456071</c:v>
                </c:pt>
                <c:pt idx="21">
                  <c:v>1.5979861727457811</c:v>
                </c:pt>
                <c:pt idx="22">
                  <c:v>2.4581479634120393</c:v>
                </c:pt>
                <c:pt idx="23">
                  <c:v>13.693722923274066</c:v>
                </c:pt>
                <c:pt idx="24">
                  <c:v>2.7841488375550609</c:v>
                </c:pt>
                <c:pt idx="25">
                  <c:v>7.3005615212922956</c:v>
                </c:pt>
                <c:pt idx="26">
                  <c:v>3.46824679858147</c:v>
                </c:pt>
                <c:pt idx="27">
                  <c:v>3.2599949508012092</c:v>
                </c:pt>
                <c:pt idx="28">
                  <c:v>2.1505215652670571</c:v>
                </c:pt>
                <c:pt idx="29">
                  <c:v>2.0846104160582621</c:v>
                </c:pt>
                <c:pt idx="30">
                  <c:v>2.5164587886982113</c:v>
                </c:pt>
                <c:pt idx="31">
                  <c:v>3.9213794187774806</c:v>
                </c:pt>
                <c:pt idx="32">
                  <c:v>3.5601978603749709</c:v>
                </c:pt>
                <c:pt idx="33">
                  <c:v>2.6673434888519982</c:v>
                </c:pt>
                <c:pt idx="34">
                  <c:v>2.1628674217607946</c:v>
                </c:pt>
                <c:pt idx="35">
                  <c:v>4.2177538514319366</c:v>
                </c:pt>
                <c:pt idx="36">
                  <c:v>18.051273985339485</c:v>
                </c:pt>
                <c:pt idx="37">
                  <c:v>52.822863344458717</c:v>
                </c:pt>
                <c:pt idx="38">
                  <c:v>26.550717113852158</c:v>
                </c:pt>
                <c:pt idx="39">
                  <c:v>2.4204297554972922</c:v>
                </c:pt>
                <c:pt idx="40">
                  <c:v>5.3665597590833176</c:v>
                </c:pt>
                <c:pt idx="41">
                  <c:v>3.7707371560771583</c:v>
                </c:pt>
                <c:pt idx="42">
                  <c:v>3.6443025386371755</c:v>
                </c:pt>
                <c:pt idx="43">
                  <c:v>1.004908852593263</c:v>
                </c:pt>
                <c:pt idx="44">
                  <c:v>28.457895167734325</c:v>
                </c:pt>
                <c:pt idx="45">
                  <c:v>7.2872899727842029</c:v>
                </c:pt>
                <c:pt idx="46">
                  <c:v>2.6095235043174716</c:v>
                </c:pt>
                <c:pt idx="47">
                  <c:v>5.47641033262635</c:v>
                </c:pt>
                <c:pt idx="48">
                  <c:v>3.3333740411092254</c:v>
                </c:pt>
                <c:pt idx="49">
                  <c:v>8.9627869939028137</c:v>
                </c:pt>
                <c:pt idx="50">
                  <c:v>26.77567726509476</c:v>
                </c:pt>
                <c:pt idx="51">
                  <c:v>36.297076563918388</c:v>
                </c:pt>
                <c:pt idx="52">
                  <c:v>3.6135024915595335</c:v>
                </c:pt>
                <c:pt idx="53">
                  <c:v>2.7983595202883031</c:v>
                </c:pt>
                <c:pt idx="54">
                  <c:v>3.3165958646408056</c:v>
                </c:pt>
                <c:pt idx="55">
                  <c:v>0.92117593696776401</c:v>
                </c:pt>
                <c:pt idx="56">
                  <c:v>22.320143919251759</c:v>
                </c:pt>
                <c:pt idx="57">
                  <c:v>3.4777956591678278</c:v>
                </c:pt>
                <c:pt idx="58">
                  <c:v>10.917575181445372</c:v>
                </c:pt>
                <c:pt idx="59">
                  <c:v>5.970733983154612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C-4A89-B539-E27A55A053C5}"/>
            </c:ext>
          </c:extLst>
        </c:ser>
        <c:ser>
          <c:idx val="1"/>
          <c:order val="1"/>
          <c:tx>
            <c:v>Dylan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Farms_turb!$B$2:$B$61</c:f>
              <c:numCache>
                <c:formatCode>General</c:formatCode>
                <c:ptCount val="60"/>
                <c:pt idx="0">
                  <c:v>48</c:v>
                </c:pt>
                <c:pt idx="1">
                  <c:v>104</c:v>
                </c:pt>
                <c:pt idx="2">
                  <c:v>29</c:v>
                </c:pt>
                <c:pt idx="3">
                  <c:v>36</c:v>
                </c:pt>
                <c:pt idx="4">
                  <c:v>109</c:v>
                </c:pt>
                <c:pt idx="5">
                  <c:v>12</c:v>
                </c:pt>
                <c:pt idx="6">
                  <c:v>66</c:v>
                </c:pt>
                <c:pt idx="7">
                  <c:v>43</c:v>
                </c:pt>
                <c:pt idx="8">
                  <c:v>56</c:v>
                </c:pt>
                <c:pt idx="9">
                  <c:v>26</c:v>
                </c:pt>
                <c:pt idx="10">
                  <c:v>55</c:v>
                </c:pt>
                <c:pt idx="11">
                  <c:v>43</c:v>
                </c:pt>
                <c:pt idx="12">
                  <c:v>88</c:v>
                </c:pt>
                <c:pt idx="13">
                  <c:v>56</c:v>
                </c:pt>
                <c:pt idx="14">
                  <c:v>75</c:v>
                </c:pt>
                <c:pt idx="15">
                  <c:v>57</c:v>
                </c:pt>
                <c:pt idx="16">
                  <c:v>15</c:v>
                </c:pt>
                <c:pt idx="17">
                  <c:v>13</c:v>
                </c:pt>
                <c:pt idx="18">
                  <c:v>16</c:v>
                </c:pt>
                <c:pt idx="19">
                  <c:v>36</c:v>
                </c:pt>
                <c:pt idx="20">
                  <c:v>42</c:v>
                </c:pt>
                <c:pt idx="21">
                  <c:v>100</c:v>
                </c:pt>
                <c:pt idx="22">
                  <c:v>111</c:v>
                </c:pt>
                <c:pt idx="23">
                  <c:v>13</c:v>
                </c:pt>
                <c:pt idx="24">
                  <c:v>41</c:v>
                </c:pt>
                <c:pt idx="25">
                  <c:v>80</c:v>
                </c:pt>
                <c:pt idx="26">
                  <c:v>81</c:v>
                </c:pt>
                <c:pt idx="27">
                  <c:v>60</c:v>
                </c:pt>
                <c:pt idx="28">
                  <c:v>24</c:v>
                </c:pt>
                <c:pt idx="29">
                  <c:v>40</c:v>
                </c:pt>
                <c:pt idx="30">
                  <c:v>100</c:v>
                </c:pt>
                <c:pt idx="31">
                  <c:v>30</c:v>
                </c:pt>
                <c:pt idx="32">
                  <c:v>74</c:v>
                </c:pt>
                <c:pt idx="33">
                  <c:v>67</c:v>
                </c:pt>
                <c:pt idx="34">
                  <c:v>100</c:v>
                </c:pt>
                <c:pt idx="35">
                  <c:v>17</c:v>
                </c:pt>
                <c:pt idx="36">
                  <c:v>14</c:v>
                </c:pt>
                <c:pt idx="37">
                  <c:v>16</c:v>
                </c:pt>
                <c:pt idx="38">
                  <c:v>6</c:v>
                </c:pt>
                <c:pt idx="39">
                  <c:v>15</c:v>
                </c:pt>
                <c:pt idx="40">
                  <c:v>14</c:v>
                </c:pt>
                <c:pt idx="41">
                  <c:v>32</c:v>
                </c:pt>
                <c:pt idx="42">
                  <c:v>27</c:v>
                </c:pt>
                <c:pt idx="43">
                  <c:v>32</c:v>
                </c:pt>
                <c:pt idx="44">
                  <c:v>28</c:v>
                </c:pt>
                <c:pt idx="45">
                  <c:v>10</c:v>
                </c:pt>
                <c:pt idx="46">
                  <c:v>88</c:v>
                </c:pt>
                <c:pt idx="47">
                  <c:v>68</c:v>
                </c:pt>
                <c:pt idx="48">
                  <c:v>100</c:v>
                </c:pt>
                <c:pt idx="49">
                  <c:v>20</c:v>
                </c:pt>
                <c:pt idx="50">
                  <c:v>44</c:v>
                </c:pt>
                <c:pt idx="51">
                  <c:v>49</c:v>
                </c:pt>
                <c:pt idx="52">
                  <c:v>67</c:v>
                </c:pt>
                <c:pt idx="53">
                  <c:v>84</c:v>
                </c:pt>
                <c:pt idx="54">
                  <c:v>100</c:v>
                </c:pt>
                <c:pt idx="55">
                  <c:v>62</c:v>
                </c:pt>
                <c:pt idx="56">
                  <c:v>15</c:v>
                </c:pt>
                <c:pt idx="57">
                  <c:v>116</c:v>
                </c:pt>
                <c:pt idx="58">
                  <c:v>68</c:v>
                </c:pt>
                <c:pt idx="59">
                  <c:v>60</c:v>
                </c:pt>
              </c:numCache>
            </c:numRef>
          </c:xVal>
          <c:yVal>
            <c:numRef>
              <c:f>Farms_turb!$I$2:$I$61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C-4A89-B539-E27A55A05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24472"/>
        <c:axId val="674024800"/>
      </c:scatterChart>
      <c:valAx>
        <c:axId val="67402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Turbines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24800"/>
        <c:crosses val="autoZero"/>
        <c:crossBetween val="midCat"/>
      </c:valAx>
      <c:valAx>
        <c:axId val="6740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Farm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24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Comparison For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DAvid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Farms_turb!$F$2:$F$61</c:f>
              <c:numCache>
                <c:formatCode>General</c:formatCode>
                <c:ptCount val="60"/>
                <c:pt idx="0">
                  <c:v>43.266483510461001</c:v>
                </c:pt>
                <c:pt idx="1">
                  <c:v>86.729503008229798</c:v>
                </c:pt>
                <c:pt idx="2">
                  <c:v>10.6347912459648</c:v>
                </c:pt>
                <c:pt idx="3">
                  <c:v>13.9290067611312</c:v>
                </c:pt>
                <c:pt idx="4">
                  <c:v>140.550924779035</c:v>
                </c:pt>
                <c:pt idx="5">
                  <c:v>0.69098762912678302</c:v>
                </c:pt>
                <c:pt idx="6">
                  <c:v>48.828405111760802</c:v>
                </c:pt>
                <c:pt idx="7">
                  <c:v>24.847542011461002</c:v>
                </c:pt>
                <c:pt idx="8">
                  <c:v>33.628717810951201</c:v>
                </c:pt>
                <c:pt idx="9">
                  <c:v>17.717085933297199</c:v>
                </c:pt>
                <c:pt idx="10">
                  <c:v>16.992144809196901</c:v>
                </c:pt>
                <c:pt idx="11">
                  <c:v>43.239710430732501</c:v>
                </c:pt>
                <c:pt idx="12">
                  <c:v>46.732595991070198</c:v>
                </c:pt>
                <c:pt idx="13">
                  <c:v>68.305404134458897</c:v>
                </c:pt>
                <c:pt idx="14">
                  <c:v>92.558920084765404</c:v>
                </c:pt>
                <c:pt idx="15">
                  <c:v>29.817781789557799</c:v>
                </c:pt>
                <c:pt idx="16">
                  <c:v>1.1931628518770601</c:v>
                </c:pt>
                <c:pt idx="17">
                  <c:v>0.79382353971099195</c:v>
                </c:pt>
                <c:pt idx="18">
                  <c:v>1.94295628343529</c:v>
                </c:pt>
                <c:pt idx="19">
                  <c:v>16.890341403209302</c:v>
                </c:pt>
                <c:pt idx="20">
                  <c:v>49.060024525439601</c:v>
                </c:pt>
                <c:pt idx="21">
                  <c:v>93.868146394695401</c:v>
                </c:pt>
                <c:pt idx="22">
                  <c:v>80.829145746055005</c:v>
                </c:pt>
                <c:pt idx="23">
                  <c:v>1.42401011830446</c:v>
                </c:pt>
                <c:pt idx="24">
                  <c:v>24.2982699371086</c:v>
                </c:pt>
                <c:pt idx="25">
                  <c:v>16.437091811365001</c:v>
                </c:pt>
                <c:pt idx="26">
                  <c:v>71.815823516905695</c:v>
                </c:pt>
                <c:pt idx="27">
                  <c:v>38.650366611467597</c:v>
                </c:pt>
                <c:pt idx="28">
                  <c:v>23.436175118635099</c:v>
                </c:pt>
                <c:pt idx="29">
                  <c:v>38.376475231890097</c:v>
                </c:pt>
                <c:pt idx="30">
                  <c:v>59.607572622954201</c:v>
                </c:pt>
                <c:pt idx="31">
                  <c:v>16.065775144920998</c:v>
                </c:pt>
                <c:pt idx="32">
                  <c:v>31.178042444053698</c:v>
                </c:pt>
                <c:pt idx="33">
                  <c:v>37.677937026121199</c:v>
                </c:pt>
                <c:pt idx="34">
                  <c:v>106.3403136438</c:v>
                </c:pt>
                <c:pt idx="35">
                  <c:v>10.0764533676073</c:v>
                </c:pt>
                <c:pt idx="36">
                  <c:v>1.62869390957544</c:v>
                </c:pt>
                <c:pt idx="37">
                  <c:v>0.75724785570898301</c:v>
                </c:pt>
                <c:pt idx="38">
                  <c:v>0.37287128470194603</c:v>
                </c:pt>
                <c:pt idx="39">
                  <c:v>15.4931164248125</c:v>
                </c:pt>
                <c:pt idx="40">
                  <c:v>5.2174952403367598</c:v>
                </c:pt>
                <c:pt idx="41">
                  <c:v>15.2755277325995</c:v>
                </c:pt>
                <c:pt idx="42">
                  <c:v>15.188091387357399</c:v>
                </c:pt>
                <c:pt idx="43">
                  <c:v>47.765526073465701</c:v>
                </c:pt>
                <c:pt idx="44">
                  <c:v>1.4758645975904701</c:v>
                </c:pt>
                <c:pt idx="45">
                  <c:v>2.2230486313158999</c:v>
                </c:pt>
                <c:pt idx="46">
                  <c:v>53.956210690206703</c:v>
                </c:pt>
                <c:pt idx="47">
                  <c:v>18.625339192047601</c:v>
                </c:pt>
                <c:pt idx="48">
                  <c:v>59.999267268982301</c:v>
                </c:pt>
                <c:pt idx="49">
                  <c:v>3.3471731527713802</c:v>
                </c:pt>
                <c:pt idx="50">
                  <c:v>2.4649236449394598</c:v>
                </c:pt>
                <c:pt idx="51">
                  <c:v>2.8349390568354802</c:v>
                </c:pt>
                <c:pt idx="52">
                  <c:v>27.812351101112899</c:v>
                </c:pt>
                <c:pt idx="53">
                  <c:v>45.0263803083525</c:v>
                </c:pt>
                <c:pt idx="54">
                  <c:v>48.8452638222007</c:v>
                </c:pt>
                <c:pt idx="55">
                  <c:v>107.688440415125</c:v>
                </c:pt>
                <c:pt idx="56">
                  <c:v>1.34407735490111</c:v>
                </c:pt>
                <c:pt idx="57">
                  <c:v>76.715260511838196</c:v>
                </c:pt>
                <c:pt idx="58">
                  <c:v>12.7684030275251</c:v>
                </c:pt>
                <c:pt idx="59">
                  <c:v>15.073523666255999</c:v>
                </c:pt>
              </c:numCache>
            </c:numRef>
          </c:xVal>
          <c:yVal>
            <c:numRef>
              <c:f>Farms_turb!$G$2:$G$61</c:f>
              <c:numCache>
                <c:formatCode>General</c:formatCode>
                <c:ptCount val="60"/>
                <c:pt idx="0">
                  <c:v>2.3297479208271805</c:v>
                </c:pt>
                <c:pt idx="1">
                  <c:v>2.3982611774019134</c:v>
                </c:pt>
                <c:pt idx="2">
                  <c:v>9.4078010264623071</c:v>
                </c:pt>
                <c:pt idx="3">
                  <c:v>5.6285420306331302</c:v>
                </c:pt>
                <c:pt idx="4">
                  <c:v>1.5518930262672697</c:v>
                </c:pt>
                <c:pt idx="5">
                  <c:v>34.732893887448249</c:v>
                </c:pt>
                <c:pt idx="6">
                  <c:v>2.0275083688153246</c:v>
                </c:pt>
                <c:pt idx="7">
                  <c:v>3.2015239158588535</c:v>
                </c:pt>
                <c:pt idx="8">
                  <c:v>5.4953031822051752</c:v>
                </c:pt>
                <c:pt idx="9">
                  <c:v>3.3752728990049579</c:v>
                </c:pt>
                <c:pt idx="10">
                  <c:v>5.8262215342242625</c:v>
                </c:pt>
                <c:pt idx="11">
                  <c:v>3.4308740396781348</c:v>
                </c:pt>
                <c:pt idx="12">
                  <c:v>3.1070390360455309</c:v>
                </c:pt>
                <c:pt idx="13">
                  <c:v>1.7216792944889823</c:v>
                </c:pt>
                <c:pt idx="14">
                  <c:v>1.6205893485212457</c:v>
                </c:pt>
                <c:pt idx="15">
                  <c:v>3.2497387191268001</c:v>
                </c:pt>
                <c:pt idx="16">
                  <c:v>22.628931128323462</c:v>
                </c:pt>
                <c:pt idx="17">
                  <c:v>24.564653256691511</c:v>
                </c:pt>
                <c:pt idx="18">
                  <c:v>14.822773031763472</c:v>
                </c:pt>
                <c:pt idx="19">
                  <c:v>3.1970934577876302</c:v>
                </c:pt>
                <c:pt idx="20">
                  <c:v>2.9535248178456071</c:v>
                </c:pt>
                <c:pt idx="21">
                  <c:v>1.5979861727457811</c:v>
                </c:pt>
                <c:pt idx="22">
                  <c:v>2.4581479634120393</c:v>
                </c:pt>
                <c:pt idx="23">
                  <c:v>13.693722923274066</c:v>
                </c:pt>
                <c:pt idx="24">
                  <c:v>2.7841488375550609</c:v>
                </c:pt>
                <c:pt idx="25">
                  <c:v>7.3005615212922956</c:v>
                </c:pt>
                <c:pt idx="26">
                  <c:v>3.46824679858147</c:v>
                </c:pt>
                <c:pt idx="27">
                  <c:v>3.2599949508012092</c:v>
                </c:pt>
                <c:pt idx="28">
                  <c:v>2.1505215652670571</c:v>
                </c:pt>
                <c:pt idx="29">
                  <c:v>2.0846104160582621</c:v>
                </c:pt>
                <c:pt idx="30">
                  <c:v>2.5164587886982113</c:v>
                </c:pt>
                <c:pt idx="31">
                  <c:v>3.9213794187774806</c:v>
                </c:pt>
                <c:pt idx="32">
                  <c:v>3.5601978603749709</c:v>
                </c:pt>
                <c:pt idx="33">
                  <c:v>2.6673434888519982</c:v>
                </c:pt>
                <c:pt idx="34">
                  <c:v>2.1628674217607946</c:v>
                </c:pt>
                <c:pt idx="35">
                  <c:v>4.2177538514319366</c:v>
                </c:pt>
                <c:pt idx="36">
                  <c:v>18.051273985339485</c:v>
                </c:pt>
                <c:pt idx="37">
                  <c:v>52.822863344458717</c:v>
                </c:pt>
                <c:pt idx="38">
                  <c:v>26.550717113852158</c:v>
                </c:pt>
                <c:pt idx="39">
                  <c:v>2.4204297554972922</c:v>
                </c:pt>
                <c:pt idx="40">
                  <c:v>5.3665597590833176</c:v>
                </c:pt>
                <c:pt idx="41">
                  <c:v>3.7707371560771583</c:v>
                </c:pt>
                <c:pt idx="42">
                  <c:v>3.6443025386371755</c:v>
                </c:pt>
                <c:pt idx="43">
                  <c:v>1.004908852593263</c:v>
                </c:pt>
                <c:pt idx="44">
                  <c:v>28.457895167734325</c:v>
                </c:pt>
                <c:pt idx="45">
                  <c:v>7.2872899727842029</c:v>
                </c:pt>
                <c:pt idx="46">
                  <c:v>2.6095235043174716</c:v>
                </c:pt>
                <c:pt idx="47">
                  <c:v>5.47641033262635</c:v>
                </c:pt>
                <c:pt idx="48">
                  <c:v>3.3333740411092254</c:v>
                </c:pt>
                <c:pt idx="49">
                  <c:v>8.9627869939028137</c:v>
                </c:pt>
                <c:pt idx="50">
                  <c:v>26.77567726509476</c:v>
                </c:pt>
                <c:pt idx="51">
                  <c:v>36.297076563918388</c:v>
                </c:pt>
                <c:pt idx="52">
                  <c:v>3.6135024915595335</c:v>
                </c:pt>
                <c:pt idx="53">
                  <c:v>2.7983595202883031</c:v>
                </c:pt>
                <c:pt idx="54">
                  <c:v>3.3165958646408056</c:v>
                </c:pt>
                <c:pt idx="55">
                  <c:v>0.92117593696776401</c:v>
                </c:pt>
                <c:pt idx="56">
                  <c:v>22.320143919251759</c:v>
                </c:pt>
                <c:pt idx="57">
                  <c:v>3.4777956591678278</c:v>
                </c:pt>
                <c:pt idx="58">
                  <c:v>10.917575181445372</c:v>
                </c:pt>
                <c:pt idx="59">
                  <c:v>5.970733983154612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7-46D4-A6E0-2E7C3B72748E}"/>
            </c:ext>
          </c:extLst>
        </c:ser>
        <c:ser>
          <c:idx val="1"/>
          <c:order val="1"/>
          <c:tx>
            <c:v>Dylan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Farms_turb!$H$2:$H$61</c:f>
              <c:numCache>
                <c:formatCode>General</c:formatCode>
                <c:ptCount val="60"/>
                <c:pt idx="0">
                  <c:v>57.124173658702098</c:v>
                </c:pt>
                <c:pt idx="1">
                  <c:v>106.77916279041899</c:v>
                </c:pt>
                <c:pt idx="2">
                  <c:v>18.458864671868302</c:v>
                </c:pt>
                <c:pt idx="3">
                  <c:v>19.844876020000001</c:v>
                </c:pt>
                <c:pt idx="4">
                  <c:v>150.83691189999999</c:v>
                </c:pt>
                <c:pt idx="5">
                  <c:v>4.4483488714979398</c:v>
                </c:pt>
                <c:pt idx="6">
                  <c:v>63.123935721298203</c:v>
                </c:pt>
                <c:pt idx="7">
                  <c:v>36.440030017616301</c:v>
                </c:pt>
                <c:pt idx="8">
                  <c:v>53.7840348409432</c:v>
                </c:pt>
                <c:pt idx="9">
                  <c:v>26.8986494482693</c:v>
                </c:pt>
                <c:pt idx="10">
                  <c:v>27.1554211816525</c:v>
                </c:pt>
                <c:pt idx="11">
                  <c:v>52.42641725</c:v>
                </c:pt>
                <c:pt idx="12">
                  <c:v>61.858408065633498</c:v>
                </c:pt>
                <c:pt idx="13">
                  <c:v>86.152661363929198</c:v>
                </c:pt>
                <c:pt idx="14">
                  <c:v>113.37503100940501</c:v>
                </c:pt>
                <c:pt idx="15">
                  <c:v>44.757450172703599</c:v>
                </c:pt>
                <c:pt idx="16">
                  <c:v>3.4388384470000002</c:v>
                </c:pt>
                <c:pt idx="17">
                  <c:v>4.3959785363649697</c:v>
                </c:pt>
                <c:pt idx="18">
                  <c:v>8.5271177573672201</c:v>
                </c:pt>
                <c:pt idx="19">
                  <c:v>27.483086387462201</c:v>
                </c:pt>
                <c:pt idx="20">
                  <c:v>57.426347270000001</c:v>
                </c:pt>
                <c:pt idx="21">
                  <c:v>112.27465609690501</c:v>
                </c:pt>
                <c:pt idx="22">
                  <c:v>100.304956193558</c:v>
                </c:pt>
                <c:pt idx="23">
                  <c:v>5.2999488666904098</c:v>
                </c:pt>
                <c:pt idx="24">
                  <c:v>34.3378523397256</c:v>
                </c:pt>
                <c:pt idx="25">
                  <c:v>17.9371616267115</c:v>
                </c:pt>
                <c:pt idx="26">
                  <c:v>91.007867303843895</c:v>
                </c:pt>
                <c:pt idx="27">
                  <c:v>51.415255529937298</c:v>
                </c:pt>
                <c:pt idx="28">
                  <c:v>34.1908096084329</c:v>
                </c:pt>
                <c:pt idx="29">
                  <c:v>47.129288420000002</c:v>
                </c:pt>
                <c:pt idx="30">
                  <c:v>78.707428455814906</c:v>
                </c:pt>
                <c:pt idx="31">
                  <c:v>25.304191256391601</c:v>
                </c:pt>
                <c:pt idx="32">
                  <c:v>42.879333232472902</c:v>
                </c:pt>
                <c:pt idx="33">
                  <c:v>49.992082131569703</c:v>
                </c:pt>
                <c:pt idx="34">
                  <c:v>118.9312901</c:v>
                </c:pt>
                <c:pt idx="35">
                  <c:v>17.226967850404002</c:v>
                </c:pt>
                <c:pt idx="36">
                  <c:v>5.9807414503787699</c:v>
                </c:pt>
                <c:pt idx="37">
                  <c:v>7.41920475690904</c:v>
                </c:pt>
                <c:pt idx="38">
                  <c:v>3.0144294493005099</c:v>
                </c:pt>
                <c:pt idx="39">
                  <c:v>25.359433767392101</c:v>
                </c:pt>
                <c:pt idx="40">
                  <c:v>10.959808823698699</c:v>
                </c:pt>
                <c:pt idx="41">
                  <c:v>25.735326262434601</c:v>
                </c:pt>
                <c:pt idx="42">
                  <c:v>30.9164846611265</c:v>
                </c:pt>
                <c:pt idx="43">
                  <c:v>63.708531132102301</c:v>
                </c:pt>
                <c:pt idx="44">
                  <c:v>5.9680983029836803</c:v>
                </c:pt>
                <c:pt idx="45">
                  <c:v>6.01939627038265</c:v>
                </c:pt>
                <c:pt idx="46">
                  <c:v>69.977573379928202</c:v>
                </c:pt>
                <c:pt idx="47">
                  <c:v>28.7377503189844</c:v>
                </c:pt>
                <c:pt idx="48">
                  <c:v>77.3370035084139</c:v>
                </c:pt>
                <c:pt idx="49">
                  <c:v>9.1511679178211391</c:v>
                </c:pt>
                <c:pt idx="50">
                  <c:v>13.8024977984999</c:v>
                </c:pt>
                <c:pt idx="51">
                  <c:v>14.3643292011526</c:v>
                </c:pt>
                <c:pt idx="52">
                  <c:v>39.215327230397598</c:v>
                </c:pt>
                <c:pt idx="53">
                  <c:v>59.141672428582503</c:v>
                </c:pt>
                <c:pt idx="54">
                  <c:v>63.239891996107403</c:v>
                </c:pt>
                <c:pt idx="55">
                  <c:v>128.92959780975801</c:v>
                </c:pt>
                <c:pt idx="56">
                  <c:v>6.8876554327902904</c:v>
                </c:pt>
                <c:pt idx="57">
                  <c:v>94.945107693875201</c:v>
                </c:pt>
                <c:pt idx="58">
                  <c:v>26.943553767349499</c:v>
                </c:pt>
                <c:pt idx="59">
                  <c:v>27.685294273937501</c:v>
                </c:pt>
              </c:numCache>
            </c:numRef>
          </c:xVal>
          <c:yVal>
            <c:numRef>
              <c:f>Farms_turb!$I$2:$I$61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E7-46D4-A6E0-2E7C3B727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46000"/>
        <c:axId val="664945344"/>
      </c:scatterChart>
      <c:valAx>
        <c:axId val="66494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  <a:r>
                  <a:rPr lang="en-US" baseline="0"/>
                  <a:t> (km^2)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45344"/>
        <c:crosses val="autoZero"/>
        <c:crossBetween val="midCat"/>
      </c:valAx>
      <c:valAx>
        <c:axId val="6649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(MW/km^2)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4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David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Farms_turb!$B$2:$B$61</c:f>
              <c:numCache>
                <c:formatCode>General</c:formatCode>
                <c:ptCount val="60"/>
                <c:pt idx="0">
                  <c:v>48</c:v>
                </c:pt>
                <c:pt idx="1">
                  <c:v>104</c:v>
                </c:pt>
                <c:pt idx="2">
                  <c:v>29</c:v>
                </c:pt>
                <c:pt idx="3">
                  <c:v>36</c:v>
                </c:pt>
                <c:pt idx="4">
                  <c:v>109</c:v>
                </c:pt>
                <c:pt idx="5">
                  <c:v>12</c:v>
                </c:pt>
                <c:pt idx="6">
                  <c:v>66</c:v>
                </c:pt>
                <c:pt idx="7">
                  <c:v>43</c:v>
                </c:pt>
                <c:pt idx="8">
                  <c:v>56</c:v>
                </c:pt>
                <c:pt idx="9">
                  <c:v>26</c:v>
                </c:pt>
                <c:pt idx="10">
                  <c:v>55</c:v>
                </c:pt>
                <c:pt idx="11">
                  <c:v>43</c:v>
                </c:pt>
                <c:pt idx="12">
                  <c:v>88</c:v>
                </c:pt>
                <c:pt idx="13">
                  <c:v>56</c:v>
                </c:pt>
                <c:pt idx="14">
                  <c:v>75</c:v>
                </c:pt>
                <c:pt idx="15">
                  <c:v>57</c:v>
                </c:pt>
                <c:pt idx="16">
                  <c:v>15</c:v>
                </c:pt>
                <c:pt idx="17">
                  <c:v>13</c:v>
                </c:pt>
                <c:pt idx="18">
                  <c:v>16</c:v>
                </c:pt>
                <c:pt idx="19">
                  <c:v>36</c:v>
                </c:pt>
                <c:pt idx="20">
                  <c:v>42</c:v>
                </c:pt>
                <c:pt idx="21">
                  <c:v>100</c:v>
                </c:pt>
                <c:pt idx="22">
                  <c:v>111</c:v>
                </c:pt>
                <c:pt idx="23">
                  <c:v>13</c:v>
                </c:pt>
                <c:pt idx="24">
                  <c:v>41</c:v>
                </c:pt>
                <c:pt idx="25">
                  <c:v>80</c:v>
                </c:pt>
                <c:pt idx="26">
                  <c:v>81</c:v>
                </c:pt>
                <c:pt idx="27">
                  <c:v>60</c:v>
                </c:pt>
                <c:pt idx="28">
                  <c:v>24</c:v>
                </c:pt>
                <c:pt idx="29">
                  <c:v>40</c:v>
                </c:pt>
                <c:pt idx="30">
                  <c:v>100</c:v>
                </c:pt>
                <c:pt idx="31">
                  <c:v>30</c:v>
                </c:pt>
                <c:pt idx="32">
                  <c:v>74</c:v>
                </c:pt>
                <c:pt idx="33">
                  <c:v>67</c:v>
                </c:pt>
                <c:pt idx="34">
                  <c:v>100</c:v>
                </c:pt>
                <c:pt idx="35">
                  <c:v>17</c:v>
                </c:pt>
                <c:pt idx="36">
                  <c:v>14</c:v>
                </c:pt>
                <c:pt idx="37">
                  <c:v>16</c:v>
                </c:pt>
                <c:pt idx="38">
                  <c:v>6</c:v>
                </c:pt>
                <c:pt idx="39">
                  <c:v>15</c:v>
                </c:pt>
                <c:pt idx="40">
                  <c:v>14</c:v>
                </c:pt>
                <c:pt idx="41">
                  <c:v>32</c:v>
                </c:pt>
                <c:pt idx="42">
                  <c:v>27</c:v>
                </c:pt>
                <c:pt idx="43">
                  <c:v>32</c:v>
                </c:pt>
                <c:pt idx="44">
                  <c:v>28</c:v>
                </c:pt>
                <c:pt idx="45">
                  <c:v>10</c:v>
                </c:pt>
                <c:pt idx="46">
                  <c:v>88</c:v>
                </c:pt>
                <c:pt idx="47">
                  <c:v>68</c:v>
                </c:pt>
                <c:pt idx="48">
                  <c:v>100</c:v>
                </c:pt>
                <c:pt idx="49">
                  <c:v>20</c:v>
                </c:pt>
                <c:pt idx="50">
                  <c:v>44</c:v>
                </c:pt>
                <c:pt idx="51">
                  <c:v>49</c:v>
                </c:pt>
                <c:pt idx="52">
                  <c:v>67</c:v>
                </c:pt>
                <c:pt idx="53">
                  <c:v>84</c:v>
                </c:pt>
                <c:pt idx="54">
                  <c:v>100</c:v>
                </c:pt>
                <c:pt idx="55">
                  <c:v>62</c:v>
                </c:pt>
                <c:pt idx="56">
                  <c:v>15</c:v>
                </c:pt>
                <c:pt idx="57">
                  <c:v>116</c:v>
                </c:pt>
                <c:pt idx="58">
                  <c:v>68</c:v>
                </c:pt>
                <c:pt idx="59">
                  <c:v>60</c:v>
                </c:pt>
              </c:numCache>
            </c:numRef>
          </c:xVal>
          <c:yVal>
            <c:numRef>
              <c:f>Farms_turb!$F$2:$F$61</c:f>
              <c:numCache>
                <c:formatCode>General</c:formatCode>
                <c:ptCount val="60"/>
                <c:pt idx="0">
                  <c:v>43.266483510461001</c:v>
                </c:pt>
                <c:pt idx="1">
                  <c:v>86.729503008229798</c:v>
                </c:pt>
                <c:pt idx="2">
                  <c:v>10.6347912459648</c:v>
                </c:pt>
                <c:pt idx="3">
                  <c:v>13.9290067611312</c:v>
                </c:pt>
                <c:pt idx="4">
                  <c:v>140.550924779035</c:v>
                </c:pt>
                <c:pt idx="5">
                  <c:v>0.69098762912678302</c:v>
                </c:pt>
                <c:pt idx="6">
                  <c:v>48.828405111760802</c:v>
                </c:pt>
                <c:pt idx="7">
                  <c:v>24.847542011461002</c:v>
                </c:pt>
                <c:pt idx="8">
                  <c:v>33.628717810951201</c:v>
                </c:pt>
                <c:pt idx="9">
                  <c:v>17.717085933297199</c:v>
                </c:pt>
                <c:pt idx="10">
                  <c:v>16.992144809196901</c:v>
                </c:pt>
                <c:pt idx="11">
                  <c:v>43.239710430732501</c:v>
                </c:pt>
                <c:pt idx="12">
                  <c:v>46.732595991070198</c:v>
                </c:pt>
                <c:pt idx="13">
                  <c:v>68.305404134458897</c:v>
                </c:pt>
                <c:pt idx="14">
                  <c:v>92.558920084765404</c:v>
                </c:pt>
                <c:pt idx="15">
                  <c:v>29.817781789557799</c:v>
                </c:pt>
                <c:pt idx="16">
                  <c:v>1.1931628518770601</c:v>
                </c:pt>
                <c:pt idx="17">
                  <c:v>0.79382353971099195</c:v>
                </c:pt>
                <c:pt idx="18">
                  <c:v>1.94295628343529</c:v>
                </c:pt>
                <c:pt idx="19">
                  <c:v>16.890341403209302</c:v>
                </c:pt>
                <c:pt idx="20">
                  <c:v>49.060024525439601</c:v>
                </c:pt>
                <c:pt idx="21">
                  <c:v>93.868146394695401</c:v>
                </c:pt>
                <c:pt idx="22">
                  <c:v>80.829145746055005</c:v>
                </c:pt>
                <c:pt idx="23">
                  <c:v>1.42401011830446</c:v>
                </c:pt>
                <c:pt idx="24">
                  <c:v>24.2982699371086</c:v>
                </c:pt>
                <c:pt idx="25">
                  <c:v>16.437091811365001</c:v>
                </c:pt>
                <c:pt idx="26">
                  <c:v>71.815823516905695</c:v>
                </c:pt>
                <c:pt idx="27">
                  <c:v>38.650366611467597</c:v>
                </c:pt>
                <c:pt idx="28">
                  <c:v>23.436175118635099</c:v>
                </c:pt>
                <c:pt idx="29">
                  <c:v>38.376475231890097</c:v>
                </c:pt>
                <c:pt idx="30">
                  <c:v>59.607572622954201</c:v>
                </c:pt>
                <c:pt idx="31">
                  <c:v>16.065775144920998</c:v>
                </c:pt>
                <c:pt idx="32">
                  <c:v>31.178042444053698</c:v>
                </c:pt>
                <c:pt idx="33">
                  <c:v>37.677937026121199</c:v>
                </c:pt>
                <c:pt idx="34">
                  <c:v>106.3403136438</c:v>
                </c:pt>
                <c:pt idx="35">
                  <c:v>10.0764533676073</c:v>
                </c:pt>
                <c:pt idx="36">
                  <c:v>1.62869390957544</c:v>
                </c:pt>
                <c:pt idx="37">
                  <c:v>0.75724785570898301</c:v>
                </c:pt>
                <c:pt idx="38">
                  <c:v>0.37287128470194603</c:v>
                </c:pt>
                <c:pt idx="39">
                  <c:v>15.4931164248125</c:v>
                </c:pt>
                <c:pt idx="40">
                  <c:v>5.2174952403367598</c:v>
                </c:pt>
                <c:pt idx="41">
                  <c:v>15.2755277325995</c:v>
                </c:pt>
                <c:pt idx="42">
                  <c:v>15.188091387357399</c:v>
                </c:pt>
                <c:pt idx="43">
                  <c:v>47.765526073465701</c:v>
                </c:pt>
                <c:pt idx="44">
                  <c:v>1.4758645975904701</c:v>
                </c:pt>
                <c:pt idx="45">
                  <c:v>2.2230486313158999</c:v>
                </c:pt>
                <c:pt idx="46">
                  <c:v>53.956210690206703</c:v>
                </c:pt>
                <c:pt idx="47">
                  <c:v>18.625339192047601</c:v>
                </c:pt>
                <c:pt idx="48">
                  <c:v>59.999267268982301</c:v>
                </c:pt>
                <c:pt idx="49">
                  <c:v>3.3471731527713802</c:v>
                </c:pt>
                <c:pt idx="50">
                  <c:v>2.4649236449394598</c:v>
                </c:pt>
                <c:pt idx="51">
                  <c:v>2.8349390568354802</c:v>
                </c:pt>
                <c:pt idx="52">
                  <c:v>27.812351101112899</c:v>
                </c:pt>
                <c:pt idx="53">
                  <c:v>45.0263803083525</c:v>
                </c:pt>
                <c:pt idx="54">
                  <c:v>48.8452638222007</c:v>
                </c:pt>
                <c:pt idx="55">
                  <c:v>107.688440415125</c:v>
                </c:pt>
                <c:pt idx="56">
                  <c:v>1.34407735490111</c:v>
                </c:pt>
                <c:pt idx="57">
                  <c:v>76.715260511838196</c:v>
                </c:pt>
                <c:pt idx="58">
                  <c:v>12.7684030275251</c:v>
                </c:pt>
                <c:pt idx="59">
                  <c:v>15.073523666255999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0-41A3-961F-B08372647319}"/>
            </c:ext>
          </c:extLst>
        </c:ser>
        <c:ser>
          <c:idx val="1"/>
          <c:order val="1"/>
          <c:tx>
            <c:v>Dylan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Farms_turb!$B$2:$B$61</c:f>
              <c:numCache>
                <c:formatCode>General</c:formatCode>
                <c:ptCount val="60"/>
                <c:pt idx="0">
                  <c:v>48</c:v>
                </c:pt>
                <c:pt idx="1">
                  <c:v>104</c:v>
                </c:pt>
                <c:pt idx="2">
                  <c:v>29</c:v>
                </c:pt>
                <c:pt idx="3">
                  <c:v>36</c:v>
                </c:pt>
                <c:pt idx="4">
                  <c:v>109</c:v>
                </c:pt>
                <c:pt idx="5">
                  <c:v>12</c:v>
                </c:pt>
                <c:pt idx="6">
                  <c:v>66</c:v>
                </c:pt>
                <c:pt idx="7">
                  <c:v>43</c:v>
                </c:pt>
                <c:pt idx="8">
                  <c:v>56</c:v>
                </c:pt>
                <c:pt idx="9">
                  <c:v>26</c:v>
                </c:pt>
                <c:pt idx="10">
                  <c:v>55</c:v>
                </c:pt>
                <c:pt idx="11">
                  <c:v>43</c:v>
                </c:pt>
                <c:pt idx="12">
                  <c:v>88</c:v>
                </c:pt>
                <c:pt idx="13">
                  <c:v>56</c:v>
                </c:pt>
                <c:pt idx="14">
                  <c:v>75</c:v>
                </c:pt>
                <c:pt idx="15">
                  <c:v>57</c:v>
                </c:pt>
                <c:pt idx="16">
                  <c:v>15</c:v>
                </c:pt>
                <c:pt idx="17">
                  <c:v>13</c:v>
                </c:pt>
                <c:pt idx="18">
                  <c:v>16</c:v>
                </c:pt>
                <c:pt idx="19">
                  <c:v>36</c:v>
                </c:pt>
                <c:pt idx="20">
                  <c:v>42</c:v>
                </c:pt>
                <c:pt idx="21">
                  <c:v>100</c:v>
                </c:pt>
                <c:pt idx="22">
                  <c:v>111</c:v>
                </c:pt>
                <c:pt idx="23">
                  <c:v>13</c:v>
                </c:pt>
                <c:pt idx="24">
                  <c:v>41</c:v>
                </c:pt>
                <c:pt idx="25">
                  <c:v>80</c:v>
                </c:pt>
                <c:pt idx="26">
                  <c:v>81</c:v>
                </c:pt>
                <c:pt idx="27">
                  <c:v>60</c:v>
                </c:pt>
                <c:pt idx="28">
                  <c:v>24</c:v>
                </c:pt>
                <c:pt idx="29">
                  <c:v>40</c:v>
                </c:pt>
                <c:pt idx="30">
                  <c:v>100</c:v>
                </c:pt>
                <c:pt idx="31">
                  <c:v>30</c:v>
                </c:pt>
                <c:pt idx="32">
                  <c:v>74</c:v>
                </c:pt>
                <c:pt idx="33">
                  <c:v>67</c:v>
                </c:pt>
                <c:pt idx="34">
                  <c:v>100</c:v>
                </c:pt>
                <c:pt idx="35">
                  <c:v>17</c:v>
                </c:pt>
                <c:pt idx="36">
                  <c:v>14</c:v>
                </c:pt>
                <c:pt idx="37">
                  <c:v>16</c:v>
                </c:pt>
                <c:pt idx="38">
                  <c:v>6</c:v>
                </c:pt>
                <c:pt idx="39">
                  <c:v>15</c:v>
                </c:pt>
                <c:pt idx="40">
                  <c:v>14</c:v>
                </c:pt>
                <c:pt idx="41">
                  <c:v>32</c:v>
                </c:pt>
                <c:pt idx="42">
                  <c:v>27</c:v>
                </c:pt>
                <c:pt idx="43">
                  <c:v>32</c:v>
                </c:pt>
                <c:pt idx="44">
                  <c:v>28</c:v>
                </c:pt>
                <c:pt idx="45">
                  <c:v>10</c:v>
                </c:pt>
                <c:pt idx="46">
                  <c:v>88</c:v>
                </c:pt>
                <c:pt idx="47">
                  <c:v>68</c:v>
                </c:pt>
                <c:pt idx="48">
                  <c:v>100</c:v>
                </c:pt>
                <c:pt idx="49">
                  <c:v>20</c:v>
                </c:pt>
                <c:pt idx="50">
                  <c:v>44</c:v>
                </c:pt>
                <c:pt idx="51">
                  <c:v>49</c:v>
                </c:pt>
                <c:pt idx="52">
                  <c:v>67</c:v>
                </c:pt>
                <c:pt idx="53">
                  <c:v>84</c:v>
                </c:pt>
                <c:pt idx="54">
                  <c:v>100</c:v>
                </c:pt>
                <c:pt idx="55">
                  <c:v>62</c:v>
                </c:pt>
                <c:pt idx="56">
                  <c:v>15</c:v>
                </c:pt>
                <c:pt idx="57">
                  <c:v>116</c:v>
                </c:pt>
                <c:pt idx="58">
                  <c:v>68</c:v>
                </c:pt>
                <c:pt idx="59">
                  <c:v>60</c:v>
                </c:pt>
              </c:numCache>
            </c:numRef>
          </c:xVal>
          <c:yVal>
            <c:numRef>
              <c:f>Farms_turb!$H$2:$H$61</c:f>
              <c:numCache>
                <c:formatCode>General</c:formatCode>
                <c:ptCount val="60"/>
                <c:pt idx="0">
                  <c:v>57.124173658702098</c:v>
                </c:pt>
                <c:pt idx="1">
                  <c:v>106.77916279041899</c:v>
                </c:pt>
                <c:pt idx="2">
                  <c:v>18.458864671868302</c:v>
                </c:pt>
                <c:pt idx="3">
                  <c:v>19.844876020000001</c:v>
                </c:pt>
                <c:pt idx="4">
                  <c:v>150.83691189999999</c:v>
                </c:pt>
                <c:pt idx="5">
                  <c:v>4.4483488714979398</c:v>
                </c:pt>
                <c:pt idx="6">
                  <c:v>63.123935721298203</c:v>
                </c:pt>
                <c:pt idx="7">
                  <c:v>36.440030017616301</c:v>
                </c:pt>
                <c:pt idx="8">
                  <c:v>53.7840348409432</c:v>
                </c:pt>
                <c:pt idx="9">
                  <c:v>26.8986494482693</c:v>
                </c:pt>
                <c:pt idx="10">
                  <c:v>27.1554211816525</c:v>
                </c:pt>
                <c:pt idx="11">
                  <c:v>52.42641725</c:v>
                </c:pt>
                <c:pt idx="12">
                  <c:v>61.858408065633498</c:v>
                </c:pt>
                <c:pt idx="13">
                  <c:v>86.152661363929198</c:v>
                </c:pt>
                <c:pt idx="14">
                  <c:v>113.37503100940501</c:v>
                </c:pt>
                <c:pt idx="15">
                  <c:v>44.757450172703599</c:v>
                </c:pt>
                <c:pt idx="16">
                  <c:v>3.4388384470000002</c:v>
                </c:pt>
                <c:pt idx="17">
                  <c:v>4.3959785363649697</c:v>
                </c:pt>
                <c:pt idx="18">
                  <c:v>8.5271177573672201</c:v>
                </c:pt>
                <c:pt idx="19">
                  <c:v>27.483086387462201</c:v>
                </c:pt>
                <c:pt idx="20">
                  <c:v>57.426347270000001</c:v>
                </c:pt>
                <c:pt idx="21">
                  <c:v>112.27465609690501</c:v>
                </c:pt>
                <c:pt idx="22">
                  <c:v>100.304956193558</c:v>
                </c:pt>
                <c:pt idx="23">
                  <c:v>5.2999488666904098</c:v>
                </c:pt>
                <c:pt idx="24">
                  <c:v>34.3378523397256</c:v>
                </c:pt>
                <c:pt idx="25">
                  <c:v>17.9371616267115</c:v>
                </c:pt>
                <c:pt idx="26">
                  <c:v>91.007867303843895</c:v>
                </c:pt>
                <c:pt idx="27">
                  <c:v>51.415255529937298</c:v>
                </c:pt>
                <c:pt idx="28">
                  <c:v>34.1908096084329</c:v>
                </c:pt>
                <c:pt idx="29">
                  <c:v>47.129288420000002</c:v>
                </c:pt>
                <c:pt idx="30">
                  <c:v>78.707428455814906</c:v>
                </c:pt>
                <c:pt idx="31">
                  <c:v>25.304191256391601</c:v>
                </c:pt>
                <c:pt idx="32">
                  <c:v>42.879333232472902</c:v>
                </c:pt>
                <c:pt idx="33">
                  <c:v>49.992082131569703</c:v>
                </c:pt>
                <c:pt idx="34">
                  <c:v>118.9312901</c:v>
                </c:pt>
                <c:pt idx="35">
                  <c:v>17.226967850404002</c:v>
                </c:pt>
                <c:pt idx="36">
                  <c:v>5.9807414503787699</c:v>
                </c:pt>
                <c:pt idx="37">
                  <c:v>7.41920475690904</c:v>
                </c:pt>
                <c:pt idx="38">
                  <c:v>3.0144294493005099</c:v>
                </c:pt>
                <c:pt idx="39">
                  <c:v>25.359433767392101</c:v>
                </c:pt>
                <c:pt idx="40">
                  <c:v>10.959808823698699</c:v>
                </c:pt>
                <c:pt idx="41">
                  <c:v>25.735326262434601</c:v>
                </c:pt>
                <c:pt idx="42">
                  <c:v>30.9164846611265</c:v>
                </c:pt>
                <c:pt idx="43">
                  <c:v>63.708531132102301</c:v>
                </c:pt>
                <c:pt idx="44">
                  <c:v>5.9680983029836803</c:v>
                </c:pt>
                <c:pt idx="45">
                  <c:v>6.01939627038265</c:v>
                </c:pt>
                <c:pt idx="46">
                  <c:v>69.977573379928202</c:v>
                </c:pt>
                <c:pt idx="47">
                  <c:v>28.7377503189844</c:v>
                </c:pt>
                <c:pt idx="48">
                  <c:v>77.3370035084139</c:v>
                </c:pt>
                <c:pt idx="49">
                  <c:v>9.1511679178211391</c:v>
                </c:pt>
                <c:pt idx="50">
                  <c:v>13.8024977984999</c:v>
                </c:pt>
                <c:pt idx="51">
                  <c:v>14.3643292011526</c:v>
                </c:pt>
                <c:pt idx="52">
                  <c:v>39.215327230397598</c:v>
                </c:pt>
                <c:pt idx="53">
                  <c:v>59.141672428582503</c:v>
                </c:pt>
                <c:pt idx="54">
                  <c:v>63.239891996107403</c:v>
                </c:pt>
                <c:pt idx="55">
                  <c:v>128.92959780975801</c:v>
                </c:pt>
                <c:pt idx="56">
                  <c:v>6.8876554327902904</c:v>
                </c:pt>
                <c:pt idx="57">
                  <c:v>94.945107693875201</c:v>
                </c:pt>
                <c:pt idx="58">
                  <c:v>26.943553767349499</c:v>
                </c:pt>
                <c:pt idx="59">
                  <c:v>27.685294273937501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40-41A3-961F-B0837264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475768"/>
        <c:axId val="671473800"/>
      </c:scatterChart>
      <c:valAx>
        <c:axId val="6714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turbines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73800"/>
        <c:crosses val="autoZero"/>
        <c:crossBetween val="midCat"/>
      </c:valAx>
      <c:valAx>
        <c:axId val="67147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(km^2)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75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Difference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Farms_turb!$B$2:$B$61</c:f>
              <c:numCache>
                <c:formatCode>General</c:formatCode>
                <c:ptCount val="60"/>
                <c:pt idx="0">
                  <c:v>48</c:v>
                </c:pt>
                <c:pt idx="1">
                  <c:v>104</c:v>
                </c:pt>
                <c:pt idx="2">
                  <c:v>29</c:v>
                </c:pt>
                <c:pt idx="3">
                  <c:v>36</c:v>
                </c:pt>
                <c:pt idx="4">
                  <c:v>109</c:v>
                </c:pt>
                <c:pt idx="5">
                  <c:v>12</c:v>
                </c:pt>
                <c:pt idx="6">
                  <c:v>66</c:v>
                </c:pt>
                <c:pt idx="7">
                  <c:v>43</c:v>
                </c:pt>
                <c:pt idx="8">
                  <c:v>56</c:v>
                </c:pt>
                <c:pt idx="9">
                  <c:v>26</c:v>
                </c:pt>
                <c:pt idx="10">
                  <c:v>55</c:v>
                </c:pt>
                <c:pt idx="11">
                  <c:v>43</c:v>
                </c:pt>
                <c:pt idx="12">
                  <c:v>88</c:v>
                </c:pt>
                <c:pt idx="13">
                  <c:v>56</c:v>
                </c:pt>
                <c:pt idx="14">
                  <c:v>75</c:v>
                </c:pt>
                <c:pt idx="15">
                  <c:v>57</c:v>
                </c:pt>
                <c:pt idx="16">
                  <c:v>15</c:v>
                </c:pt>
                <c:pt idx="17">
                  <c:v>13</c:v>
                </c:pt>
                <c:pt idx="18">
                  <c:v>16</c:v>
                </c:pt>
                <c:pt idx="19">
                  <c:v>36</c:v>
                </c:pt>
                <c:pt idx="20">
                  <c:v>42</c:v>
                </c:pt>
                <c:pt idx="21">
                  <c:v>100</c:v>
                </c:pt>
                <c:pt idx="22">
                  <c:v>111</c:v>
                </c:pt>
                <c:pt idx="23">
                  <c:v>13</c:v>
                </c:pt>
                <c:pt idx="24">
                  <c:v>41</c:v>
                </c:pt>
                <c:pt idx="25">
                  <c:v>80</c:v>
                </c:pt>
                <c:pt idx="26">
                  <c:v>81</c:v>
                </c:pt>
                <c:pt idx="27">
                  <c:v>60</c:v>
                </c:pt>
                <c:pt idx="28">
                  <c:v>24</c:v>
                </c:pt>
                <c:pt idx="29">
                  <c:v>40</c:v>
                </c:pt>
                <c:pt idx="30">
                  <c:v>100</c:v>
                </c:pt>
                <c:pt idx="31">
                  <c:v>30</c:v>
                </c:pt>
                <c:pt idx="32">
                  <c:v>74</c:v>
                </c:pt>
                <c:pt idx="33">
                  <c:v>67</c:v>
                </c:pt>
                <c:pt idx="34">
                  <c:v>100</c:v>
                </c:pt>
                <c:pt idx="35">
                  <c:v>17</c:v>
                </c:pt>
                <c:pt idx="36">
                  <c:v>14</c:v>
                </c:pt>
                <c:pt idx="37">
                  <c:v>16</c:v>
                </c:pt>
                <c:pt idx="38">
                  <c:v>6</c:v>
                </c:pt>
                <c:pt idx="39">
                  <c:v>15</c:v>
                </c:pt>
                <c:pt idx="40">
                  <c:v>14</c:v>
                </c:pt>
                <c:pt idx="41">
                  <c:v>32</c:v>
                </c:pt>
                <c:pt idx="42">
                  <c:v>27</c:v>
                </c:pt>
                <c:pt idx="43">
                  <c:v>32</c:v>
                </c:pt>
                <c:pt idx="44">
                  <c:v>28</c:v>
                </c:pt>
                <c:pt idx="45">
                  <c:v>10</c:v>
                </c:pt>
                <c:pt idx="46">
                  <c:v>88</c:v>
                </c:pt>
                <c:pt idx="47">
                  <c:v>68</c:v>
                </c:pt>
                <c:pt idx="48">
                  <c:v>100</c:v>
                </c:pt>
                <c:pt idx="49">
                  <c:v>20</c:v>
                </c:pt>
                <c:pt idx="50">
                  <c:v>44</c:v>
                </c:pt>
                <c:pt idx="51">
                  <c:v>49</c:v>
                </c:pt>
                <c:pt idx="52">
                  <c:v>67</c:v>
                </c:pt>
                <c:pt idx="53">
                  <c:v>84</c:v>
                </c:pt>
                <c:pt idx="54">
                  <c:v>100</c:v>
                </c:pt>
                <c:pt idx="55">
                  <c:v>62</c:v>
                </c:pt>
                <c:pt idx="56">
                  <c:v>15</c:v>
                </c:pt>
                <c:pt idx="57">
                  <c:v>116</c:v>
                </c:pt>
                <c:pt idx="58">
                  <c:v>68</c:v>
                </c:pt>
                <c:pt idx="59">
                  <c:v>60</c:v>
                </c:pt>
              </c:numCache>
            </c:numRef>
          </c:xVal>
          <c:yVal>
            <c:numRef>
              <c:f>Farms_turb!$J$2:$J$61</c:f>
              <c:numCache>
                <c:formatCode>General</c:formatCode>
                <c:ptCount val="60"/>
                <c:pt idx="0">
                  <c:v>27.607529503248941</c:v>
                </c:pt>
                <c:pt idx="1">
                  <c:v>20.722234530882901</c:v>
                </c:pt>
                <c:pt idx="2">
                  <c:v>53.785426266127637</c:v>
                </c:pt>
                <c:pt idx="5">
                  <c:v>146.21970139197629</c:v>
                </c:pt>
                <c:pt idx="6">
                  <c:v>25.538600628020099</c:v>
                </c:pt>
                <c:pt idx="7">
                  <c:v>37.8298164615017</c:v>
                </c:pt>
                <c:pt idx="8">
                  <c:v>46.11527819117407</c:v>
                </c:pt>
                <c:pt idx="9">
                  <c:v>41.158409410710149</c:v>
                </c:pt>
                <c:pt idx="10">
                  <c:v>46.042295398854705</c:v>
                </c:pt>
                <c:pt idx="12">
                  <c:v>27.858315163316753</c:v>
                </c:pt>
                <c:pt idx="13">
                  <c:v>23.109518006564123</c:v>
                </c:pt>
                <c:pt idx="14">
                  <c:v>20.216298297623315</c:v>
                </c:pt>
                <c:pt idx="15">
                  <c:v>40.066032622482439</c:v>
                </c:pt>
                <c:pt idx="17">
                  <c:v>138.81666174743941</c:v>
                </c:pt>
                <c:pt idx="18">
                  <c:v>125.77105850967349</c:v>
                </c:pt>
                <c:pt idx="19">
                  <c:v>47.743640785307022</c:v>
                </c:pt>
                <c:pt idx="21">
                  <c:v>17.858018305499272</c:v>
                </c:pt>
                <c:pt idx="22">
                  <c:v>21.504300116822723</c:v>
                </c:pt>
                <c:pt idx="23">
                  <c:v>115.28740008781917</c:v>
                </c:pt>
                <c:pt idx="24">
                  <c:v>34.243677831279143</c:v>
                </c:pt>
                <c:pt idx="25">
                  <c:v>8.727868478940497</c:v>
                </c:pt>
                <c:pt idx="26">
                  <c:v>23.574018854622896</c:v>
                </c:pt>
                <c:pt idx="27">
                  <c:v>28.345751941686608</c:v>
                </c:pt>
                <c:pt idx="28">
                  <c:v>37.324994673012057</c:v>
                </c:pt>
                <c:pt idx="30">
                  <c:v>27.617909386391879</c:v>
                </c:pt>
                <c:pt idx="31">
                  <c:v>44.662429849967126</c:v>
                </c:pt>
                <c:pt idx="32">
                  <c:v>31.600608802366924</c:v>
                </c:pt>
                <c:pt idx="33">
                  <c:v>28.092032427412189</c:v>
                </c:pt>
                <c:pt idx="35">
                  <c:v>52.378157489506904</c:v>
                </c:pt>
                <c:pt idx="36">
                  <c:v>114.38555779596027</c:v>
                </c:pt>
                <c:pt idx="37">
                  <c:v>162.95469971706865</c:v>
                </c:pt>
                <c:pt idx="38">
                  <c:v>155.96832829645345</c:v>
                </c:pt>
                <c:pt idx="39">
                  <c:v>48.302087855765095</c:v>
                </c:pt>
                <c:pt idx="40">
                  <c:v>70.992219230495294</c:v>
                </c:pt>
                <c:pt idx="41">
                  <c:v>51.009903529936985</c:v>
                </c:pt>
                <c:pt idx="42">
                  <c:v>68.229206824194677</c:v>
                </c:pt>
                <c:pt idx="43">
                  <c:v>28.603973800354808</c:v>
                </c:pt>
                <c:pt idx="44">
                  <c:v>120.69468280253588</c:v>
                </c:pt>
                <c:pt idx="45">
                  <c:v>92.117028001835308</c:v>
                </c:pt>
                <c:pt idx="46">
                  <c:v>25.85471396670162</c:v>
                </c:pt>
                <c:pt idx="47">
                  <c:v>42.701653255036817</c:v>
                </c:pt>
                <c:pt idx="48">
                  <c:v>25.248590399740444</c:v>
                </c:pt>
                <c:pt idx="49">
                  <c:v>92.876242251158274</c:v>
                </c:pt>
                <c:pt idx="50">
                  <c:v>139.38993580488903</c:v>
                </c:pt>
                <c:pt idx="51">
                  <c:v>134.06837978659206</c:v>
                </c:pt>
                <c:pt idx="52">
                  <c:v>34.024678798770289</c:v>
                </c:pt>
                <c:pt idx="53">
                  <c:v>27.101000257490892</c:v>
                </c:pt>
                <c:pt idx="54">
                  <c:v>25.685164228598893</c:v>
                </c:pt>
                <c:pt idx="55">
                  <c:v>17.953962896476472</c:v>
                </c:pt>
                <c:pt idx="56">
                  <c:v>134.68799876930609</c:v>
                </c:pt>
                <c:pt idx="57">
                  <c:v>21.239436187379983</c:v>
                </c:pt>
                <c:pt idx="58">
                  <c:v>71.389837640304393</c:v>
                </c:pt>
                <c:pt idx="59">
                  <c:v>58.990267810122852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C-4CAD-8C1A-2C6A8A6DE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06736"/>
        <c:axId val="707699520"/>
      </c:scatterChart>
      <c:valAx>
        <c:axId val="70770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Turbines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99520"/>
        <c:crosses val="autoZero"/>
        <c:crossBetween val="midCat"/>
      </c:valAx>
      <c:valAx>
        <c:axId val="7076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Difference</a:t>
                </a:r>
                <a:r>
                  <a:rPr lang="en-US" baseline="0"/>
                  <a:t> in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0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Spc= 4D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[1]Sheet1!$K$12:$K$13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B-4008-B953-1DDEEE962804}"/>
            </c:ext>
          </c:extLst>
        </c:ser>
        <c:ser>
          <c:idx val="1"/>
          <c:order val="1"/>
          <c:tx>
            <c:v>Spc= 10D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[2]Sheet1!#REF!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[1]Sheet1!$K$3:$K$7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B-4008-B953-1DDEEE962804}"/>
            </c:ext>
          </c:extLst>
        </c:ser>
        <c:ser>
          <c:idx val="2"/>
          <c:order val="2"/>
          <c:tx>
            <c:v>Spc= 7D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[2]Sheet1!#REF!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0B-4008-B953-1DDEEE962804}"/>
            </c:ext>
          </c:extLst>
        </c:ser>
        <c:ser>
          <c:idx val="3"/>
          <c:order val="3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Sheet2!$X$13:$X$14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Sheet2!$Y$13:$Y$14</c:f>
              <c:numCache>
                <c:formatCode>General</c:formatCode>
                <c:ptCount val="2"/>
                <c:pt idx="0">
                  <c:v>1.8956917847963799</c:v>
                </c:pt>
                <c:pt idx="1">
                  <c:v>1.8956917847963799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0B-4008-B953-1DDEEE962804}"/>
            </c:ext>
          </c:extLst>
        </c:ser>
        <c:ser>
          <c:idx val="4"/>
          <c:order val="4"/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Sheet2!$X$13:$X$14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Sheet2!$Z$13:$Z$14</c:f>
              <c:numCache>
                <c:formatCode>General</c:formatCode>
                <c:ptCount val="2"/>
                <c:pt idx="0">
                  <c:v>3.5575215813918999</c:v>
                </c:pt>
                <c:pt idx="1">
                  <c:v>3.5575215813918999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0B-4008-B953-1DDEEE962804}"/>
            </c:ext>
          </c:extLst>
        </c:ser>
        <c:ser>
          <c:idx val="5"/>
          <c:order val="5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Sheet2!$X$13:$X$14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Sheet2!$AA$13:$AA$14</c:f>
              <c:numCache>
                <c:formatCode>General</c:formatCode>
                <c:ptCount val="2"/>
                <c:pt idx="0">
                  <c:v>2.4100371632908102</c:v>
                </c:pt>
                <c:pt idx="1">
                  <c:v>2.4100371632908102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0B-4008-B953-1DDEEE962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8160"/>
        <c:axId val="258364880"/>
      </c:scatterChart>
      <c:valAx>
        <c:axId val="2583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4880"/>
        <c:crosses val="autoZero"/>
        <c:crossBetween val="midCat"/>
      </c:valAx>
      <c:valAx>
        <c:axId val="2583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AEP</a:t>
                </a:r>
                <a:r>
                  <a:rPr lang="en-US" baseline="0"/>
                  <a:t> Gain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</a:t>
            </a:r>
            <a:r>
              <a:rPr lang="en-US" baseline="0"/>
              <a:t> study for 2x2 farm with 18 ws/wd combinations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spc=4D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Sheet4!$B$8:$B$12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Sheet4!$K$8:$K$12</c:f>
              <c:numCache>
                <c:formatCode>General</c:formatCode>
                <c:ptCount val="5"/>
                <c:pt idx="0">
                  <c:v>3.04203236225012</c:v>
                </c:pt>
                <c:pt idx="1">
                  <c:v>2.8654136438839699</c:v>
                </c:pt>
                <c:pt idx="2">
                  <c:v>2.9202293527499701</c:v>
                </c:pt>
                <c:pt idx="3">
                  <c:v>2.6827691511009899</c:v>
                </c:pt>
                <c:pt idx="4">
                  <c:v>2.7636879129572001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2-4F4E-9327-3FE6629ED9FD}"/>
            </c:ext>
          </c:extLst>
        </c:ser>
        <c:ser>
          <c:idx val="1"/>
          <c:order val="1"/>
          <c:tx>
            <c:v>spc=7D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Sheet4!$B$13:$B$17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Sheet4!$K$13:$K$17</c:f>
              <c:numCache>
                <c:formatCode>General</c:formatCode>
                <c:ptCount val="5"/>
                <c:pt idx="0">
                  <c:v>1.30256319106489</c:v>
                </c:pt>
                <c:pt idx="1">
                  <c:v>1.2237117463842599</c:v>
                </c:pt>
                <c:pt idx="2">
                  <c:v>1.2357888026266901</c:v>
                </c:pt>
                <c:pt idx="3">
                  <c:v>1.1604260402720299</c:v>
                </c:pt>
                <c:pt idx="4">
                  <c:v>1.19121554741128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2-4F4E-9327-3FE6629ED9FD}"/>
            </c:ext>
          </c:extLst>
        </c:ser>
        <c:ser>
          <c:idx val="2"/>
          <c:order val="2"/>
          <c:tx>
            <c:v>spc=10D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Sheet4!$K$3:$K$7</c:f>
              <c:numCache>
                <c:formatCode>General</c:formatCode>
                <c:ptCount val="5"/>
                <c:pt idx="0">
                  <c:v>0.55884932262130604</c:v>
                </c:pt>
                <c:pt idx="1">
                  <c:v>0.51560256595519105</c:v>
                </c:pt>
                <c:pt idx="2">
                  <c:v>0.51279076831588799</c:v>
                </c:pt>
                <c:pt idx="3">
                  <c:v>0.498106176093146</c:v>
                </c:pt>
                <c:pt idx="4">
                  <c:v>0.457618514349797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22-4F4E-9327-3FE6629ED9F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  <a:prstDash val="dash"/>
                </a:ln>
                <a:effectLst/>
              </c:spPr>
            </c:marker>
            <c:bubble3D val="0"/>
            <c:spPr>
              <a:ln w="19050" cap="rnd">
                <a:solidFill>
                  <a:srgbClr val="0070C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C22-4F4E-9327-3FE6629ED9FD}"/>
              </c:ext>
            </c:extLst>
          </c:dPt>
          <c:xVal>
            <c:numRef>
              <c:f>Sheet4!$P$27:$P$28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Sheet4!$Q$27:$Q$28</c:f>
              <c:numCache>
                <c:formatCode>General</c:formatCode>
                <c:ptCount val="2"/>
                <c:pt idx="0">
                  <c:v>4.9676411838711596</c:v>
                </c:pt>
                <c:pt idx="1">
                  <c:v>4.9676411838711596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22-4F4E-9327-3FE6629ED9FD}"/>
            </c:ext>
          </c:extLst>
        </c:ser>
        <c:ser>
          <c:idx val="4"/>
          <c:order val="4"/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dash"/>
              </a:ln>
              <a:effectLst/>
            </c:spPr>
          </c:marker>
          <c:xVal>
            <c:numRef>
              <c:f>Sheet4!$P$27:$P$28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Sheet4!$R$27:$R$28</c:f>
              <c:numCache>
                <c:formatCode>General</c:formatCode>
                <c:ptCount val="2"/>
                <c:pt idx="0">
                  <c:v>2.9401021471201099</c:v>
                </c:pt>
                <c:pt idx="1">
                  <c:v>2.9401021471201099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22-4F4E-9327-3FE6629ED9FD}"/>
            </c:ext>
          </c:extLst>
        </c:ser>
        <c:ser>
          <c:idx val="5"/>
          <c:order val="5"/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prstDash val="dash"/>
              </a:ln>
              <a:effectLst/>
            </c:spPr>
          </c:marker>
          <c:xVal>
            <c:numRef>
              <c:f>Sheet4!$P$27:$P$28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Sheet4!$S$27:$S$28</c:f>
              <c:numCache>
                <c:formatCode>General</c:formatCode>
                <c:ptCount val="2"/>
                <c:pt idx="0">
                  <c:v>1.4680239554111101</c:v>
                </c:pt>
                <c:pt idx="1">
                  <c:v>1.4680239554111101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22-4F4E-9327-3FE6629E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427464"/>
        <c:axId val="575425496"/>
      </c:scatterChart>
      <c:valAx>
        <c:axId val="57542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25496"/>
        <c:crosses val="autoZero"/>
        <c:crossBetween val="midCat"/>
      </c:valAx>
      <c:valAx>
        <c:axId val="57542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%AEP 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2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for each Pmf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spc=10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Sheet4!$N$3:$N$7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Sheet4!$P$3:$P$7</c:f>
              <c:numCache>
                <c:formatCode>General</c:formatCode>
                <c:ptCount val="5"/>
                <c:pt idx="0">
                  <c:v>629.85210347175598</c:v>
                </c:pt>
                <c:pt idx="1">
                  <c:v>415.43336486816401</c:v>
                </c:pt>
                <c:pt idx="2">
                  <c:v>241.994303941726</c:v>
                </c:pt>
                <c:pt idx="3">
                  <c:v>888.34738492965698</c:v>
                </c:pt>
                <c:pt idx="4">
                  <c:v>606.72251319885197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B-4D43-AB3F-14ED6DEE1A54}"/>
            </c:ext>
          </c:extLst>
        </c:ser>
        <c:ser>
          <c:idx val="1"/>
          <c:order val="1"/>
          <c:tx>
            <c:v>spc=7D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Sheet4!$N$13:$N$17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Sheet4!$P$13:$P$17</c:f>
              <c:numCache>
                <c:formatCode>General</c:formatCode>
                <c:ptCount val="5"/>
                <c:pt idx="0">
                  <c:v>808.89520263671795</c:v>
                </c:pt>
                <c:pt idx="1">
                  <c:v>424.112186670303</c:v>
                </c:pt>
                <c:pt idx="2">
                  <c:v>279.15110325813203</c:v>
                </c:pt>
                <c:pt idx="3">
                  <c:v>302.23317337036099</c:v>
                </c:pt>
                <c:pt idx="4">
                  <c:v>236.69777202606201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B-4D43-AB3F-14ED6DEE1A54}"/>
            </c:ext>
          </c:extLst>
        </c:ser>
        <c:ser>
          <c:idx val="2"/>
          <c:order val="2"/>
          <c:tx>
            <c:v>spc=4D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Sheet4!$N$8:$N$12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Sheet4!$P$8:$P$12</c:f>
              <c:numCache>
                <c:formatCode>General</c:formatCode>
                <c:ptCount val="5"/>
                <c:pt idx="0">
                  <c:v>878.72506189346302</c:v>
                </c:pt>
                <c:pt idx="1">
                  <c:v>433.229549646377</c:v>
                </c:pt>
                <c:pt idx="2">
                  <c:v>328.84169697761502</c:v>
                </c:pt>
                <c:pt idx="3">
                  <c:v>449.128743648529</c:v>
                </c:pt>
                <c:pt idx="4">
                  <c:v>328.69953846931401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B-4D43-AB3F-14ED6DEE1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07352"/>
        <c:axId val="575709648"/>
      </c:scatterChart>
      <c:valAx>
        <c:axId val="57570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09648"/>
        <c:crosses val="autoZero"/>
        <c:crossBetween val="midCat"/>
      </c:valAx>
      <c:valAx>
        <c:axId val="5757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(seconds?)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0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log_4P_actual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Sheet7!$A$2:$A$202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Sheet7!$B$2:$B$202</c:f>
              <c:numCache>
                <c:formatCode>General</c:formatCode>
                <c:ptCount val="201"/>
                <c:pt idx="0">
                  <c:v>13.058304909627743</c:v>
                </c:pt>
                <c:pt idx="1">
                  <c:v>13.058304890493531</c:v>
                </c:pt>
                <c:pt idx="2">
                  <c:v>13.058304867308097</c:v>
                </c:pt>
                <c:pt idx="3">
                  <c:v>13.05830483921369</c:v>
                </c:pt>
                <c:pt idx="4">
                  <c:v>13.058304805170948</c:v>
                </c:pt>
                <c:pt idx="5">
                  <c:v>13.058304763920452</c:v>
                </c:pt>
                <c:pt idx="6">
                  <c:v>13.058304713936129</c:v>
                </c:pt>
                <c:pt idx="7">
                  <c:v>13.058304653368797</c:v>
                </c:pt>
                <c:pt idx="8">
                  <c:v>13.058304579977747</c:v>
                </c:pt>
                <c:pt idx="9">
                  <c:v>13.058304491047862</c:v>
                </c:pt>
                <c:pt idx="10">
                  <c:v>13.058304383289153</c:v>
                </c:pt>
                <c:pt idx="11">
                  <c:v>13.058304252715065</c:v>
                </c:pt>
                <c:pt idx="12">
                  <c:v>13.058304094494968</c:v>
                </c:pt>
                <c:pt idx="13">
                  <c:v>13.058303902775476</c:v>
                </c:pt>
                <c:pt idx="14">
                  <c:v>13.058303670463875</c:v>
                </c:pt>
                <c:pt idx="15">
                  <c:v>13.058303388965744</c:v>
                </c:pt>
                <c:pt idx="16">
                  <c:v>13.058303047866993</c:v>
                </c:pt>
                <c:pt idx="17">
                  <c:v>13.058302634548594</c:v>
                </c:pt>
                <c:pt idx="18">
                  <c:v>13.058302133719746</c:v>
                </c:pt>
                <c:pt idx="19">
                  <c:v>13.058301526852183</c:v>
                </c:pt>
                <c:pt idx="20">
                  <c:v>13.058300791494727</c:v>
                </c:pt>
                <c:pt idx="21">
                  <c:v>13.058299900442703</c:v>
                </c:pt>
                <c:pt idx="22">
                  <c:v>13.058298820731514</c:v>
                </c:pt>
                <c:pt idx="23">
                  <c:v>13.058297512417116</c:v>
                </c:pt>
                <c:pt idx="24">
                  <c:v>13.05829592709831</c:v>
                </c:pt>
                <c:pt idx="25">
                  <c:v>13.058294006126156</c:v>
                </c:pt>
                <c:pt idx="26">
                  <c:v>13.058291678434298</c:v>
                </c:pt>
                <c:pt idx="27">
                  <c:v>13.058288857909933</c:v>
                </c:pt>
                <c:pt idx="28">
                  <c:v>13.058285440208145</c:v>
                </c:pt>
                <c:pt idx="29">
                  <c:v>13.058281298891828</c:v>
                </c:pt>
                <c:pt idx="30">
                  <c:v>13.05827628075436</c:v>
                </c:pt>
                <c:pt idx="31">
                  <c:v>13.058270200152052</c:v>
                </c:pt>
                <c:pt idx="32">
                  <c:v>13.058262832136769</c:v>
                </c:pt>
                <c:pt idx="33">
                  <c:v>13.058253904134721</c:v>
                </c:pt>
                <c:pt idx="34">
                  <c:v>13.058243085863701</c:v>
                </c:pt>
                <c:pt idx="35">
                  <c:v>13.058229977115962</c:v>
                </c:pt>
                <c:pt idx="36">
                  <c:v>13.05821409295498</c:v>
                </c:pt>
                <c:pt idx="37">
                  <c:v>13.058194845778861</c:v>
                </c:pt>
                <c:pt idx="38">
                  <c:v>13.058171523587379</c:v>
                </c:pt>
                <c:pt idx="39">
                  <c:v>13.058143263649445</c:v>
                </c:pt>
                <c:pt idx="40">
                  <c:v>13.058109020598065</c:v>
                </c:pt>
                <c:pt idx="41">
                  <c:v>13.058067527774188</c:v>
                </c:pt>
                <c:pt idx="42">
                  <c:v>13.058017250392016</c:v>
                </c:pt>
                <c:pt idx="43">
                  <c:v>13.057956328796909</c:v>
                </c:pt>
                <c:pt idx="44">
                  <c:v>13.057882509722342</c:v>
                </c:pt>
                <c:pt idx="45">
                  <c:v>13.057793063011038</c:v>
                </c:pt>
                <c:pt idx="46">
                  <c:v>13.057684680731445</c:v>
                </c:pt>
                <c:pt idx="47">
                  <c:v>13.057553354975227</c:v>
                </c:pt>
                <c:pt idx="48">
                  <c:v>13.057394229840972</c:v>
                </c:pt>
                <c:pt idx="49">
                  <c:v>13.057201422166642</c:v>
                </c:pt>
                <c:pt idx="50">
                  <c:v>13.0569678044351</c:v>
                </c:pt>
                <c:pt idx="51">
                  <c:v>13.056684741903952</c:v>
                </c:pt>
                <c:pt idx="52">
                  <c:v>13.056341774356238</c:v>
                </c:pt>
                <c:pt idx="53">
                  <c:v>13.055926230876388</c:v>
                </c:pt>
                <c:pt idx="54">
                  <c:v>13.055422763661515</c:v>
                </c:pt>
                <c:pt idx="55">
                  <c:v>13.054812784004774</c:v>
                </c:pt>
                <c:pt idx="56">
                  <c:v>13.054073780147556</c:v>
                </c:pt>
                <c:pt idx="57">
                  <c:v>13.053178492589346</c:v>
                </c:pt>
                <c:pt idx="58">
                  <c:v>13.052093917555309</c:v>
                </c:pt>
                <c:pt idx="59">
                  <c:v>13.050780103527629</c:v>
                </c:pt>
                <c:pt idx="60">
                  <c:v>13.049188698915515</c:v>
                </c:pt>
                <c:pt idx="61">
                  <c:v>13.047261200938461</c:v>
                </c:pt>
                <c:pt idx="62">
                  <c:v>13.044926846507042</c:v>
                </c:pt>
                <c:pt idx="63">
                  <c:v>13.04210007521654</c:v>
                </c:pt>
                <c:pt idx="64">
                  <c:v>13.038677482495771</c:v>
                </c:pt>
                <c:pt idx="65">
                  <c:v>13.034534167564336</c:v>
                </c:pt>
                <c:pt idx="66">
                  <c:v>13.029519366421157</c:v>
                </c:pt>
                <c:pt idx="67">
                  <c:v>13.023451245186937</c:v>
                </c:pt>
                <c:pt idx="68">
                  <c:v>13.016110714780474</c:v>
                </c:pt>
                <c:pt idx="69">
                  <c:v>13.007234115832208</c:v>
                </c:pt>
                <c:pt idx="70">
                  <c:v>12.996504615633523</c:v>
                </c:pt>
                <c:pt idx="71">
                  <c:v>12.983542160915693</c:v>
                </c:pt>
                <c:pt idx="72">
                  <c:v>12.967891847462404</c:v>
                </c:pt>
                <c:pt idx="73">
                  <c:v>12.949010608789967</c:v>
                </c:pt>
                <c:pt idx="74">
                  <c:v>12.926252203709709</c:v>
                </c:pt>
                <c:pt idx="75">
                  <c:v>12.898850613247255</c:v>
                </c:pt>
                <c:pt idx="76">
                  <c:v>12.865902162986515</c:v>
                </c:pt>
                <c:pt idx="77">
                  <c:v>12.82634699457526</c:v>
                </c:pt>
                <c:pt idx="78">
                  <c:v>12.778950951204468</c:v>
                </c:pt>
                <c:pt idx="79">
                  <c:v>12.722289548313148</c:v>
                </c:pt>
                <c:pt idx="80">
                  <c:v>12.65473649738826</c:v>
                </c:pt>
                <c:pt idx="81">
                  <c:v>12.574460240880498</c:v>
                </c:pt>
                <c:pt idx="82">
                  <c:v>12.47943309848155</c:v>
                </c:pt>
                <c:pt idx="83">
                  <c:v>12.367458799130114</c:v>
                </c:pt>
                <c:pt idx="84">
                  <c:v>12.236225137742142</c:v>
                </c:pt>
                <c:pt idx="85">
                  <c:v>12.083388846679041</c:v>
                </c:pt>
                <c:pt idx="86">
                  <c:v>11.906698924633972</c:v>
                </c:pt>
                <c:pt idx="87">
                  <c:v>11.704161900015372</c:v>
                </c:pt>
                <c:pt idx="88">
                  <c:v>11.474247128965366</c:v>
                </c:pt>
                <c:pt idx="89">
                  <c:v>11.216121897353354</c:v>
                </c:pt>
                <c:pt idx="90">
                  <c:v>10.929895293676882</c:v>
                </c:pt>
                <c:pt idx="91">
                  <c:v>10.616838341880117</c:v>
                </c:pt>
                <c:pt idx="92">
                  <c:v>10.279539039220662</c:v>
                </c:pt>
                <c:pt idx="93">
                  <c:v>9.9219490586845502</c:v>
                </c:pt>
                <c:pt idx="94">
                  <c:v>9.5492878254206524</c:v>
                </c:pt>
                <c:pt idx="95">
                  <c:v>9.1677907290426148</c:v>
                </c:pt>
                <c:pt idx="96">
                  <c:v>8.7843181869262228</c:v>
                </c:pt>
                <c:pt idx="97">
                  <c:v>8.4058733230948999</c:v>
                </c:pt>
                <c:pt idx="98">
                  <c:v>8.039098193204568</c:v>
                </c:pt>
                <c:pt idx="99">
                  <c:v>7.6898238714561025</c:v>
                </c:pt>
                <c:pt idx="100">
                  <c:v>7.3627363226176179</c:v>
                </c:pt>
                <c:pt idx="101">
                  <c:v>7.0611927244835977</c:v>
                </c:pt>
                <c:pt idx="102">
                  <c:v>6.7871911511257652</c:v>
                </c:pt>
                <c:pt idx="103">
                  <c:v>6.541469757357568</c:v>
                </c:pt>
                <c:pt idx="104">
                  <c:v>6.3236957520205568</c:v>
                </c:pt>
                <c:pt idx="105">
                  <c:v>6.1327006064714897</c:v>
                </c:pt>
                <c:pt idx="106">
                  <c:v>5.9667234265822833</c:v>
                </c:pt>
                <c:pt idx="107">
                  <c:v>5.8236349089657962</c:v>
                </c:pt>
                <c:pt idx="108">
                  <c:v>5.7011258039021087</c:v>
                </c:pt>
                <c:pt idx="109">
                  <c:v>5.5968536611109512</c:v>
                </c:pt>
                <c:pt idx="110">
                  <c:v>5.5085486700710815</c:v>
                </c:pt>
                <c:pt idx="111">
                  <c:v>5.4340835674076509</c:v>
                </c:pt>
                <c:pt idx="112">
                  <c:v>5.3715144168865292</c:v>
                </c:pt>
                <c:pt idx="113">
                  <c:v>5.3190993072268586</c:v>
                </c:pt>
                <c:pt idx="114">
                  <c:v>5.2753013317495379</c:v>
                </c:pt>
                <c:pt idx="115">
                  <c:v>5.2387811181809969</c:v>
                </c:pt>
                <c:pt idx="116">
                  <c:v>5.2083829952611476</c:v>
                </c:pt>
                <c:pt idx="117">
                  <c:v>5.1831177979458527</c:v>
                </c:pt>
                <c:pt idx="118">
                  <c:v>5.1621444058120867</c:v>
                </c:pt>
                <c:pt idx="119">
                  <c:v>5.1447513980582267</c:v>
                </c:pt>
                <c:pt idx="120">
                  <c:v>5.130339678201457</c:v>
                </c:pt>
                <c:pt idx="121">
                  <c:v>5.1184065429489607</c:v>
                </c:pt>
                <c:pt idx="122">
                  <c:v>5.1085314104162078</c:v>
                </c:pt>
                <c:pt idx="123">
                  <c:v>5.1003632531285268</c:v>
                </c:pt>
                <c:pt idx="124">
                  <c:v>5.0936096762055882</c:v>
                </c:pt>
                <c:pt idx="125">
                  <c:v>5.0880275212492618</c:v>
                </c:pt>
                <c:pt idx="126">
                  <c:v>5.0834148470352432</c:v>
                </c:pt>
                <c:pt idx="127">
                  <c:v>5.0796041284698852</c:v>
                </c:pt>
                <c:pt idx="128">
                  <c:v>5.0764565178849423</c:v>
                </c:pt>
                <c:pt idx="129">
                  <c:v>5.073857022438256</c:v>
                </c:pt>
                <c:pt idx="130">
                  <c:v>5.0717104647232283</c:v>
                </c:pt>
                <c:pt idx="131">
                  <c:v>5.0699381084408177</c:v>
                </c:pt>
                <c:pt idx="132">
                  <c:v>5.0684748457773763</c:v>
                </c:pt>
                <c:pt idx="133">
                  <c:v>5.0672668571557988</c:v>
                </c:pt>
                <c:pt idx="134">
                  <c:v>5.0662696668607827</c:v>
                </c:pt>
                <c:pt idx="135">
                  <c:v>5.0654465294997637</c:v>
                </c:pt>
                <c:pt idx="136">
                  <c:v>5.0647670923184682</c:v>
                </c:pt>
                <c:pt idx="137">
                  <c:v>5.0642062871019089</c:v>
                </c:pt>
                <c:pt idx="138">
                  <c:v>5.0637434128639782</c:v>
                </c:pt>
                <c:pt idx="139">
                  <c:v>5.0633613768891914</c:v>
                </c:pt>
                <c:pt idx="140">
                  <c:v>5.063046067071804</c:v>
                </c:pt>
                <c:pt idx="141">
                  <c:v>5.0627858330295528</c:v>
                </c:pt>
                <c:pt idx="142">
                  <c:v>5.0625710572714473</c:v>
                </c:pt>
                <c:pt idx="143">
                  <c:v>5.0623938008791383</c:v>
                </c:pt>
                <c:pt idx="144">
                  <c:v>5.0622475108148235</c:v>
                </c:pt>
                <c:pt idx="145">
                  <c:v>5.0621267781780954</c:v>
                </c:pt>
                <c:pt idx="146">
                  <c:v>5.0620271385710431</c:v>
                </c:pt>
                <c:pt idx="147">
                  <c:v>5.0619449072559943</c:v>
                </c:pt>
                <c:pt idx="148">
                  <c:v>5.0618770430551718</c:v>
                </c:pt>
                <c:pt idx="149">
                  <c:v>5.0618210359896665</c:v>
                </c:pt>
                <c:pt idx="150">
                  <c:v>5.0617748145229964</c:v>
                </c:pt>
                <c:pt idx="151">
                  <c:v>5.0617366689927916</c:v>
                </c:pt>
                <c:pt idx="152">
                  <c:v>5.0617051884081832</c:v>
                </c:pt>
                <c:pt idx="153">
                  <c:v>5.0616792082816975</c:v>
                </c:pt>
                <c:pt idx="154">
                  <c:v>5.0616577675704413</c:v>
                </c:pt>
                <c:pt idx="155">
                  <c:v>5.0616400731368483</c:v>
                </c:pt>
                <c:pt idx="156">
                  <c:v>5.0616254704164101</c:v>
                </c:pt>
                <c:pt idx="157">
                  <c:v>5.0616134192087481</c:v>
                </c:pt>
                <c:pt idx="158">
                  <c:v>5.0616034736974207</c:v>
                </c:pt>
                <c:pt idx="159">
                  <c:v>5.0615952659600048</c:v>
                </c:pt>
                <c:pt idx="160">
                  <c:v>5.0615884923588759</c:v>
                </c:pt>
                <c:pt idx="161">
                  <c:v>5.0615829023095209</c:v>
                </c:pt>
                <c:pt idx="162">
                  <c:v>5.0615782890111083</c:v>
                </c:pt>
                <c:pt idx="163">
                  <c:v>5.0615744817965105</c:v>
                </c:pt>
                <c:pt idx="164">
                  <c:v>5.0615713398188991</c:v>
                </c:pt>
                <c:pt idx="165">
                  <c:v>5.0615687468413944</c:v>
                </c:pt>
                <c:pt idx="166">
                  <c:v>5.0615666069370624</c:v>
                </c:pt>
                <c:pt idx="167">
                  <c:v>5.0615648409402247</c:v>
                </c:pt>
                <c:pt idx="168">
                  <c:v>5.0615633835177976</c:v>
                </c:pt>
                <c:pt idx="169">
                  <c:v>5.0615621807523468</c:v>
                </c:pt>
                <c:pt idx="170">
                  <c:v>5.0615611881474463</c:v>
                </c:pt>
                <c:pt idx="171">
                  <c:v>5.0615603689815458</c:v>
                </c:pt>
                <c:pt idx="172">
                  <c:v>5.0615596929494773</c:v>
                </c:pt>
                <c:pt idx="173">
                  <c:v>5.0615591350413123</c:v>
                </c:pt>
                <c:pt idx="174">
                  <c:v>5.0615586746171326</c:v>
                </c:pt>
                <c:pt idx="175">
                  <c:v>5.0615582946434472</c:v>
                </c:pt>
                <c:pt idx="176">
                  <c:v>5.0615579810630464</c:v>
                </c:pt>
                <c:pt idx="177">
                  <c:v>5.0615577222749515</c:v>
                </c:pt>
                <c:pt idx="178">
                  <c:v>5.0615575087052358</c:v>
                </c:pt>
                <c:pt idx="179">
                  <c:v>5.0615573324528347</c:v>
                </c:pt>
                <c:pt idx="180">
                  <c:v>5.0615571869972458</c:v>
                </c:pt>
                <c:pt idx="181">
                  <c:v>5.0615570669573033</c:v>
                </c:pt>
                <c:pt idx="182">
                  <c:v>5.0615569678920984</c:v>
                </c:pt>
                <c:pt idx="183">
                  <c:v>5.061556886136688</c:v>
                </c:pt>
                <c:pt idx="184">
                  <c:v>5.0615568186665092</c:v>
                </c:pt>
                <c:pt idx="185">
                  <c:v>5.0615567629854841</c:v>
                </c:pt>
                <c:pt idx="186">
                  <c:v>5.0615567170336782</c:v>
                </c:pt>
                <c:pt idx="187">
                  <c:v>5.0615566791110931</c:v>
                </c:pt>
                <c:pt idx="188">
                  <c:v>5.061556647814772</c:v>
                </c:pt>
                <c:pt idx="189">
                  <c:v>5.0615566219868988</c:v>
                </c:pt>
                <c:pt idx="190">
                  <c:v>5.061556600671965</c:v>
                </c:pt>
                <c:pt idx="191">
                  <c:v>5.0615565830814173</c:v>
                </c:pt>
                <c:pt idx="192">
                  <c:v>5.0615565685644901</c:v>
                </c:pt>
                <c:pt idx="193">
                  <c:v>5.061556556584125</c:v>
                </c:pt>
                <c:pt idx="194">
                  <c:v>5.0615565466971049</c:v>
                </c:pt>
                <c:pt idx="195">
                  <c:v>5.0615565385376566</c:v>
                </c:pt>
                <c:pt idx="196">
                  <c:v>5.0615565318039204</c:v>
                </c:pt>
                <c:pt idx="197">
                  <c:v>5.061556526246779</c:v>
                </c:pt>
                <c:pt idx="198">
                  <c:v>5.061556521660644</c:v>
                </c:pt>
                <c:pt idx="199">
                  <c:v>5.0615565178758501</c:v>
                </c:pt>
                <c:pt idx="200">
                  <c:v>5.0615565147523789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E-42A1-8ED2-D0B7205906BC}"/>
            </c:ext>
          </c:extLst>
        </c:ser>
        <c:ser>
          <c:idx val="1"/>
          <c:order val="1"/>
          <c:tx>
            <c:v>lower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Sheet7!$A$2:$A$202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Sheet7!$C$2:$C$202</c:f>
              <c:numCache>
                <c:formatCode>General</c:formatCode>
                <c:ptCount val="201"/>
                <c:pt idx="0">
                  <c:v>12.814472684706526</c:v>
                </c:pt>
                <c:pt idx="1">
                  <c:v>12.814472681097051</c:v>
                </c:pt>
                <c:pt idx="2">
                  <c:v>12.814472676635686</c:v>
                </c:pt>
                <c:pt idx="3">
                  <c:v>12.814472671121377</c:v>
                </c:pt>
                <c:pt idx="4">
                  <c:v>12.814472664305615</c:v>
                </c:pt>
                <c:pt idx="5">
                  <c:v>12.814472655881236</c:v>
                </c:pt>
                <c:pt idx="6">
                  <c:v>12.814472645468584</c:v>
                </c:pt>
                <c:pt idx="7">
                  <c:v>12.814472632598399</c:v>
                </c:pt>
                <c:pt idx="8">
                  <c:v>12.814472616690669</c:v>
                </c:pt>
                <c:pt idx="9">
                  <c:v>12.814472597028487</c:v>
                </c:pt>
                <c:pt idx="10">
                  <c:v>12.814472572725755</c:v>
                </c:pt>
                <c:pt idx="11">
                  <c:v>12.814472542687234</c:v>
                </c:pt>
                <c:pt idx="12">
                  <c:v>12.814472505559198</c:v>
                </c:pt>
                <c:pt idx="13">
                  <c:v>12.814472459668423</c:v>
                </c:pt>
                <c:pt idx="14">
                  <c:v>12.814472402946773</c:v>
                </c:pt>
                <c:pt idx="15">
                  <c:v>12.814472332838015</c:v>
                </c:pt>
                <c:pt idx="16">
                  <c:v>12.814472246182598</c:v>
                </c:pt>
                <c:pt idx="17">
                  <c:v>12.814472139075281</c:v>
                </c:pt>
                <c:pt idx="18">
                  <c:v>12.814472006689128</c:v>
                </c:pt>
                <c:pt idx="19">
                  <c:v>12.814471843057975</c:v>
                </c:pt>
                <c:pt idx="20">
                  <c:v>12.814471640807566</c:v>
                </c:pt>
                <c:pt idx="21">
                  <c:v>12.814471390823215</c:v>
                </c:pt>
                <c:pt idx="22">
                  <c:v>12.814471081839045</c:v>
                </c:pt>
                <c:pt idx="23">
                  <c:v>12.814470699930272</c:v>
                </c:pt>
                <c:pt idx="24">
                  <c:v>12.81447022788568</c:v>
                </c:pt>
                <c:pt idx="25">
                  <c:v>12.814469644431966</c:v>
                </c:pt>
                <c:pt idx="26">
                  <c:v>12.814468923275045</c:v>
                </c:pt>
                <c:pt idx="27">
                  <c:v>12.814468031915075</c:v>
                </c:pt>
                <c:pt idx="28">
                  <c:v>12.814466930181823</c:v>
                </c:pt>
                <c:pt idx="29">
                  <c:v>12.814465568424366</c:v>
                </c:pt>
                <c:pt idx="30">
                  <c:v>12.81446388527354</c:v>
                </c:pt>
                <c:pt idx="31">
                  <c:v>12.814461804876306</c:v>
                </c:pt>
                <c:pt idx="32">
                  <c:v>12.814459233477411</c:v>
                </c:pt>
                <c:pt idx="33">
                  <c:v>12.814456055194324</c:v>
                </c:pt>
                <c:pt idx="34">
                  <c:v>12.814452126795002</c:v>
                </c:pt>
                <c:pt idx="35">
                  <c:v>12.814447271243273</c:v>
                </c:pt>
                <c:pt idx="36">
                  <c:v>12.81444126972089</c:v>
                </c:pt>
                <c:pt idx="37">
                  <c:v>12.814433851766914</c:v>
                </c:pt>
                <c:pt idx="38">
                  <c:v>12.814424683090088</c:v>
                </c:pt>
                <c:pt idx="39">
                  <c:v>12.814413350505189</c:v>
                </c:pt>
                <c:pt idx="40">
                  <c:v>12.814399343314772</c:v>
                </c:pt>
                <c:pt idx="41">
                  <c:v>12.81438203029775</c:v>
                </c:pt>
                <c:pt idx="42">
                  <c:v>12.814360631268389</c:v>
                </c:pt>
                <c:pt idx="43">
                  <c:v>12.814334181925155</c:v>
                </c:pt>
                <c:pt idx="44">
                  <c:v>12.814301490406805</c:v>
                </c:pt>
                <c:pt idx="45">
                  <c:v>12.814261083600456</c:v>
                </c:pt>
                <c:pt idx="46">
                  <c:v>12.81421114078568</c:v>
                </c:pt>
                <c:pt idx="47">
                  <c:v>12.814149411630039</c:v>
                </c:pt>
                <c:pt idx="48">
                  <c:v>12.814073114849336</c:v>
                </c:pt>
                <c:pt idx="49">
                  <c:v>12.81397881297913</c:v>
                </c:pt>
                <c:pt idx="50">
                  <c:v>12.813862257634698</c:v>
                </c:pt>
                <c:pt idx="51">
                  <c:v>12.813718198317538</c:v>
                </c:pt>
                <c:pt idx="52">
                  <c:v>12.813540146200495</c:v>
                </c:pt>
                <c:pt idx="53">
                  <c:v>12.813320082320072</c:v>
                </c:pt>
                <c:pt idx="54">
                  <c:v>12.813048097138179</c:v>
                </c:pt>
                <c:pt idx="55">
                  <c:v>12.81271194540215</c:v>
                </c:pt>
                <c:pt idx="56">
                  <c:v>12.812296496505542</c:v>
                </c:pt>
                <c:pt idx="57">
                  <c:v>12.811783055981504</c:v>
                </c:pt>
                <c:pt idx="58">
                  <c:v>12.811148528164704</c:v>
                </c:pt>
                <c:pt idx="59">
                  <c:v>12.810364383222611</c:v>
                </c:pt>
                <c:pt idx="60">
                  <c:v>12.809395383433237</c:v>
                </c:pt>
                <c:pt idx="61">
                  <c:v>12.808198013487289</c:v>
                </c:pt>
                <c:pt idx="62">
                  <c:v>12.806718547398177</c:v>
                </c:pt>
                <c:pt idx="63">
                  <c:v>12.804890669968763</c:v>
                </c:pt>
                <c:pt idx="64">
                  <c:v>12.802632553339894</c:v>
                </c:pt>
                <c:pt idx="65">
                  <c:v>12.799843268617899</c:v>
                </c:pt>
                <c:pt idx="66">
                  <c:v>12.796398388730903</c:v>
                </c:pt>
                <c:pt idx="67">
                  <c:v>12.792144611491173</c:v>
                </c:pt>
                <c:pt idx="68">
                  <c:v>12.786893201722526</c:v>
                </c:pt>
                <c:pt idx="69">
                  <c:v>12.780412019286487</c:v>
                </c:pt>
                <c:pt idx="70">
                  <c:v>12.772415868024805</c:v>
                </c:pt>
                <c:pt idx="71">
                  <c:v>12.762554872845062</c:v>
                </c:pt>
                <c:pt idx="72">
                  <c:v>12.750400574831104</c:v>
                </c:pt>
                <c:pt idx="73">
                  <c:v>12.73542943766302</c:v>
                </c:pt>
                <c:pt idx="74">
                  <c:v>12.717003498700976</c:v>
                </c:pt>
                <c:pt idx="75">
                  <c:v>12.694347998599573</c:v>
                </c:pt>
                <c:pt idx="76">
                  <c:v>12.666526018571803</c:v>
                </c:pt>
                <c:pt idx="77">
                  <c:v>12.63241049196812</c:v>
                </c:pt>
                <c:pt idx="78">
                  <c:v>12.590654499382234</c:v>
                </c:pt>
                <c:pt idx="79">
                  <c:v>12.539661581075727</c:v>
                </c:pt>
                <c:pt idx="80">
                  <c:v>12.477558991504189</c:v>
                </c:pt>
                <c:pt idx="81">
                  <c:v>12.402178451044735</c:v>
                </c:pt>
                <c:pt idx="82">
                  <c:v>12.311051042394295</c:v>
                </c:pt>
                <c:pt idx="83">
                  <c:v>12.201425357909269</c:v>
                </c:pt>
                <c:pt idx="84">
                  <c:v>12.070320511323459</c:v>
                </c:pt>
                <c:pt idx="85">
                  <c:v>11.91462750907246</c:v>
                </c:pt>
                <c:pt idx="86">
                  <c:v>11.731272579817725</c:v>
                </c:pt>
                <c:pt idx="87">
                  <c:v>11.517452734053517</c:v>
                </c:pt>
                <c:pt idx="88">
                  <c:v>11.270945168185946</c:v>
                </c:pt>
                <c:pt idx="89">
                  <c:v>10.990476706650689</c:v>
                </c:pt>
                <c:pt idx="90">
                  <c:v>10.676117605746164</c:v>
                </c:pt>
                <c:pt idx="91">
                  <c:v>10.329639348737967</c:v>
                </c:pt>
                <c:pt idx="92">
                  <c:v>9.954756415550591</c:v>
                </c:pt>
                <c:pt idx="93">
                  <c:v>9.5571683896992923</c:v>
                </c:pt>
                <c:pt idx="94">
                  <c:v>9.1443409425120521</c:v>
                </c:pt>
                <c:pt idx="95">
                  <c:v>8.7250141618173185</c:v>
                </c:pt>
                <c:pt idx="96">
                  <c:v>8.3084933545826978</c:v>
                </c:pt>
                <c:pt idx="97">
                  <c:v>7.9038382139091272</c:v>
                </c:pt>
                <c:pt idx="98">
                  <c:v>7.5190965289770162</c:v>
                </c:pt>
                <c:pt idx="99">
                  <c:v>7.1607152044824112</c:v>
                </c:pt>
                <c:pt idx="100">
                  <c:v>6.8332101713144571</c:v>
                </c:pt>
                <c:pt idx="101">
                  <c:v>6.5391093483427563</c:v>
                </c:pt>
                <c:pt idx="102">
                  <c:v>6.2791241081561751</c:v>
                </c:pt>
                <c:pt idx="103">
                  <c:v>6.0524710145776854</c:v>
                </c:pt>
                <c:pt idx="104">
                  <c:v>5.8572598073945423</c:v>
                </c:pt>
                <c:pt idx="105">
                  <c:v>5.6908782363909216</c:v>
                </c:pt>
                <c:pt idx="106">
                  <c:v>5.5503281998790523</c:v>
                </c:pt>
                <c:pt idx="107">
                  <c:v>5.4324913072161953</c:v>
                </c:pt>
                <c:pt idx="108">
                  <c:v>5.3343201701345064</c:v>
                </c:pt>
                <c:pt idx="109">
                  <c:v>5.2529629781774512</c:v>
                </c:pt>
                <c:pt idx="110">
                  <c:v>5.1858341454182391</c:v>
                </c:pt>
                <c:pt idx="111">
                  <c:v>5.1306448604957255</c:v>
                </c:pt>
                <c:pt idx="112">
                  <c:v>5.0854060327851283</c:v>
                </c:pt>
                <c:pt idx="113">
                  <c:v>5.048413764749152</c:v>
                </c:pt>
                <c:pt idx="114">
                  <c:v>5.0182249475103173</c:v>
                </c:pt>
                <c:pt idx="115">
                  <c:v>4.9936283167729441</c:v>
                </c:pt>
                <c:pt idx="116">
                  <c:v>4.9736144893643104</c:v>
                </c:pt>
                <c:pt idx="117">
                  <c:v>4.9573471412834049</c:v>
                </c:pt>
                <c:pt idx="118">
                  <c:v>4.9441365272918327</c:v>
                </c:pt>
                <c:pt idx="119">
                  <c:v>4.9334158967924031</c:v>
                </c:pt>
                <c:pt idx="120">
                  <c:v>4.9247209497044642</c:v>
                </c:pt>
                <c:pt idx="121">
                  <c:v>4.9176722304868301</c:v>
                </c:pt>
                <c:pt idx="122">
                  <c:v>4.9119602249048562</c:v>
                </c:pt>
                <c:pt idx="123">
                  <c:v>4.9073328633051139</c:v>
                </c:pt>
                <c:pt idx="124">
                  <c:v>4.9035851184068893</c:v>
                </c:pt>
                <c:pt idx="125">
                  <c:v>4.9005503961836254</c:v>
                </c:pt>
                <c:pt idx="126">
                  <c:v>4.898093442980298</c:v>
                </c:pt>
                <c:pt idx="127">
                  <c:v>4.8961045228007807</c:v>
                </c:pt>
                <c:pt idx="128">
                  <c:v>4.8944946509733063</c:v>
                </c:pt>
                <c:pt idx="129">
                  <c:v>4.8931917014557049</c:v>
                </c:pt>
                <c:pt idx="130">
                  <c:v>4.8921372334661388</c:v>
                </c:pt>
                <c:pt idx="131">
                  <c:v>4.891283908316538</c:v>
                </c:pt>
                <c:pt idx="132">
                  <c:v>4.890593389162504</c:v>
                </c:pt>
                <c:pt idx="133">
                  <c:v>4.8900346350129187</c:v>
                </c:pt>
                <c:pt idx="134">
                  <c:v>4.8895825160500817</c:v>
                </c:pt>
                <c:pt idx="135">
                  <c:v>4.8892166904380536</c:v>
                </c:pt>
                <c:pt idx="136">
                  <c:v>4.8889206936928407</c:v>
                </c:pt>
                <c:pt idx="137">
                  <c:v>4.8886812006845268</c:v>
                </c:pt>
                <c:pt idx="138">
                  <c:v>4.8884874277391326</c:v>
                </c:pt>
                <c:pt idx="139">
                  <c:v>4.8883306483711682</c:v>
                </c:pt>
                <c:pt idx="140">
                  <c:v>4.8882038011345514</c:v>
                </c:pt>
                <c:pt idx="141">
                  <c:v>4.8881011721233971</c:v>
                </c:pt>
                <c:pt idx="142">
                  <c:v>4.8880181379478964</c:v>
                </c:pt>
                <c:pt idx="143">
                  <c:v>4.8879509576897284</c:v>
                </c:pt>
                <c:pt idx="144">
                  <c:v>4.8878966045185281</c:v>
                </c:pt>
                <c:pt idx="145">
                  <c:v>4.8878526294185338</c:v>
                </c:pt>
                <c:pt idx="146">
                  <c:v>4.8878170509086445</c:v>
                </c:pt>
                <c:pt idx="147">
                  <c:v>4.8877882658020662</c:v>
                </c:pt>
                <c:pt idx="148">
                  <c:v>4.8877649769943385</c:v>
                </c:pt>
                <c:pt idx="149">
                  <c:v>4.8877461350323141</c:v>
                </c:pt>
                <c:pt idx="150">
                  <c:v>4.887730890835325</c:v>
                </c:pt>
                <c:pt idx="151">
                  <c:v>4.8877185574408131</c:v>
                </c:pt>
                <c:pt idx="152">
                  <c:v>4.8877085790523651</c:v>
                </c:pt>
                <c:pt idx="153">
                  <c:v>4.8877005059965315</c:v>
                </c:pt>
                <c:pt idx="154">
                  <c:v>4.8876939744606549</c:v>
                </c:pt>
                <c:pt idx="155">
                  <c:v>4.8876886900990968</c:v>
                </c:pt>
                <c:pt idx="156">
                  <c:v>4.8876844147694252</c:v>
                </c:pt>
                <c:pt idx="157">
                  <c:v>4.8876809558010361</c:v>
                </c:pt>
                <c:pt idx="158">
                  <c:v>4.8876781573127301</c:v>
                </c:pt>
                <c:pt idx="159">
                  <c:v>4.8876758931880735</c:v>
                </c:pt>
                <c:pt idx="160">
                  <c:v>4.8876740613920191</c:v>
                </c:pt>
                <c:pt idx="161">
                  <c:v>4.8876725793727127</c:v>
                </c:pt>
                <c:pt idx="162">
                  <c:v>4.8876713803412795</c:v>
                </c:pt>
                <c:pt idx="163">
                  <c:v>4.8876704102619559</c:v>
                </c:pt>
                <c:pt idx="164">
                  <c:v>4.8876696254169394</c:v>
                </c:pt>
                <c:pt idx="165">
                  <c:v>4.8876689904362136</c:v>
                </c:pt>
                <c:pt idx="166">
                  <c:v>4.8876684767035661</c:v>
                </c:pt>
                <c:pt idx="167">
                  <c:v>4.8876680610669716</c:v>
                </c:pt>
                <c:pt idx="168">
                  <c:v>4.8876677247952252</c:v>
                </c:pt>
                <c:pt idx="169">
                  <c:v>4.8876674527337967</c:v>
                </c:pt>
                <c:pt idx="170">
                  <c:v>4.8876672326218777</c:v>
                </c:pt>
                <c:pt idx="171">
                  <c:v>4.8876670545398291</c:v>
                </c:pt>
                <c:pt idx="172">
                  <c:v>4.8876669104621442</c:v>
                </c:pt>
                <c:pt idx="173">
                  <c:v>4.8876667938957681</c:v>
                </c:pt>
                <c:pt idx="174">
                  <c:v>4.887666699587478</c:v>
                </c:pt>
                <c:pt idx="175">
                  <c:v>4.887666623287144</c:v>
                </c:pt>
                <c:pt idx="176">
                  <c:v>4.8876665615561876</c:v>
                </c:pt>
                <c:pt idx="177">
                  <c:v>4.8876665116126192</c:v>
                </c:pt>
                <c:pt idx="178">
                  <c:v>4.8876664712056623</c:v>
                </c:pt>
                <c:pt idx="179">
                  <c:v>4.8876664385143238</c:v>
                </c:pt>
                <c:pt idx="180">
                  <c:v>4.8876664120653235</c:v>
                </c:pt>
                <c:pt idx="181">
                  <c:v>4.8876663906667002</c:v>
                </c:pt>
                <c:pt idx="182">
                  <c:v>4.8876663733540964</c:v>
                </c:pt>
                <c:pt idx="183">
                  <c:v>4.8876663593472962</c:v>
                </c:pt>
                <c:pt idx="184">
                  <c:v>4.8876663480150624</c:v>
                </c:pt>
                <c:pt idx="185">
                  <c:v>4.8876663388466932</c:v>
                </c:pt>
                <c:pt idx="186">
                  <c:v>4.8876663314290045</c:v>
                </c:pt>
                <c:pt idx="187">
                  <c:v>4.8876663254277064</c:v>
                </c:pt>
                <c:pt idx="188">
                  <c:v>4.8876663205723423</c:v>
                </c:pt>
                <c:pt idx="189">
                  <c:v>4.8876663166440997</c:v>
                </c:pt>
                <c:pt idx="190">
                  <c:v>4.8876663134659459</c:v>
                </c:pt>
                <c:pt idx="191">
                  <c:v>4.8876663108946534</c:v>
                </c:pt>
                <c:pt idx="192">
                  <c:v>4.8876663088143442</c:v>
                </c:pt>
                <c:pt idx="193">
                  <c:v>4.8876663071312647</c:v>
                </c:pt>
                <c:pt idx="194">
                  <c:v>4.8876663057695655</c:v>
                </c:pt>
                <c:pt idx="195">
                  <c:v>4.8876663046678797</c:v>
                </c:pt>
                <c:pt idx="196">
                  <c:v>4.8876663037765589</c:v>
                </c:pt>
                <c:pt idx="197">
                  <c:v>4.8876663030554335</c:v>
                </c:pt>
                <c:pt idx="198">
                  <c:v>4.8876663024720051</c:v>
                </c:pt>
                <c:pt idx="199">
                  <c:v>4.8876663019999818</c:v>
                </c:pt>
                <c:pt idx="200">
                  <c:v>4.8876663016180899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E-42A1-8ED2-D0B720590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086008"/>
        <c:axId val="837082400"/>
      </c:scatterChart>
      <c:scatterChart>
        <c:scatterStyle val="smoothMarker"/>
        <c:varyColors val="0"/>
        <c:ser>
          <c:idx val="2"/>
          <c:order val="2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Sheet7!$A$2:$A$202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Sheet7!$D$2:$D$202</c:f>
              <c:numCache>
                <c:formatCode>General</c:formatCode>
                <c:ptCount val="201"/>
                <c:pt idx="0">
                  <c:v>13.301883453571566</c:v>
                </c:pt>
                <c:pt idx="1">
                  <c:v>13.301883350888676</c:v>
                </c:pt>
                <c:pt idx="2">
                  <c:v>13.301883228909986</c:v>
                </c:pt>
                <c:pt idx="3">
                  <c:v>13.301883084009496</c:v>
                </c:pt>
                <c:pt idx="4">
                  <c:v>13.301882911879826</c:v>
                </c:pt>
                <c:pt idx="5">
                  <c:v>13.301882707404165</c:v>
                </c:pt>
                <c:pt idx="6">
                  <c:v>13.301882464504175</c:v>
                </c:pt>
                <c:pt idx="7">
                  <c:v>13.3018821759593</c:v>
                </c:pt>
                <c:pt idx="8">
                  <c:v>13.301881833192116</c:v>
                </c:pt>
                <c:pt idx="9">
                  <c:v>13.301881426013374</c:v>
                </c:pt>
                <c:pt idx="10">
                  <c:v>13.301880942319102</c:v>
                </c:pt>
                <c:pt idx="11">
                  <c:v>13.301880367730782</c:v>
                </c:pt>
                <c:pt idx="12">
                  <c:v>13.301879685167968</c:v>
                </c:pt>
                <c:pt idx="13">
                  <c:v>13.301878874340513</c:v>
                </c:pt>
                <c:pt idx="14">
                  <c:v>13.30187791114545</c:v>
                </c:pt>
                <c:pt idx="15">
                  <c:v>13.301876766950471</c:v>
                </c:pt>
                <c:pt idx="16">
                  <c:v>13.301875407742845</c:v>
                </c:pt>
                <c:pt idx="17">
                  <c:v>13.301873793118325</c:v>
                </c:pt>
                <c:pt idx="18">
                  <c:v>13.301871875080121</c:v>
                </c:pt>
                <c:pt idx="19">
                  <c:v>13.301869596612146</c:v>
                </c:pt>
                <c:pt idx="20">
                  <c:v>13.301866889984208</c:v>
                </c:pt>
                <c:pt idx="21">
                  <c:v>13.30186367473868</c:v>
                </c:pt>
                <c:pt idx="22">
                  <c:v>13.301859855298925</c:v>
                </c:pt>
                <c:pt idx="23">
                  <c:v>13.301855318128265</c:v>
                </c:pt>
                <c:pt idx="24">
                  <c:v>13.301849928355178</c:v>
                </c:pt>
                <c:pt idx="25">
                  <c:v>13.301843525764369</c:v>
                </c:pt>
                <c:pt idx="26">
                  <c:v>13.301835920034552</c:v>
                </c:pt>
                <c:pt idx="27">
                  <c:v>13.301826885081542</c:v>
                </c:pt>
                <c:pt idx="28">
                  <c:v>13.301816152338432</c:v>
                </c:pt>
                <c:pt idx="29">
                  <c:v>13.301803402773331</c:v>
                </c:pt>
                <c:pt idx="30">
                  <c:v>13.301788257407438</c:v>
                </c:pt>
                <c:pt idx="31">
                  <c:v>13.301770266051889</c:v>
                </c:pt>
                <c:pt idx="32">
                  <c:v>13.301748893928764</c:v>
                </c:pt>
                <c:pt idx="33">
                  <c:v>13.301723505779055</c:v>
                </c:pt>
                <c:pt idx="34">
                  <c:v>13.301693346985768</c:v>
                </c:pt>
                <c:pt idx="35">
                  <c:v>13.301657521151824</c:v>
                </c:pt>
                <c:pt idx="36">
                  <c:v>13.301614963467493</c:v>
                </c:pt>
                <c:pt idx="37">
                  <c:v>13.301564409077283</c:v>
                </c:pt>
                <c:pt idx="38">
                  <c:v>13.301504355508442</c:v>
                </c:pt>
                <c:pt idx="39">
                  <c:v>13.30143301804749</c:v>
                </c:pt>
                <c:pt idx="40">
                  <c:v>13.301348276743074</c:v>
                </c:pt>
                <c:pt idx="41">
                  <c:v>13.301247613466469</c:v>
                </c:pt>
                <c:pt idx="42">
                  <c:v>13.301128037168233</c:v>
                </c:pt>
                <c:pt idx="43">
                  <c:v>13.300985995122485</c:v>
                </c:pt>
                <c:pt idx="44">
                  <c:v>13.300817267539397</c:v>
                </c:pt>
                <c:pt idx="45">
                  <c:v>13.300616842439609</c:v>
                </c:pt>
                <c:pt idx="46">
                  <c:v>13.300378767108697</c:v>
                </c:pt>
                <c:pt idx="47">
                  <c:v>13.300095971768865</c:v>
                </c:pt>
                <c:pt idx="48">
                  <c:v>13.299760060301054</c:v>
                </c:pt>
                <c:pt idx="49">
                  <c:v>13.299361061901745</c:v>
                </c:pt>
                <c:pt idx="50">
                  <c:v>13.298887136440783</c:v>
                </c:pt>
                <c:pt idx="51">
                  <c:v>13.29832422497109</c:v>
                </c:pt>
                <c:pt idx="52">
                  <c:v>13.297655635296753</c:v>
                </c:pt>
                <c:pt idx="53">
                  <c:v>13.296861550696324</c:v>
                </c:pt>
                <c:pt idx="54">
                  <c:v>13.29591844778443</c:v>
                </c:pt>
                <c:pt idx="55">
                  <c:v>13.294798407033785</c:v>
                </c:pt>
                <c:pt idx="56">
                  <c:v>13.293468296626543</c:v>
                </c:pt>
                <c:pt idx="57">
                  <c:v>13.291888807013752</c:v>
                </c:pt>
                <c:pt idx="58">
                  <c:v>13.290013309791689</c:v>
                </c:pt>
                <c:pt idx="59">
                  <c:v>13.287786510219771</c:v>
                </c:pt>
                <c:pt idx="60">
                  <c:v>13.285142857887813</c:v>
                </c:pt>
                <c:pt idx="61">
                  <c:v>13.282004674698005</c:v>
                </c:pt>
                <c:pt idx="62">
                  <c:v>13.278279953510769</c:v>
                </c:pt>
                <c:pt idx="63">
                  <c:v>13.273859774631518</c:v>
                </c:pt>
                <c:pt idx="64">
                  <c:v>13.268615281006362</c:v>
                </c:pt>
                <c:pt idx="65">
                  <c:v>13.262394146914289</c:v>
                </c:pt>
                <c:pt idx="66">
                  <c:v>13.255016469668156</c:v>
                </c:pt>
                <c:pt idx="67">
                  <c:v>13.246270010239265</c:v>
                </c:pt>
                <c:pt idx="68">
                  <c:v>13.235904708082799</c:v>
                </c:pt>
                <c:pt idx="69">
                  <c:v>13.223626399600695</c:v>
                </c:pt>
                <c:pt idx="70">
                  <c:v>13.209089681207647</c:v>
                </c:pt>
                <c:pt idx="71">
                  <c:v>13.191889880389976</c:v>
                </c:pt>
                <c:pt idx="72">
                  <c:v>13.17155413618357</c:v>
                </c:pt>
                <c:pt idx="73">
                  <c:v>13.147531650293654</c:v>
                </c:pt>
                <c:pt idx="74">
                  <c:v>13.119183259392457</c:v>
                </c:pt>
                <c:pt idx="75">
                  <c:v>13.085770607344099</c:v>
                </c:pt>
                <c:pt idx="76">
                  <c:v>13.046445373915503</c:v>
                </c:pt>
                <c:pt idx="77">
                  <c:v>13.000239255033875</c:v>
                </c:pt>
                <c:pt idx="78">
                  <c:v>12.94605569844925</c:v>
                </c:pt>
                <c:pt idx="79">
                  <c:v>12.882664782484589</c:v>
                </c:pt>
                <c:pt idx="80">
                  <c:v>12.80870307882236</c:v>
                </c:pt>
                <c:pt idx="81">
                  <c:v>12.722680839093062</c:v>
                </c:pt>
                <c:pt idx="82">
                  <c:v>12.6229993365857</c:v>
                </c:pt>
                <c:pt idx="83">
                  <c:v>12.507981584675044</c:v>
                </c:pt>
                <c:pt idx="84">
                  <c:v>12.375919796245073</c:v>
                </c:pt>
                <c:pt idx="85">
                  <c:v>12.225142640772749</c:v>
                </c:pt>
                <c:pt idx="86">
                  <c:v>12.054104351011237</c:v>
                </c:pt>
                <c:pt idx="87">
                  <c:v>11.861495779421684</c:v>
                </c:pt>
                <c:pt idx="88">
                  <c:v>11.646374433500016</c:v>
                </c:pt>
                <c:pt idx="89">
                  <c:v>11.408306357619839</c:v>
                </c:pt>
                <c:pt idx="90">
                  <c:v>11.147507851886118</c:v>
                </c:pt>
                <c:pt idx="91">
                  <c:v>10.864970261291313</c:v>
                </c:pt>
                <c:pt idx="92">
                  <c:v>10.562547723664263</c:v>
                </c:pt>
                <c:pt idx="93">
                  <c:v>10.242987366651699</c:v>
                </c:pt>
                <c:pt idx="94">
                  <c:v>9.9098853015264083</c:v>
                </c:pt>
                <c:pt idx="95">
                  <c:v>9.5675603302047172</c:v>
                </c:pt>
                <c:pt idx="96">
                  <c:v>9.2208496211565851</c:v>
                </c:pt>
                <c:pt idx="97">
                  <c:v>8.8748442681029349</c:v>
                </c:pt>
                <c:pt idx="98">
                  <c:v>8.5345942031803261</c:v>
                </c:pt>
                <c:pt idx="99">
                  <c:v>8.2048181299014402</c:v>
                </c:pt>
                <c:pt idx="100">
                  <c:v>7.8896531135826153</c:v>
                </c:pt>
                <c:pt idx="101">
                  <c:v>7.5924705307664775</c:v>
                </c:pt>
                <c:pt idx="102">
                  <c:v>7.3157725865464025</c:v>
                </c:pt>
                <c:pt idx="103">
                  <c:v>7.0611699967489425</c:v>
                </c:pt>
                <c:pt idx="104">
                  <c:v>6.8294299465019321</c:v>
                </c:pt>
                <c:pt idx="105">
                  <c:v>6.6205761378474275</c:v>
                </c:pt>
                <c:pt idx="106">
                  <c:v>6.4340201470754579</c:v>
                </c:pt>
                <c:pt idx="107">
                  <c:v>6.2687046731805651</c:v>
                </c:pt>
                <c:pt idx="108">
                  <c:v>6.1232431419351405</c:v>
                </c:pt>
                <c:pt idx="109">
                  <c:v>5.9960450317478315</c:v>
                </c:pt>
                <c:pt idx="110">
                  <c:v>5.8854210300584837</c:v>
                </c:pt>
                <c:pt idx="111">
                  <c:v>5.789666010310361</c:v>
                </c:pt>
                <c:pt idx="112">
                  <c:v>5.7071205740472797</c:v>
                </c:pt>
                <c:pt idx="113">
                  <c:v>5.6362135712504147</c:v>
                </c:pt>
                <c:pt idx="114">
                  <c:v>5.5754887988497082</c:v>
                </c:pt>
                <c:pt idx="115">
                  <c:v>5.5236192377308946</c:v>
                </c:pt>
                <c:pt idx="116">
                  <c:v>5.4794119598093847</c:v>
                </c:pt>
                <c:pt idx="117">
                  <c:v>5.4418064063567115</c:v>
                </c:pt>
                <c:pt idx="118">
                  <c:v>5.4098682378066174</c:v>
                </c:pt>
                <c:pt idx="119">
                  <c:v>5.3827804651702724</c:v>
                </c:pt>
                <c:pt idx="120">
                  <c:v>5.359833137614415</c:v>
                </c:pt>
                <c:pt idx="121">
                  <c:v>5.3404124975982681</c:v>
                </c:pt>
                <c:pt idx="122">
                  <c:v>5.3239902262856003</c:v>
                </c:pt>
                <c:pt idx="123">
                  <c:v>5.3101131812300055</c:v>
                </c:pt>
                <c:pt idx="124">
                  <c:v>5.298393865295834</c:v>
                </c:pt>
                <c:pt idx="125">
                  <c:v>5.2885017492989226</c:v>
                </c:pt>
                <c:pt idx="126">
                  <c:v>5.280155490536341</c:v>
                </c:pt>
                <c:pt idx="127">
                  <c:v>5.273116036274029</c:v>
                </c:pt>
                <c:pt idx="128">
                  <c:v>5.2671805680731056</c:v>
                </c:pt>
                <c:pt idx="129">
                  <c:v>5.2621772238276439</c:v>
                </c:pt>
                <c:pt idx="130">
                  <c:v>5.2579605251942985</c:v>
                </c:pt>
                <c:pt idx="131">
                  <c:v>5.254407435477745</c:v>
                </c:pt>
                <c:pt idx="132">
                  <c:v>5.2514139746453532</c:v>
                </c:pt>
                <c:pt idx="133">
                  <c:v>5.2488923223122157</c:v>
                </c:pt>
                <c:pt idx="134">
                  <c:v>5.2467683451074274</c:v>
                </c:pt>
                <c:pt idx="135">
                  <c:v>5.2449794910230354</c:v>
                </c:pt>
                <c:pt idx="136">
                  <c:v>5.2434729996477296</c:v>
                </c:pt>
                <c:pt idx="137">
                  <c:v>5.2422043832782226</c:v>
                </c:pt>
                <c:pt idx="138">
                  <c:v>5.2411361395954792</c:v>
                </c:pt>
                <c:pt idx="139">
                  <c:v>5.2402366617934693</c:v>
                </c:pt>
                <c:pt idx="140">
                  <c:v>5.239479316717798</c:v>
                </c:pt>
                <c:pt idx="141">
                  <c:v>5.2388416657112487</c:v>
                </c:pt>
                <c:pt idx="142">
                  <c:v>5.2383048064972559</c:v>
                </c:pt>
                <c:pt idx="143">
                  <c:v>5.2378528175977754</c:v>
                </c:pt>
                <c:pt idx="144">
                  <c:v>5.2374722895225645</c:v>
                </c:pt>
                <c:pt idx="145">
                  <c:v>5.237151929327859</c:v>
                </c:pt>
                <c:pt idx="146">
                  <c:v>5.2368822271683406</c:v>
                </c:pt>
                <c:pt idx="147">
                  <c:v>5.2366551751989805</c:v>
                </c:pt>
                <c:pt idx="148">
                  <c:v>5.2364640306614056</c:v>
                </c:pt>
                <c:pt idx="149">
                  <c:v>5.2363031162474032</c:v>
                </c:pt>
                <c:pt idx="150">
                  <c:v>5.236167651900967</c:v>
                </c:pt>
                <c:pt idx="151">
                  <c:v>5.2360536131269422</c:v>
                </c:pt>
                <c:pt idx="152">
                  <c:v>5.2359576116424922</c:v>
                </c:pt>
                <c:pt idx="153">
                  <c:v>5.2358767948577416</c:v>
                </c:pt>
                <c:pt idx="154">
                  <c:v>5.2358087612217323</c:v>
                </c:pt>
                <c:pt idx="155">
                  <c:v>5.2357514889344019</c:v>
                </c:pt>
                <c:pt idx="156">
                  <c:v>5.2357032759176079</c:v>
                </c:pt>
                <c:pt idx="157">
                  <c:v>5.2356626892693665</c:v>
                </c:pt>
                <c:pt idx="158">
                  <c:v>5.235628522704892</c:v>
                </c:pt>
                <c:pt idx="159">
                  <c:v>5.2355997607236189</c:v>
                </c:pt>
                <c:pt idx="160">
                  <c:v>5.2355755484401012</c:v>
                </c:pt>
                <c:pt idx="161">
                  <c:v>5.2355551661841462</c:v>
                </c:pt>
                <c:pt idx="162">
                  <c:v>5.2355380081166629</c:v>
                </c:pt>
                <c:pt idx="163">
                  <c:v>5.2355235642266598</c:v>
                </c:pt>
                <c:pt idx="164">
                  <c:v>5.2355114051749885</c:v>
                </c:pt>
                <c:pt idx="165">
                  <c:v>5.2355011695348397</c:v>
                </c:pt>
                <c:pt idx="166">
                  <c:v>5.2354925530500935</c:v>
                </c:pt>
                <c:pt idx="167">
                  <c:v>5.2354852995924839</c:v>
                </c:pt>
                <c:pt idx="168">
                  <c:v>5.2354791935489562</c:v>
                </c:pt>
                <c:pt idx="169">
                  <c:v>5.235474053413065</c:v>
                </c:pt>
                <c:pt idx="170">
                  <c:v>5.2354697263900034</c:v>
                </c:pt>
                <c:pt idx="171">
                  <c:v>5.2354660838549636</c:v>
                </c:pt>
                <c:pt idx="172">
                  <c:v>5.2354630175298578</c:v>
                </c:pt>
                <c:pt idx="173">
                  <c:v>5.2354604362648018</c:v>
                </c:pt>
                <c:pt idx="174">
                  <c:v>5.235458263328689</c:v>
                </c:pt>
                <c:pt idx="175">
                  <c:v>5.2354564341283538</c:v>
                </c:pt>
                <c:pt idx="176">
                  <c:v>5.2354548942885097</c:v>
                </c:pt>
                <c:pt idx="177">
                  <c:v>5.2354535980354182</c:v>
                </c:pt>
                <c:pt idx="178">
                  <c:v>5.235452506836233</c:v>
                </c:pt>
                <c:pt idx="179">
                  <c:v>5.2354515882535777</c:v>
                </c:pt>
                <c:pt idx="180">
                  <c:v>5.2354508149813173</c:v>
                </c:pt>
                <c:pt idx="181">
                  <c:v>5.2354501640328532</c:v>
                </c:pt>
                <c:pt idx="182">
                  <c:v>5.2354496160578208</c:v>
                </c:pt>
                <c:pt idx="183">
                  <c:v>5.2354491547668811</c:v>
                </c:pt>
                <c:pt idx="184">
                  <c:v>5.2354487664474973</c:v>
                </c:pt>
                <c:pt idx="185">
                  <c:v>5.2354484395563139</c:v>
                </c:pt>
                <c:pt idx="186">
                  <c:v>5.235448164376014</c:v>
                </c:pt>
                <c:pt idx="187">
                  <c:v>5.2354479327264611</c:v>
                </c:pt>
                <c:pt idx="188">
                  <c:v>5.2354477377215325</c:v>
                </c:pt>
                <c:pt idx="189">
                  <c:v>5.2354475735644188</c:v>
                </c:pt>
                <c:pt idx="190">
                  <c:v>5.235447435375308</c:v>
                </c:pt>
                <c:pt idx="191">
                  <c:v>5.2354473190463233</c:v>
                </c:pt>
                <c:pt idx="192">
                  <c:v>5.235447221119415</c:v>
                </c:pt>
                <c:pt idx="193">
                  <c:v>5.2354471386835577</c:v>
                </c:pt>
                <c:pt idx="194">
                  <c:v>5.2354470692882247</c:v>
                </c:pt>
                <c:pt idx="195">
                  <c:v>5.2354470108705362</c:v>
                </c:pt>
                <c:pt idx="196">
                  <c:v>5.2354469616939392</c:v>
                </c:pt>
                <c:pt idx="197">
                  <c:v>5.2354469202965852</c:v>
                </c:pt>
                <c:pt idx="198">
                  <c:v>5.2354468854478773</c:v>
                </c:pt>
                <c:pt idx="199">
                  <c:v>5.235446856111885</c:v>
                </c:pt>
                <c:pt idx="200">
                  <c:v>5.2354468314165521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EE-42A1-8ED2-D0B720590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086008"/>
        <c:axId val="837082400"/>
      </c:scatterChart>
      <c:valAx>
        <c:axId val="83708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82400"/>
        <c:crosses val="autoZero"/>
        <c:crossBetween val="midCat"/>
      </c:valAx>
      <c:valAx>
        <c:axId val="8370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8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390524</xdr:colOff>
      <xdr:row>2</xdr:row>
      <xdr:rowOff>118110</xdr:rowOff>
    </xdr:from>
    <xdr:to>
      <xdr:col>18</xdr:col>
      <xdr:colOff>190499</xdr:colOff>
      <xdr:row>17</xdr:row>
      <xdr:rowOff>57150</xdr:rowOff>
    </xdr:to>
    <xdr:pic>
      <xdr:nvPicPr>
        <xdr:cNvPr id="3" name="Picture 2" descr="2018 Wind Technologies Market Report">
          <a:extLst>
            <a:ext uri="{FF2B5EF4-FFF2-40B4-BE49-F238E27FC236}">
              <a16:creationId xmlns:a16="http://schemas.microsoft.com/office/drawing/2014/main" id="{7AAD12CF-E260-4F21-9663-61CBBDA41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4" y="508635"/>
          <a:ext cx="4676775" cy="280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231107</xdr:colOff>
      <xdr:row>2</xdr:row>
      <xdr:rowOff>114300</xdr:rowOff>
    </xdr:from>
    <xdr:to>
      <xdr:col>29</xdr:col>
      <xdr:colOff>142875</xdr:colOff>
      <xdr:row>24</xdr:row>
      <xdr:rowOff>133350</xdr:rowOff>
    </xdr:to>
    <xdr:pic>
      <xdr:nvPicPr>
        <xdr:cNvPr id="4" name="Picture 3" descr="United States Map and Satellite Image">
          <a:extLst>
            <a:ext uri="{FF2B5EF4-FFF2-40B4-BE49-F238E27FC236}">
              <a16:creationId xmlns:a16="http://schemas.microsoft.com/office/drawing/2014/main" id="{AC86FA82-81B7-4E07-A0DF-624A4B7D1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3907" y="504825"/>
          <a:ext cx="6617368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123826</xdr:colOff>
      <xdr:row>2</xdr:row>
      <xdr:rowOff>109537</xdr:rowOff>
    </xdr:from>
    <xdr:to>
      <xdr:col>23</xdr:col>
      <xdr:colOff>85725</xdr:colOff>
      <xdr:row>22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853F37-64BC-4C7B-889A-4FA079DFA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425825</xdr:colOff>
      <xdr:row>0</xdr:row>
      <xdr:rowOff>95697</xdr:rowOff>
    </xdr:from>
    <xdr:to>
      <xdr:col>18</xdr:col>
      <xdr:colOff>179295</xdr:colOff>
      <xdr:row>20</xdr:row>
      <xdr:rowOff>141180</xdr:rowOff>
    </xdr:to>
    <xdr:pic>
      <xdr:nvPicPr>
        <xdr:cNvPr id="2" name="Picture 1" descr="2018 Wind Technologies Market Report">
          <a:extLst>
            <a:ext uri="{FF2B5EF4-FFF2-40B4-BE49-F238E27FC236}">
              <a16:creationId xmlns:a16="http://schemas.microsoft.com/office/drawing/2014/main" id="{963178BB-4B1E-4142-B935-E0CADE82B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1649" y="95697"/>
          <a:ext cx="6409764" cy="3877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231107</xdr:colOff>
      <xdr:row>2</xdr:row>
      <xdr:rowOff>114300</xdr:rowOff>
    </xdr:from>
    <xdr:to>
      <xdr:col>29</xdr:col>
      <xdr:colOff>142875</xdr:colOff>
      <xdr:row>24</xdr:row>
      <xdr:rowOff>133350</xdr:rowOff>
    </xdr:to>
    <xdr:pic>
      <xdr:nvPicPr>
        <xdr:cNvPr id="3" name="Picture 2" descr="United States Map and Satellite Image">
          <a:extLst>
            <a:ext uri="{FF2B5EF4-FFF2-40B4-BE49-F238E27FC236}">
              <a16:creationId xmlns:a16="http://schemas.microsoft.com/office/drawing/2014/main" id="{D5300B07-A6BA-4534-9066-DFCEB2EB1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3907" y="504825"/>
          <a:ext cx="6617368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14</xdr:row>
      <xdr:rowOff>14287</xdr:rowOff>
    </xdr:from>
    <xdr:to>
      <xdr:col>10</xdr:col>
      <xdr:colOff>457200</xdr:colOff>
      <xdr:row>28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ACBB5-9759-406E-A32B-10E9C12D4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1</xdr:row>
      <xdr:rowOff>90486</xdr:rowOff>
    </xdr:from>
    <xdr:to>
      <xdr:col>26</xdr:col>
      <xdr:colOff>352424</xdr:colOff>
      <xdr:row>20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BA1AA9-7FBA-4A62-9F83-B43F3C1C1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404811</xdr:colOff>
      <xdr:row>17</xdr:row>
      <xdr:rowOff>185736</xdr:rowOff>
    </xdr:from>
    <xdr:to>
      <xdr:col>27</xdr:col>
      <xdr:colOff>171450</xdr:colOff>
      <xdr:row>35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9562D8-420F-41B2-8F1A-D48441BB1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261936</xdr:colOff>
      <xdr:row>16</xdr:row>
      <xdr:rowOff>61911</xdr:rowOff>
    </xdr:from>
    <xdr:to>
      <xdr:col>19</xdr:col>
      <xdr:colOff>38099</xdr:colOff>
      <xdr:row>33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D510D7-C335-4B9A-8D77-34E4FD929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166687</xdr:colOff>
      <xdr:row>1</xdr:row>
      <xdr:rowOff>109537</xdr:rowOff>
    </xdr:from>
    <xdr:to>
      <xdr:col>17</xdr:col>
      <xdr:colOff>471487</xdr:colOff>
      <xdr:row>15</xdr:row>
      <xdr:rowOff>185737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7C850E-8BFF-4CDB-8D80-2D4F3136F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542925</xdr:colOff>
      <xdr:row>7</xdr:row>
      <xdr:rowOff>0</xdr:rowOff>
    </xdr:from>
    <xdr:to>
      <xdr:col>20</xdr:col>
      <xdr:colOff>115805</xdr:colOff>
      <xdr:row>13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615FFA-57A4-4B9D-BFDC-50327372F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7725" y="1333500"/>
          <a:ext cx="3840080" cy="1143000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57150</xdr:colOff>
      <xdr:row>14</xdr:row>
      <xdr:rowOff>47625</xdr:rowOff>
    </xdr:from>
    <xdr:to>
      <xdr:col>19</xdr:col>
      <xdr:colOff>457200</xdr:colOff>
      <xdr:row>23</xdr:row>
      <xdr:rowOff>125383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2BE6F91-C8CC-4074-A901-1697AFCF3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50" y="2714625"/>
          <a:ext cx="3448050" cy="179225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14</xdr:row>
      <xdr:rowOff>9525</xdr:rowOff>
    </xdr:from>
    <xdr:to>
      <xdr:col>20</xdr:col>
      <xdr:colOff>219075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5E09B-A24F-4CE4-92D6-ADA9B938D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35</xdr:row>
      <xdr:rowOff>61911</xdr:rowOff>
    </xdr:from>
    <xdr:to>
      <xdr:col>19</xdr:col>
      <xdr:colOff>361950</xdr:colOff>
      <xdr:row>53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D234D-8FE5-43AA-9757-B0FC634DC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500062</xdr:colOff>
      <xdr:row>35</xdr:row>
      <xdr:rowOff>23811</xdr:rowOff>
    </xdr:from>
    <xdr:to>
      <xdr:col>26</xdr:col>
      <xdr:colOff>323850</xdr:colOff>
      <xdr:row>53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ED3851-0224-431F-89C6-06AEE22F1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5</xdr:row>
      <xdr:rowOff>166687</xdr:rowOff>
    </xdr:from>
    <xdr:to>
      <xdr:col>14</xdr:col>
      <xdr:colOff>509587</xdr:colOff>
      <xdr:row>20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8DC564-89FD-49EA-BBC5-1401AB43A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195261</xdr:colOff>
      <xdr:row>0</xdr:row>
      <xdr:rowOff>185735</xdr:rowOff>
    </xdr:from>
    <xdr:to>
      <xdr:col>19</xdr:col>
      <xdr:colOff>276224</xdr:colOff>
      <xdr:row>21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06646-241B-4211-8CAC-100381AD3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22</xdr:row>
      <xdr:rowOff>66675</xdr:rowOff>
    </xdr:from>
    <xdr:to>
      <xdr:col>20</xdr:col>
      <xdr:colOff>42863</xdr:colOff>
      <xdr:row>43</xdr:row>
      <xdr:rowOff>42864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252CC4-23DF-4402-8744-7D51277B9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542925</xdr:colOff>
      <xdr:row>43</xdr:row>
      <xdr:rowOff>95250</xdr:rowOff>
    </xdr:from>
    <xdr:to>
      <xdr:col>20</xdr:col>
      <xdr:colOff>114300</xdr:colOff>
      <xdr:row>64</xdr:row>
      <xdr:rowOff>71439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BE7647-0EDC-4A21-A0E0-A9CDCB8E2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bensaso/Documents/NREL%202020%20Internship/missing_area_cases_for_dy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AAFD7-4237-45AA-B69E-AFF2ECEFDF70}">
  <dimension ref="B2:AA111"/>
  <sheetViews>
    <sheetView zoomScale="85" zoomScaleNormal="85" workbookViewId="0">
      <selection activeCell="S33" sqref="S33"/>
    </sheetView>
  </sheetViews>
  <sheetFormatPr defaultRowHeight="15" x14ac:dyDescent="0.25"/>
  <sheetData>
    <row r="2" spans="2:6" ht="15.75" x14ac:dyDescent="0.25">
      <c r="B2" s="2" t="s">
        <v>0</v>
      </c>
    </row>
    <row r="3" spans="2:6" x14ac:dyDescent="0.25">
      <c r="B3" s="1" t="s">
        <v>5</v>
      </c>
      <c r="C3" s="1" t="s">
        <v>105</v>
      </c>
      <c r="D3" s="1" t="s">
        <v>106</v>
      </c>
      <c r="E3" s="1" t="s">
        <v>8</v>
      </c>
      <c r="F3" s="1" t="s">
        <v>9</v>
      </c>
    </row>
    <row r="4" spans="2:6" x14ac:dyDescent="0.25">
      <c r="B4" t="s">
        <v>10</v>
      </c>
      <c r="C4">
        <v>42.489186153846099</v>
      </c>
      <c r="D4">
        <v>-113.922834538461</v>
      </c>
      <c r="E4">
        <v>13</v>
      </c>
      <c r="F4">
        <v>1.5</v>
      </c>
    </row>
    <row r="5" spans="2:6" x14ac:dyDescent="0.25">
      <c r="B5" t="s">
        <v>70</v>
      </c>
      <c r="C5">
        <v>45.891559833333297</v>
      </c>
      <c r="D5">
        <v>-118.471129166666</v>
      </c>
      <c r="E5">
        <v>6</v>
      </c>
      <c r="F5">
        <v>1.65</v>
      </c>
    </row>
    <row r="6" spans="2:6" x14ac:dyDescent="0.25">
      <c r="B6" t="s">
        <v>71</v>
      </c>
      <c r="C6">
        <v>46.792944999999897</v>
      </c>
      <c r="D6">
        <v>-124.06550975</v>
      </c>
      <c r="E6">
        <v>4</v>
      </c>
      <c r="F6">
        <v>1.5</v>
      </c>
    </row>
    <row r="7" spans="2:6" x14ac:dyDescent="0.25">
      <c r="B7" t="s">
        <v>78</v>
      </c>
      <c r="C7">
        <v>44.352752600000002</v>
      </c>
      <c r="D7">
        <v>-117.32116259999999</v>
      </c>
      <c r="E7">
        <v>5</v>
      </c>
      <c r="F7">
        <v>2</v>
      </c>
    </row>
    <row r="8" spans="2:6" x14ac:dyDescent="0.25">
      <c r="B8" t="s">
        <v>102</v>
      </c>
      <c r="C8">
        <v>42.438481750000001</v>
      </c>
      <c r="D8">
        <v>-113.91583925</v>
      </c>
      <c r="E8">
        <v>8</v>
      </c>
      <c r="F8">
        <v>1.5</v>
      </c>
    </row>
    <row r="11" spans="2:6" ht="15.75" x14ac:dyDescent="0.25">
      <c r="B11" s="2" t="s">
        <v>1</v>
      </c>
    </row>
    <row r="12" spans="2:6" x14ac:dyDescent="0.25">
      <c r="B12" s="1" t="s">
        <v>5</v>
      </c>
      <c r="C12" s="1" t="s">
        <v>6</v>
      </c>
      <c r="D12" s="1" t="s">
        <v>7</v>
      </c>
      <c r="E12" s="1" t="s">
        <v>8</v>
      </c>
      <c r="F12" s="1" t="s">
        <v>9</v>
      </c>
    </row>
    <row r="13" spans="2:6" x14ac:dyDescent="0.25">
      <c r="B13" t="s">
        <v>11</v>
      </c>
      <c r="C13">
        <v>37.781887687500003</v>
      </c>
      <c r="D13">
        <v>-104.471851375</v>
      </c>
      <c r="E13">
        <v>16</v>
      </c>
      <c r="F13">
        <v>1.8</v>
      </c>
    </row>
    <row r="14" spans="2:6" x14ac:dyDescent="0.25">
      <c r="B14" t="s">
        <v>13</v>
      </c>
      <c r="C14">
        <v>43.960982545454499</v>
      </c>
      <c r="D14">
        <v>-95.041362363636296</v>
      </c>
      <c r="E14">
        <v>11</v>
      </c>
      <c r="F14">
        <v>1.25</v>
      </c>
    </row>
    <row r="15" spans="2:6" x14ac:dyDescent="0.25">
      <c r="B15" t="s">
        <v>17</v>
      </c>
      <c r="C15">
        <v>43.645749857142803</v>
      </c>
      <c r="D15">
        <v>-96.389563428571407</v>
      </c>
      <c r="E15">
        <v>7</v>
      </c>
      <c r="F15">
        <v>1.65</v>
      </c>
    </row>
    <row r="16" spans="2:6" x14ac:dyDescent="0.25">
      <c r="B16" t="s">
        <v>21</v>
      </c>
      <c r="C16">
        <v>48.964765079999999</v>
      </c>
      <c r="D16">
        <v>-99.602687453333303</v>
      </c>
      <c r="E16">
        <v>75</v>
      </c>
      <c r="F16">
        <v>2</v>
      </c>
    </row>
    <row r="17" spans="2:22" x14ac:dyDescent="0.25">
      <c r="B17" t="s">
        <v>22</v>
      </c>
      <c r="C17">
        <v>36.447697017543803</v>
      </c>
      <c r="D17">
        <v>-97.676079122806996</v>
      </c>
      <c r="E17">
        <v>57</v>
      </c>
      <c r="F17">
        <v>1.7</v>
      </c>
    </row>
    <row r="18" spans="2:22" x14ac:dyDescent="0.25">
      <c r="B18" t="s">
        <v>24</v>
      </c>
      <c r="C18">
        <v>34.820149075757499</v>
      </c>
      <c r="D18">
        <v>-98.472701666666595</v>
      </c>
      <c r="E18">
        <v>66</v>
      </c>
      <c r="F18">
        <v>1.5</v>
      </c>
    </row>
    <row r="19" spans="2:22" x14ac:dyDescent="0.25">
      <c r="B19" t="s">
        <v>25</v>
      </c>
      <c r="C19">
        <v>34.913942945454501</v>
      </c>
      <c r="D19">
        <v>-98.553846709090905</v>
      </c>
      <c r="E19">
        <v>55</v>
      </c>
      <c r="F19">
        <v>1.8</v>
      </c>
    </row>
    <row r="20" spans="2:22" x14ac:dyDescent="0.25">
      <c r="B20" t="s">
        <v>28</v>
      </c>
      <c r="C20">
        <v>31.111537261904701</v>
      </c>
      <c r="D20">
        <v>-100.017617</v>
      </c>
      <c r="E20">
        <v>42</v>
      </c>
      <c r="F20">
        <v>3.45</v>
      </c>
    </row>
    <row r="21" spans="2:22" x14ac:dyDescent="0.25">
      <c r="B21" t="s">
        <v>29</v>
      </c>
      <c r="C21">
        <v>43.031660239999901</v>
      </c>
      <c r="D21">
        <v>-92.726407299999906</v>
      </c>
      <c r="E21">
        <v>50</v>
      </c>
      <c r="F21">
        <v>1.5</v>
      </c>
    </row>
    <row r="22" spans="2:22" x14ac:dyDescent="0.25">
      <c r="B22" t="s">
        <v>30</v>
      </c>
      <c r="C22">
        <v>43.195187859999997</v>
      </c>
      <c r="D22">
        <v>-93.853586309999997</v>
      </c>
      <c r="E22">
        <v>100</v>
      </c>
      <c r="F22">
        <v>1.5</v>
      </c>
      <c r="K22" s="3" t="s">
        <v>107</v>
      </c>
    </row>
    <row r="23" spans="2:22" x14ac:dyDescent="0.25">
      <c r="B23" t="s">
        <v>31</v>
      </c>
      <c r="C23">
        <v>45.789316636363601</v>
      </c>
      <c r="D23">
        <v>-100.275161327272</v>
      </c>
      <c r="E23">
        <v>55</v>
      </c>
      <c r="F23">
        <v>1.7</v>
      </c>
    </row>
    <row r="24" spans="2:22" ht="15.75" thickBot="1" x14ac:dyDescent="0.3">
      <c r="B24" t="s">
        <v>32</v>
      </c>
      <c r="C24">
        <v>42.0273823108108</v>
      </c>
      <c r="D24">
        <v>-106.174870918918</v>
      </c>
      <c r="E24">
        <v>74</v>
      </c>
      <c r="F24">
        <v>1.5</v>
      </c>
    </row>
    <row r="25" spans="2:22" x14ac:dyDescent="0.25">
      <c r="B25" t="s">
        <v>33</v>
      </c>
      <c r="C25">
        <v>45.221310015151502</v>
      </c>
      <c r="D25">
        <v>-97.902377121212098</v>
      </c>
      <c r="E25">
        <v>66</v>
      </c>
      <c r="F25">
        <v>1.5</v>
      </c>
      <c r="K25" s="5" t="s">
        <v>0</v>
      </c>
      <c r="L25" s="6"/>
      <c r="M25" s="6"/>
      <c r="N25" s="6"/>
      <c r="O25" s="6"/>
      <c r="P25" s="6"/>
      <c r="Q25" s="7"/>
    </row>
    <row r="26" spans="2:22" x14ac:dyDescent="0.25">
      <c r="B26" t="s">
        <v>34</v>
      </c>
      <c r="C26">
        <v>34.389002920000003</v>
      </c>
      <c r="D26">
        <v>-97.174461719999996</v>
      </c>
      <c r="E26">
        <v>50</v>
      </c>
      <c r="F26">
        <v>2</v>
      </c>
      <c r="K26" s="8" t="s">
        <v>112</v>
      </c>
      <c r="L26" s="9" t="s">
        <v>116</v>
      </c>
      <c r="M26" t="s">
        <v>10</v>
      </c>
      <c r="N26">
        <v>42.489186153846099</v>
      </c>
      <c r="O26">
        <v>-113.922834538461</v>
      </c>
      <c r="P26">
        <v>13</v>
      </c>
      <c r="Q26">
        <v>1.5</v>
      </c>
    </row>
    <row r="27" spans="2:22" x14ac:dyDescent="0.25">
      <c r="B27" t="s">
        <v>37</v>
      </c>
      <c r="C27">
        <v>34.054402139534801</v>
      </c>
      <c r="D27">
        <v>-102.64636274418601</v>
      </c>
      <c r="E27">
        <v>43</v>
      </c>
      <c r="F27">
        <v>3.45</v>
      </c>
      <c r="J27" t="s">
        <v>126</v>
      </c>
      <c r="K27" s="8"/>
      <c r="L27" s="9" t="s">
        <v>117</v>
      </c>
      <c r="M27" s="22" t="s">
        <v>127</v>
      </c>
      <c r="N27" s="20"/>
      <c r="O27" s="20"/>
      <c r="P27" s="20">
        <v>15</v>
      </c>
      <c r="Q27" s="21">
        <v>2</v>
      </c>
    </row>
    <row r="28" spans="2:22" x14ac:dyDescent="0.25">
      <c r="B28" t="s">
        <v>38</v>
      </c>
      <c r="C28">
        <v>33.072541483333303</v>
      </c>
      <c r="D28">
        <v>-98.329897699999904</v>
      </c>
      <c r="E28">
        <v>60</v>
      </c>
      <c r="F28">
        <v>2</v>
      </c>
      <c r="J28" t="s">
        <v>126</v>
      </c>
      <c r="K28" s="11" t="s">
        <v>113</v>
      </c>
      <c r="L28" s="9" t="s">
        <v>116</v>
      </c>
      <c r="M28" s="17" t="s">
        <v>124</v>
      </c>
      <c r="N28" s="9"/>
      <c r="O28" s="9"/>
      <c r="P28" s="9">
        <v>32</v>
      </c>
      <c r="Q28" s="10">
        <v>1.8</v>
      </c>
    </row>
    <row r="29" spans="2:22" x14ac:dyDescent="0.25">
      <c r="B29" t="s">
        <v>40</v>
      </c>
      <c r="C29">
        <v>35.538331818181803</v>
      </c>
      <c r="D29">
        <v>-99.817044818181799</v>
      </c>
      <c r="E29">
        <v>66</v>
      </c>
      <c r="F29">
        <v>2</v>
      </c>
      <c r="J29" t="s">
        <v>126</v>
      </c>
      <c r="K29" s="8"/>
      <c r="L29" s="9" t="s">
        <v>117</v>
      </c>
      <c r="M29" s="17" t="s">
        <v>118</v>
      </c>
      <c r="N29" s="9"/>
      <c r="O29" s="9"/>
      <c r="P29" s="9">
        <v>30</v>
      </c>
      <c r="Q29" s="10">
        <v>2.1</v>
      </c>
    </row>
    <row r="30" spans="2:22" x14ac:dyDescent="0.25">
      <c r="B30" t="s">
        <v>41</v>
      </c>
      <c r="C30">
        <v>34.8309996666666</v>
      </c>
      <c r="D30">
        <v>-97.9411522222222</v>
      </c>
      <c r="E30">
        <v>54</v>
      </c>
      <c r="F30">
        <v>2</v>
      </c>
      <c r="J30" t="s">
        <v>126</v>
      </c>
      <c r="K30" s="8" t="s">
        <v>114</v>
      </c>
      <c r="L30" s="9" t="s">
        <v>116</v>
      </c>
      <c r="M30" s="17" t="s">
        <v>119</v>
      </c>
      <c r="N30" s="9"/>
      <c r="O30" s="9"/>
      <c r="P30" s="9">
        <v>62</v>
      </c>
      <c r="Q30" s="10">
        <v>1.6</v>
      </c>
      <c r="R30" s="4"/>
      <c r="V30" s="17" t="s">
        <v>125</v>
      </c>
    </row>
    <row r="31" spans="2:22" x14ac:dyDescent="0.25">
      <c r="B31" t="s">
        <v>43</v>
      </c>
      <c r="C31">
        <v>43.175030813953398</v>
      </c>
      <c r="D31">
        <v>-98.076880372093001</v>
      </c>
      <c r="E31">
        <v>43</v>
      </c>
      <c r="F31">
        <v>1.85</v>
      </c>
      <c r="J31" t="s">
        <v>129</v>
      </c>
      <c r="K31" s="8"/>
      <c r="L31" s="9" t="s">
        <v>117</v>
      </c>
      <c r="M31" s="17" t="s">
        <v>128</v>
      </c>
      <c r="P31" s="18">
        <v>68</v>
      </c>
      <c r="Q31" s="18">
        <v>2.5</v>
      </c>
      <c r="V31" s="22" t="s">
        <v>127</v>
      </c>
    </row>
    <row r="32" spans="2:22" x14ac:dyDescent="0.25">
      <c r="B32" t="s">
        <v>44</v>
      </c>
      <c r="C32">
        <v>40.740609267857103</v>
      </c>
      <c r="D32">
        <v>-102.76231003571399</v>
      </c>
      <c r="E32">
        <v>56</v>
      </c>
      <c r="F32">
        <v>1.6</v>
      </c>
      <c r="J32" t="s">
        <v>126</v>
      </c>
      <c r="K32" s="8" t="s">
        <v>111</v>
      </c>
      <c r="L32" s="9" t="s">
        <v>116</v>
      </c>
      <c r="M32" s="17" t="s">
        <v>121</v>
      </c>
      <c r="N32" s="9"/>
      <c r="O32" s="9"/>
      <c r="P32" s="18">
        <v>60</v>
      </c>
      <c r="Q32" s="10">
        <v>1.5</v>
      </c>
      <c r="V32" s="17" t="s">
        <v>124</v>
      </c>
    </row>
    <row r="33" spans="2:22" x14ac:dyDescent="0.25">
      <c r="B33" t="s">
        <v>45</v>
      </c>
      <c r="C33">
        <v>27.5988824814814</v>
      </c>
      <c r="D33">
        <v>-97.534546691358003</v>
      </c>
      <c r="E33">
        <v>81</v>
      </c>
      <c r="F33">
        <v>3.0750000000000002</v>
      </c>
      <c r="J33" t="s">
        <v>126</v>
      </c>
      <c r="K33" s="8"/>
      <c r="L33" s="9" t="s">
        <v>117</v>
      </c>
      <c r="M33" s="17" t="s">
        <v>120</v>
      </c>
      <c r="N33" s="9"/>
      <c r="O33" s="9"/>
      <c r="P33" s="9">
        <v>80</v>
      </c>
      <c r="Q33" s="10">
        <v>2.1</v>
      </c>
      <c r="V33" s="17" t="s">
        <v>118</v>
      </c>
    </row>
    <row r="34" spans="2:22" x14ac:dyDescent="0.25">
      <c r="B34" t="s">
        <v>46</v>
      </c>
      <c r="C34">
        <v>43.757521877049101</v>
      </c>
      <c r="D34">
        <v>-93.462857852458995</v>
      </c>
      <c r="E34">
        <v>122</v>
      </c>
      <c r="F34">
        <v>1.65</v>
      </c>
      <c r="J34" t="s">
        <v>126</v>
      </c>
      <c r="K34" s="8" t="s">
        <v>115</v>
      </c>
      <c r="L34" s="9" t="s">
        <v>116</v>
      </c>
      <c r="M34" s="17" t="s">
        <v>130</v>
      </c>
      <c r="N34" s="9"/>
      <c r="O34" s="9"/>
      <c r="P34" s="18">
        <v>100</v>
      </c>
      <c r="Q34" s="10">
        <v>1.62</v>
      </c>
      <c r="V34" s="17" t="s">
        <v>119</v>
      </c>
    </row>
    <row r="35" spans="2:22" ht="15.75" thickBot="1" x14ac:dyDescent="0.3">
      <c r="B35" t="s">
        <v>49</v>
      </c>
      <c r="C35">
        <v>34.817691766666599</v>
      </c>
      <c r="D35">
        <v>-105.057281311111</v>
      </c>
      <c r="E35">
        <v>90</v>
      </c>
      <c r="F35">
        <v>1</v>
      </c>
      <c r="J35" t="s">
        <v>126</v>
      </c>
      <c r="K35" s="12"/>
      <c r="L35" s="13" t="s">
        <v>117</v>
      </c>
      <c r="M35" s="19" t="s">
        <v>123</v>
      </c>
      <c r="N35" s="13"/>
      <c r="O35" s="13"/>
      <c r="P35" s="13">
        <v>116</v>
      </c>
      <c r="Q35" s="14">
        <v>2.2999999999999998</v>
      </c>
      <c r="V35" s="17" t="s">
        <v>128</v>
      </c>
    </row>
    <row r="36" spans="2:22" x14ac:dyDescent="0.25">
      <c r="B36" t="s">
        <v>50</v>
      </c>
      <c r="C36">
        <v>38.996659107142797</v>
      </c>
      <c r="D36">
        <v>-99.450168178571403</v>
      </c>
      <c r="E36">
        <v>112</v>
      </c>
      <c r="F36">
        <v>1.79</v>
      </c>
      <c r="K36" s="5" t="s">
        <v>108</v>
      </c>
      <c r="L36" s="6"/>
      <c r="M36" s="6"/>
      <c r="N36" s="6"/>
      <c r="O36" s="6"/>
      <c r="P36" s="6"/>
      <c r="Q36" s="7"/>
      <c r="V36" s="17" t="s">
        <v>121</v>
      </c>
    </row>
    <row r="37" spans="2:22" x14ac:dyDescent="0.25">
      <c r="B37" t="s">
        <v>51</v>
      </c>
      <c r="C37">
        <v>36.644348399999998</v>
      </c>
      <c r="D37">
        <v>-99.616877424999998</v>
      </c>
      <c r="E37">
        <v>80</v>
      </c>
      <c r="F37">
        <v>1.5</v>
      </c>
      <c r="K37" s="8" t="s">
        <v>112</v>
      </c>
      <c r="L37" s="9" t="s">
        <v>116</v>
      </c>
      <c r="M37" s="9" t="s">
        <v>11</v>
      </c>
      <c r="N37" s="9">
        <v>37.781887687500003</v>
      </c>
      <c r="O37" s="9">
        <v>-104.471851375</v>
      </c>
      <c r="P37" s="9">
        <v>16</v>
      </c>
      <c r="Q37" s="10">
        <v>1.8</v>
      </c>
      <c r="V37" s="17" t="s">
        <v>120</v>
      </c>
    </row>
    <row r="38" spans="2:22" x14ac:dyDescent="0.25">
      <c r="B38" t="s">
        <v>54</v>
      </c>
      <c r="C38">
        <v>43.7163152222222</v>
      </c>
      <c r="D38">
        <v>-98.755303222222196</v>
      </c>
      <c r="E38">
        <v>9</v>
      </c>
      <c r="F38">
        <v>2.2999999999999998</v>
      </c>
      <c r="K38" s="8"/>
      <c r="L38" s="9" t="s">
        <v>117</v>
      </c>
      <c r="M38" s="9" t="s">
        <v>97</v>
      </c>
      <c r="N38" s="9">
        <v>42.931152466666603</v>
      </c>
      <c r="O38" s="9">
        <v>-92.029459133333305</v>
      </c>
      <c r="P38" s="9">
        <v>15</v>
      </c>
      <c r="Q38" s="10">
        <v>2.5</v>
      </c>
      <c r="V38" s="17" t="s">
        <v>130</v>
      </c>
    </row>
    <row r="39" spans="2:22" ht="15.75" thickBot="1" x14ac:dyDescent="0.3">
      <c r="B39" t="s">
        <v>55</v>
      </c>
      <c r="C39">
        <v>42.887265999999997</v>
      </c>
      <c r="D39">
        <v>-106.21869790909</v>
      </c>
      <c r="E39">
        <v>11</v>
      </c>
      <c r="F39">
        <v>1.5</v>
      </c>
      <c r="K39" s="11" t="s">
        <v>113</v>
      </c>
      <c r="L39" s="9" t="s">
        <v>116</v>
      </c>
      <c r="M39" s="9" t="s">
        <v>101</v>
      </c>
      <c r="N39" s="9">
        <v>46.713609187499998</v>
      </c>
      <c r="O39" s="9">
        <v>-96.238152968750001</v>
      </c>
      <c r="P39" s="9">
        <v>32</v>
      </c>
      <c r="Q39" s="10">
        <v>1.5</v>
      </c>
      <c r="V39" s="19" t="s">
        <v>123</v>
      </c>
    </row>
    <row r="40" spans="2:22" x14ac:dyDescent="0.25">
      <c r="B40" t="s">
        <v>56</v>
      </c>
      <c r="C40">
        <v>43.067541499999997</v>
      </c>
      <c r="D40">
        <v>-94.896952099999993</v>
      </c>
      <c r="E40">
        <v>10</v>
      </c>
      <c r="F40">
        <v>2.1</v>
      </c>
      <c r="K40" s="8"/>
      <c r="L40" s="9" t="s">
        <v>117</v>
      </c>
      <c r="M40" s="9" t="s">
        <v>84</v>
      </c>
      <c r="N40" s="9">
        <v>36.8509404615384</v>
      </c>
      <c r="O40" s="9">
        <v>-97.426214999999999</v>
      </c>
      <c r="P40" s="9">
        <v>26</v>
      </c>
      <c r="Q40" s="10">
        <v>2.2999999999999998</v>
      </c>
      <c r="V40" s="17" t="s">
        <v>131</v>
      </c>
    </row>
    <row r="41" spans="2:22" x14ac:dyDescent="0.25">
      <c r="B41" t="s">
        <v>57</v>
      </c>
      <c r="C41">
        <v>41.677593000000002</v>
      </c>
      <c r="D41">
        <v>-97.385076499999997</v>
      </c>
      <c r="E41">
        <v>4</v>
      </c>
      <c r="F41">
        <v>1.7</v>
      </c>
      <c r="K41" s="8" t="s">
        <v>114</v>
      </c>
      <c r="L41" s="9" t="s">
        <v>116</v>
      </c>
      <c r="M41" s="9" t="s">
        <v>43</v>
      </c>
      <c r="N41" s="9">
        <v>43.175030813953398</v>
      </c>
      <c r="O41" s="9">
        <v>-98.076880372093001</v>
      </c>
      <c r="P41" s="9">
        <v>43</v>
      </c>
      <c r="Q41" s="10">
        <v>1.85</v>
      </c>
      <c r="U41" t="s">
        <v>122</v>
      </c>
    </row>
    <row r="42" spans="2:22" x14ac:dyDescent="0.25">
      <c r="B42" t="s">
        <v>58</v>
      </c>
      <c r="C42">
        <v>34.574349083333303</v>
      </c>
      <c r="D42">
        <v>-102.46911675</v>
      </c>
      <c r="E42">
        <v>120</v>
      </c>
      <c r="F42">
        <v>2.2999999999999998</v>
      </c>
      <c r="K42" s="8"/>
      <c r="L42" s="9" t="s">
        <v>117</v>
      </c>
      <c r="M42" s="9" t="s">
        <v>37</v>
      </c>
      <c r="N42" s="9">
        <v>34.054402139534801</v>
      </c>
      <c r="O42" s="9">
        <v>-102.64636274418601</v>
      </c>
      <c r="P42" s="9">
        <v>43</v>
      </c>
      <c r="Q42" s="10">
        <v>3.45</v>
      </c>
    </row>
    <row r="43" spans="2:22" x14ac:dyDescent="0.25">
      <c r="B43" t="s">
        <v>59</v>
      </c>
      <c r="C43">
        <v>27.171901653465302</v>
      </c>
      <c r="D43">
        <v>-97.588233237623697</v>
      </c>
      <c r="E43">
        <v>101</v>
      </c>
      <c r="F43">
        <v>2</v>
      </c>
      <c r="K43" s="8" t="s">
        <v>111</v>
      </c>
      <c r="L43" s="9" t="s">
        <v>116</v>
      </c>
      <c r="M43" s="9" t="s">
        <v>51</v>
      </c>
      <c r="N43" s="9">
        <v>36.644348399999998</v>
      </c>
      <c r="O43" s="9">
        <v>-99.616877424999998</v>
      </c>
      <c r="P43" s="9">
        <v>80</v>
      </c>
      <c r="Q43" s="10">
        <v>1.5</v>
      </c>
    </row>
    <row r="44" spans="2:22" x14ac:dyDescent="0.25">
      <c r="B44" t="s">
        <v>60</v>
      </c>
      <c r="C44">
        <v>36.310254275229298</v>
      </c>
      <c r="D44">
        <v>-97.552133165137604</v>
      </c>
      <c r="E44">
        <v>109</v>
      </c>
      <c r="F44">
        <v>2.2999999999999998</v>
      </c>
      <c r="K44" s="8"/>
      <c r="L44" s="9" t="s">
        <v>117</v>
      </c>
      <c r="M44" s="9" t="s">
        <v>45</v>
      </c>
      <c r="N44" s="9">
        <v>27.5988824814814</v>
      </c>
      <c r="O44" s="9">
        <v>-97.534546691358003</v>
      </c>
      <c r="P44" s="9">
        <v>81</v>
      </c>
      <c r="Q44" s="10">
        <v>3.0750000000000002</v>
      </c>
    </row>
    <row r="45" spans="2:22" x14ac:dyDescent="0.25">
      <c r="B45" t="s">
        <v>61</v>
      </c>
      <c r="C45">
        <v>38.671292756756699</v>
      </c>
      <c r="D45">
        <v>-99.734851432432393</v>
      </c>
      <c r="E45">
        <v>111</v>
      </c>
      <c r="F45">
        <v>1.79</v>
      </c>
      <c r="K45" s="8" t="s">
        <v>115</v>
      </c>
      <c r="L45" s="9" t="s">
        <v>116</v>
      </c>
      <c r="M45" s="9" t="s">
        <v>30</v>
      </c>
      <c r="N45" s="9">
        <v>43.195187859999997</v>
      </c>
      <c r="O45" s="9">
        <v>-93.853586309999997</v>
      </c>
      <c r="P45" s="9">
        <v>100</v>
      </c>
      <c r="Q45" s="10">
        <v>1.5</v>
      </c>
    </row>
    <row r="46" spans="2:22" ht="15.75" thickBot="1" x14ac:dyDescent="0.3">
      <c r="B46" t="s">
        <v>67</v>
      </c>
      <c r="C46">
        <v>31.994007624999998</v>
      </c>
      <c r="D46">
        <v>-102.828524447916</v>
      </c>
      <c r="E46">
        <v>96</v>
      </c>
      <c r="F46">
        <v>1.5</v>
      </c>
      <c r="K46" s="12"/>
      <c r="L46" s="13" t="s">
        <v>117</v>
      </c>
      <c r="M46" s="13" t="s">
        <v>68</v>
      </c>
      <c r="N46" s="13">
        <v>34.112216410000002</v>
      </c>
      <c r="O46" s="13">
        <v>-99.074375949999904</v>
      </c>
      <c r="P46" s="13">
        <v>100</v>
      </c>
      <c r="Q46" s="14">
        <v>2.2999999999999998</v>
      </c>
    </row>
    <row r="47" spans="2:22" x14ac:dyDescent="0.25">
      <c r="B47" t="s">
        <v>68</v>
      </c>
      <c r="C47">
        <v>34.112216410000002</v>
      </c>
      <c r="D47">
        <v>-99.074375949999904</v>
      </c>
      <c r="E47">
        <v>100</v>
      </c>
      <c r="F47">
        <v>2.2999999999999998</v>
      </c>
      <c r="K47" s="5" t="s">
        <v>2</v>
      </c>
      <c r="L47" s="6"/>
      <c r="M47" s="6"/>
      <c r="N47" s="6"/>
      <c r="O47" s="6"/>
      <c r="P47" s="6"/>
      <c r="Q47" s="7"/>
    </row>
    <row r="48" spans="2:22" x14ac:dyDescent="0.25">
      <c r="B48" t="s">
        <v>69</v>
      </c>
      <c r="C48">
        <v>34.721195570422502</v>
      </c>
      <c r="D48">
        <v>-105.64175617605601</v>
      </c>
      <c r="E48">
        <v>142</v>
      </c>
      <c r="F48">
        <v>2.1</v>
      </c>
      <c r="K48" s="8" t="s">
        <v>112</v>
      </c>
      <c r="L48" s="9" t="s">
        <v>116</v>
      </c>
      <c r="M48" s="9" t="s">
        <v>18</v>
      </c>
      <c r="N48" s="9">
        <v>42.960791499999999</v>
      </c>
      <c r="O48" s="9">
        <v>-90.383217950000002</v>
      </c>
      <c r="P48" s="9">
        <v>20</v>
      </c>
      <c r="Q48" s="10">
        <v>1.5</v>
      </c>
    </row>
    <row r="49" spans="2:27" x14ac:dyDescent="0.25">
      <c r="B49" t="s">
        <v>73</v>
      </c>
      <c r="C49">
        <v>36.774127999999898</v>
      </c>
      <c r="D49">
        <v>-99.655313222222205</v>
      </c>
      <c r="E49">
        <v>9</v>
      </c>
      <c r="F49">
        <v>2.1</v>
      </c>
      <c r="K49" s="8"/>
      <c r="L49" s="9" t="s">
        <v>117</v>
      </c>
      <c r="M49" s="9" t="s">
        <v>89</v>
      </c>
      <c r="N49" s="9">
        <v>40.098298999999997</v>
      </c>
      <c r="O49" s="9">
        <v>-78.861700857142793</v>
      </c>
      <c r="P49" s="9">
        <v>14</v>
      </c>
      <c r="Q49" s="10">
        <v>2.1</v>
      </c>
      <c r="U49" t="s">
        <v>139</v>
      </c>
      <c r="Z49" t="s">
        <v>142</v>
      </c>
      <c r="AA49" t="s">
        <v>143</v>
      </c>
    </row>
    <row r="50" spans="2:27" x14ac:dyDescent="0.25">
      <c r="B50" t="s">
        <v>74</v>
      </c>
      <c r="C50">
        <v>40.213451458333303</v>
      </c>
      <c r="D50">
        <v>-94.673617333333297</v>
      </c>
      <c r="E50">
        <v>24</v>
      </c>
      <c r="F50">
        <v>2.1</v>
      </c>
      <c r="K50" s="11" t="s">
        <v>113</v>
      </c>
      <c r="L50" s="9" t="s">
        <v>116</v>
      </c>
      <c r="M50" s="9" t="s">
        <v>12</v>
      </c>
      <c r="N50" s="9">
        <v>43.409986250000003</v>
      </c>
      <c r="O50" s="9">
        <v>-88.480833833333307</v>
      </c>
      <c r="P50" s="9">
        <v>36</v>
      </c>
      <c r="Q50" s="10">
        <v>1.5</v>
      </c>
      <c r="U50" t="s">
        <v>140</v>
      </c>
      <c r="AA50" t="s">
        <v>144</v>
      </c>
    </row>
    <row r="51" spans="2:27" x14ac:dyDescent="0.25">
      <c r="B51" t="s">
        <v>75</v>
      </c>
      <c r="C51">
        <v>46.2445234615384</v>
      </c>
      <c r="D51">
        <v>-103.768112153846</v>
      </c>
      <c r="E51">
        <v>13</v>
      </c>
      <c r="F51">
        <v>1.5</v>
      </c>
      <c r="K51" s="8"/>
      <c r="L51" s="9" t="s">
        <v>117</v>
      </c>
      <c r="M51" s="9" t="s">
        <v>83</v>
      </c>
      <c r="N51" s="9">
        <v>43.814212068965503</v>
      </c>
      <c r="O51" s="9">
        <v>-83.306646724137906</v>
      </c>
      <c r="P51" s="9">
        <v>29</v>
      </c>
      <c r="Q51" s="10">
        <v>3.45</v>
      </c>
      <c r="U51" t="s">
        <v>141</v>
      </c>
    </row>
    <row r="52" spans="2:27" x14ac:dyDescent="0.25">
      <c r="B52" t="s">
        <v>76</v>
      </c>
      <c r="C52">
        <v>41.943138111111097</v>
      </c>
      <c r="D52">
        <v>-94.890908999999994</v>
      </c>
      <c r="E52">
        <v>9</v>
      </c>
      <c r="F52">
        <v>2.2999999999999998</v>
      </c>
      <c r="K52" s="8" t="s">
        <v>114</v>
      </c>
      <c r="L52" s="9" t="s">
        <v>116</v>
      </c>
      <c r="M52" s="9" t="s">
        <v>36</v>
      </c>
      <c r="N52" s="9">
        <v>43.7170968780487</v>
      </c>
      <c r="O52" s="9">
        <v>-88.310909121951198</v>
      </c>
      <c r="P52" s="9">
        <v>41</v>
      </c>
      <c r="Q52" s="10">
        <v>1.65</v>
      </c>
    </row>
    <row r="53" spans="2:27" x14ac:dyDescent="0.25">
      <c r="B53" t="s">
        <v>77</v>
      </c>
      <c r="C53">
        <v>43.623463944444403</v>
      </c>
      <c r="D53">
        <v>-94.217585666666594</v>
      </c>
      <c r="E53">
        <v>18</v>
      </c>
      <c r="F53">
        <v>2</v>
      </c>
      <c r="K53" s="8"/>
      <c r="L53" s="9" t="s">
        <v>117</v>
      </c>
      <c r="M53" s="9" t="s">
        <v>20</v>
      </c>
      <c r="N53" s="9">
        <v>40.3229045</v>
      </c>
      <c r="O53" s="9">
        <v>-84.947089321428507</v>
      </c>
      <c r="P53" s="9">
        <v>56</v>
      </c>
      <c r="Q53" s="10">
        <v>2.1</v>
      </c>
    </row>
    <row r="54" spans="2:27" x14ac:dyDescent="0.25">
      <c r="B54" t="s">
        <v>79</v>
      </c>
      <c r="C54">
        <v>45.0681005</v>
      </c>
      <c r="D54">
        <v>-94.742925583333303</v>
      </c>
      <c r="E54">
        <v>12</v>
      </c>
      <c r="F54">
        <v>1.67</v>
      </c>
      <c r="K54" s="8" t="s">
        <v>111</v>
      </c>
      <c r="L54" s="9" t="s">
        <v>116</v>
      </c>
      <c r="M54" s="9" t="s">
        <v>62</v>
      </c>
      <c r="N54" s="9">
        <v>42.456335343283499</v>
      </c>
      <c r="O54" s="9">
        <v>-89.882885940298493</v>
      </c>
      <c r="P54" s="9">
        <v>67</v>
      </c>
      <c r="Q54" s="10">
        <v>1.5</v>
      </c>
    </row>
    <row r="55" spans="2:27" x14ac:dyDescent="0.25">
      <c r="B55" t="s">
        <v>80</v>
      </c>
      <c r="C55">
        <v>43.714555111111103</v>
      </c>
      <c r="D55">
        <v>-98.922470111111096</v>
      </c>
      <c r="E55">
        <v>9</v>
      </c>
      <c r="F55">
        <v>2.2999999999999998</v>
      </c>
      <c r="K55" s="8"/>
      <c r="L55" s="9" t="s">
        <v>117</v>
      </c>
      <c r="M55" s="15" t="s">
        <v>47</v>
      </c>
      <c r="N55" s="15">
        <v>43.886278511363599</v>
      </c>
      <c r="O55" s="15">
        <v>-88.269840409090904</v>
      </c>
      <c r="P55" s="15">
        <v>88</v>
      </c>
      <c r="Q55" s="16">
        <v>1.65</v>
      </c>
    </row>
    <row r="56" spans="2:27" x14ac:dyDescent="0.25">
      <c r="B56" t="s">
        <v>81</v>
      </c>
      <c r="C56">
        <v>45.835719285714198</v>
      </c>
      <c r="D56">
        <v>-109.6524185</v>
      </c>
      <c r="E56">
        <v>14</v>
      </c>
      <c r="F56">
        <v>1.79</v>
      </c>
      <c r="K56" s="8" t="s">
        <v>115</v>
      </c>
      <c r="L56" s="9" t="s">
        <v>116</v>
      </c>
      <c r="M56" s="9" t="s">
        <v>27</v>
      </c>
      <c r="N56" s="9">
        <v>41.07716971</v>
      </c>
      <c r="O56" s="9">
        <v>-89.623158869999898</v>
      </c>
      <c r="P56" s="9">
        <v>100</v>
      </c>
      <c r="Q56" s="10">
        <v>1.5</v>
      </c>
    </row>
    <row r="57" spans="2:27" ht="15.75" thickBot="1" x14ac:dyDescent="0.3">
      <c r="B57" t="s">
        <v>84</v>
      </c>
      <c r="C57">
        <v>36.8509404615384</v>
      </c>
      <c r="D57">
        <v>-97.426214999999999</v>
      </c>
      <c r="E57">
        <v>26</v>
      </c>
      <c r="F57">
        <v>2.2999999999999998</v>
      </c>
      <c r="K57" s="12"/>
      <c r="L57" s="13" t="s">
        <v>117</v>
      </c>
      <c r="M57" s="13" t="s">
        <v>63</v>
      </c>
      <c r="N57" s="13">
        <v>40.872223030000001</v>
      </c>
      <c r="O57" s="13">
        <v>-88.949888470000005</v>
      </c>
      <c r="P57" s="13">
        <v>100</v>
      </c>
      <c r="Q57" s="14">
        <v>2</v>
      </c>
    </row>
    <row r="58" spans="2:27" x14ac:dyDescent="0.25">
      <c r="B58" t="s">
        <v>85</v>
      </c>
      <c r="C58">
        <v>38.032696000000001</v>
      </c>
      <c r="D58">
        <v>-102.533527499999</v>
      </c>
      <c r="E58">
        <v>4</v>
      </c>
      <c r="F58">
        <v>1.5</v>
      </c>
      <c r="K58" s="5" t="s">
        <v>109</v>
      </c>
      <c r="L58" s="6"/>
      <c r="M58" s="6"/>
      <c r="N58" s="6"/>
      <c r="O58" s="6"/>
      <c r="P58" s="6"/>
      <c r="Q58" s="7"/>
    </row>
    <row r="59" spans="2:27" x14ac:dyDescent="0.25">
      <c r="B59" t="s">
        <v>88</v>
      </c>
      <c r="C59">
        <v>42.598908999999999</v>
      </c>
      <c r="D59">
        <v>-91.3734569411764</v>
      </c>
      <c r="E59">
        <v>17</v>
      </c>
      <c r="F59">
        <v>2.5</v>
      </c>
      <c r="K59" s="8" t="s">
        <v>112</v>
      </c>
      <c r="L59" s="9" t="s">
        <v>116</v>
      </c>
      <c r="M59" s="9" t="s">
        <v>14</v>
      </c>
      <c r="N59" s="9">
        <v>36.127006533333301</v>
      </c>
      <c r="O59" s="9">
        <v>-84.348954266666595</v>
      </c>
      <c r="P59" s="9">
        <v>15</v>
      </c>
      <c r="Q59" s="10">
        <v>1.8</v>
      </c>
    </row>
    <row r="60" spans="2:27" x14ac:dyDescent="0.25">
      <c r="B60" t="s">
        <v>95</v>
      </c>
      <c r="C60">
        <v>46.412092166666604</v>
      </c>
      <c r="D60">
        <v>-110.334038999999</v>
      </c>
      <c r="E60">
        <v>6</v>
      </c>
      <c r="F60">
        <v>1.5</v>
      </c>
      <c r="K60" s="8"/>
      <c r="L60" s="9" t="s">
        <v>117</v>
      </c>
      <c r="M60" s="9" t="s">
        <v>90</v>
      </c>
      <c r="N60" s="9">
        <v>39.642247437499996</v>
      </c>
      <c r="O60" s="9">
        <v>-79.004077874999993</v>
      </c>
      <c r="P60" s="9">
        <v>16</v>
      </c>
      <c r="Q60" s="10">
        <v>2.5</v>
      </c>
    </row>
    <row r="61" spans="2:27" x14ac:dyDescent="0.25">
      <c r="B61" t="s">
        <v>96</v>
      </c>
      <c r="C61">
        <v>45.807983100000001</v>
      </c>
      <c r="D61">
        <v>-95.897350399999993</v>
      </c>
      <c r="E61">
        <v>10</v>
      </c>
      <c r="F61">
        <v>2</v>
      </c>
      <c r="K61" s="11" t="s">
        <v>113</v>
      </c>
      <c r="L61" s="9" t="s">
        <v>116</v>
      </c>
      <c r="M61" s="9"/>
      <c r="N61" s="9"/>
      <c r="O61" s="9"/>
      <c r="P61" s="9"/>
      <c r="Q61" s="10"/>
    </row>
    <row r="62" spans="2:27" x14ac:dyDescent="0.25">
      <c r="B62" t="s">
        <v>97</v>
      </c>
      <c r="C62">
        <v>42.931152466666603</v>
      </c>
      <c r="D62">
        <v>-92.029459133333305</v>
      </c>
      <c r="E62">
        <v>15</v>
      </c>
      <c r="F62">
        <v>2.5</v>
      </c>
      <c r="K62" s="8"/>
      <c r="L62" s="9" t="s">
        <v>117</v>
      </c>
      <c r="M62" s="9"/>
      <c r="N62" s="9"/>
      <c r="O62" s="9"/>
      <c r="P62" s="9"/>
      <c r="Q62" s="10"/>
    </row>
    <row r="63" spans="2:27" x14ac:dyDescent="0.25">
      <c r="B63" t="s">
        <v>98</v>
      </c>
      <c r="C63">
        <v>41.294873249999902</v>
      </c>
      <c r="D63">
        <v>-103.709990166666</v>
      </c>
      <c r="E63">
        <v>12</v>
      </c>
      <c r="F63">
        <v>2.5</v>
      </c>
      <c r="K63" s="11" t="s">
        <v>114</v>
      </c>
      <c r="L63" s="9" t="s">
        <v>116</v>
      </c>
      <c r="M63" s="9" t="s">
        <v>16</v>
      </c>
      <c r="N63" s="9">
        <v>39.1852912045454</v>
      </c>
      <c r="O63" s="9">
        <v>-79.535440249999994</v>
      </c>
      <c r="P63" s="9">
        <v>44</v>
      </c>
      <c r="Q63" s="10">
        <v>1.5</v>
      </c>
    </row>
    <row r="64" spans="2:27" x14ac:dyDescent="0.25">
      <c r="B64" t="s">
        <v>101</v>
      </c>
      <c r="C64">
        <v>46.713609187499998</v>
      </c>
      <c r="D64">
        <v>-96.238152968750001</v>
      </c>
      <c r="E64">
        <v>32</v>
      </c>
      <c r="F64">
        <v>1.5</v>
      </c>
      <c r="K64" s="8"/>
      <c r="L64" s="9" t="s">
        <v>117</v>
      </c>
      <c r="M64" s="9"/>
      <c r="N64" s="9"/>
      <c r="O64" s="9"/>
      <c r="P64" s="9"/>
      <c r="Q64" s="10"/>
      <c r="V64" s="18" t="s">
        <v>10</v>
      </c>
    </row>
    <row r="65" spans="2:22" x14ac:dyDescent="0.25">
      <c r="B65" t="s">
        <v>103</v>
      </c>
      <c r="C65">
        <v>37.549887200000001</v>
      </c>
      <c r="D65">
        <v>-99.343894199999994</v>
      </c>
      <c r="E65">
        <v>10</v>
      </c>
      <c r="F65">
        <v>1.25</v>
      </c>
      <c r="K65" s="8" t="s">
        <v>111</v>
      </c>
      <c r="L65" s="9" t="s">
        <v>116</v>
      </c>
      <c r="M65" s="9" t="s">
        <v>26</v>
      </c>
      <c r="N65" s="9">
        <v>38.078213939393898</v>
      </c>
      <c r="O65" s="9">
        <v>-80.523639121212099</v>
      </c>
      <c r="P65" s="9">
        <v>66</v>
      </c>
      <c r="Q65" s="10">
        <v>1.5</v>
      </c>
      <c r="V65" s="23" t="s">
        <v>127</v>
      </c>
    </row>
    <row r="66" spans="2:22" x14ac:dyDescent="0.25">
      <c r="B66" t="s">
        <v>104</v>
      </c>
      <c r="C66">
        <v>27.831808500000001</v>
      </c>
      <c r="D66">
        <v>-97.439150333333302</v>
      </c>
      <c r="E66">
        <v>6</v>
      </c>
      <c r="F66">
        <v>1.5</v>
      </c>
      <c r="K66" s="8"/>
      <c r="L66" s="9" t="s">
        <v>117</v>
      </c>
      <c r="M66" s="9"/>
      <c r="N66" s="9"/>
      <c r="O66" s="9"/>
      <c r="P66" s="9"/>
      <c r="Q66" s="10"/>
      <c r="V66" s="18" t="s">
        <v>124</v>
      </c>
    </row>
    <row r="67" spans="2:22" x14ac:dyDescent="0.25">
      <c r="K67" s="8" t="s">
        <v>115</v>
      </c>
      <c r="L67" s="9" t="s">
        <v>116</v>
      </c>
      <c r="M67" s="9"/>
      <c r="N67" s="9"/>
      <c r="O67" s="9"/>
      <c r="P67" s="9"/>
      <c r="Q67" s="10"/>
      <c r="V67" s="18" t="s">
        <v>118</v>
      </c>
    </row>
    <row r="68" spans="2:22" ht="16.5" thickBot="1" x14ac:dyDescent="0.3">
      <c r="B68" s="2" t="s">
        <v>2</v>
      </c>
      <c r="K68" s="12"/>
      <c r="L68" s="13" t="s">
        <v>117</v>
      </c>
      <c r="M68" s="13" t="s">
        <v>52</v>
      </c>
      <c r="N68" s="13">
        <v>36.316881355769198</v>
      </c>
      <c r="O68" s="13">
        <v>-76.419514375000006</v>
      </c>
      <c r="P68" s="13">
        <v>104</v>
      </c>
      <c r="Q68" s="14">
        <v>2</v>
      </c>
      <c r="V68" s="18" t="s">
        <v>119</v>
      </c>
    </row>
    <row r="69" spans="2:22" x14ac:dyDescent="0.25">
      <c r="B69" s="1" t="s">
        <v>5</v>
      </c>
      <c r="C69" s="1" t="s">
        <v>6</v>
      </c>
      <c r="D69" s="1" t="s">
        <v>7</v>
      </c>
      <c r="E69" s="1" t="s">
        <v>8</v>
      </c>
      <c r="F69" s="1" t="s">
        <v>9</v>
      </c>
      <c r="K69" s="5" t="s">
        <v>110</v>
      </c>
      <c r="L69" s="6"/>
      <c r="M69" s="6"/>
      <c r="N69" s="6"/>
      <c r="O69" s="6"/>
      <c r="P69" s="6"/>
      <c r="Q69" s="7"/>
      <c r="V69" s="18" t="s">
        <v>128</v>
      </c>
    </row>
    <row r="70" spans="2:22" x14ac:dyDescent="0.25">
      <c r="B70" t="s">
        <v>12</v>
      </c>
      <c r="C70">
        <v>43.409986250000003</v>
      </c>
      <c r="D70">
        <v>-88.480833833333307</v>
      </c>
      <c r="E70">
        <v>36</v>
      </c>
      <c r="F70">
        <v>1.5</v>
      </c>
      <c r="K70" s="8" t="s">
        <v>112</v>
      </c>
      <c r="L70" s="9" t="s">
        <v>116</v>
      </c>
      <c r="M70" s="9" t="s">
        <v>64</v>
      </c>
      <c r="N70" s="9">
        <v>42.177322799999999</v>
      </c>
      <c r="O70" s="9">
        <v>-77.504576899999904</v>
      </c>
      <c r="P70" s="9">
        <v>10</v>
      </c>
      <c r="Q70" s="10">
        <v>1.62</v>
      </c>
      <c r="V70" s="18" t="s">
        <v>121</v>
      </c>
    </row>
    <row r="71" spans="2:22" x14ac:dyDescent="0.25">
      <c r="B71" t="s">
        <v>18</v>
      </c>
      <c r="C71">
        <v>42.960791499999999</v>
      </c>
      <c r="D71">
        <v>-90.383217950000002</v>
      </c>
      <c r="E71">
        <v>20</v>
      </c>
      <c r="F71">
        <v>1.5</v>
      </c>
      <c r="K71" s="8"/>
      <c r="L71" s="9" t="s">
        <v>117</v>
      </c>
      <c r="M71" s="9" t="s">
        <v>53</v>
      </c>
      <c r="N71" s="9">
        <v>41.237073333333299</v>
      </c>
      <c r="O71" s="9">
        <v>-75.751918083333294</v>
      </c>
      <c r="P71" s="9">
        <v>12</v>
      </c>
      <c r="Q71" s="10">
        <v>2</v>
      </c>
      <c r="V71" s="18" t="s">
        <v>120</v>
      </c>
    </row>
    <row r="72" spans="2:22" x14ac:dyDescent="0.25">
      <c r="B72" t="s">
        <v>19</v>
      </c>
      <c r="C72">
        <v>45.799643857142797</v>
      </c>
      <c r="D72">
        <v>-86.5429157857142</v>
      </c>
      <c r="E72">
        <v>14</v>
      </c>
      <c r="F72">
        <v>2</v>
      </c>
      <c r="J72" t="s">
        <v>126</v>
      </c>
      <c r="K72" s="11" t="s">
        <v>113</v>
      </c>
      <c r="L72" s="9" t="s">
        <v>116</v>
      </c>
      <c r="M72" s="17" t="s">
        <v>131</v>
      </c>
      <c r="N72" s="9"/>
      <c r="O72" s="9"/>
      <c r="P72" s="18">
        <v>28</v>
      </c>
      <c r="Q72" s="10">
        <v>1.5</v>
      </c>
      <c r="V72" s="18" t="s">
        <v>130</v>
      </c>
    </row>
    <row r="73" spans="2:22" x14ac:dyDescent="0.25">
      <c r="B73" t="s">
        <v>20</v>
      </c>
      <c r="C73">
        <v>40.3229045</v>
      </c>
      <c r="D73">
        <v>-84.947089321428507</v>
      </c>
      <c r="E73">
        <v>56</v>
      </c>
      <c r="F73">
        <v>2.1</v>
      </c>
      <c r="K73" s="8"/>
      <c r="L73" s="9" t="s">
        <v>117</v>
      </c>
      <c r="M73" s="9" t="s">
        <v>35</v>
      </c>
      <c r="N73" s="9">
        <v>42.407747833333303</v>
      </c>
      <c r="O73" s="9">
        <v>-79.231832555555499</v>
      </c>
      <c r="P73" s="9">
        <v>36</v>
      </c>
      <c r="Q73" s="10">
        <v>2.2000000000000002</v>
      </c>
      <c r="V73" s="18" t="s">
        <v>123</v>
      </c>
    </row>
    <row r="74" spans="2:22" x14ac:dyDescent="0.25">
      <c r="B74" t="s">
        <v>23</v>
      </c>
      <c r="C74">
        <v>41.127342854166599</v>
      </c>
      <c r="D74">
        <v>-84.760270479166607</v>
      </c>
      <c r="E74">
        <v>48</v>
      </c>
      <c r="F74">
        <v>2.1</v>
      </c>
      <c r="K74" s="8" t="s">
        <v>114</v>
      </c>
      <c r="L74" s="9" t="s">
        <v>116</v>
      </c>
      <c r="M74" s="9"/>
      <c r="N74" s="9"/>
      <c r="O74" s="9"/>
      <c r="P74" s="9"/>
      <c r="Q74" s="10"/>
      <c r="V74" s="18" t="s">
        <v>11</v>
      </c>
    </row>
    <row r="75" spans="2:22" x14ac:dyDescent="0.25">
      <c r="B75" t="s">
        <v>27</v>
      </c>
      <c r="C75">
        <v>41.07716971</v>
      </c>
      <c r="D75">
        <v>-89.623158869999898</v>
      </c>
      <c r="E75">
        <v>100</v>
      </c>
      <c r="F75">
        <v>1.5</v>
      </c>
      <c r="K75" s="8"/>
      <c r="L75" s="9" t="s">
        <v>117</v>
      </c>
      <c r="M75" s="9" t="s">
        <v>42</v>
      </c>
      <c r="N75" s="9">
        <v>43.890877725000003</v>
      </c>
      <c r="O75" s="9">
        <v>-75.639337400000002</v>
      </c>
      <c r="P75" s="9">
        <v>40</v>
      </c>
      <c r="Q75" s="10">
        <v>2</v>
      </c>
      <c r="V75" s="18" t="s">
        <v>97</v>
      </c>
    </row>
    <row r="76" spans="2:22" x14ac:dyDescent="0.25">
      <c r="B76" t="s">
        <v>36</v>
      </c>
      <c r="C76">
        <v>43.7170968780487</v>
      </c>
      <c r="D76">
        <v>-88.310909121951198</v>
      </c>
      <c r="E76">
        <v>41</v>
      </c>
      <c r="F76">
        <v>1.65</v>
      </c>
      <c r="K76" s="8" t="s">
        <v>111</v>
      </c>
      <c r="L76" s="9" t="s">
        <v>116</v>
      </c>
      <c r="M76" s="9" t="s">
        <v>66</v>
      </c>
      <c r="N76" s="9">
        <v>42.545117164179103</v>
      </c>
      <c r="O76" s="9">
        <v>-78.258640313432807</v>
      </c>
      <c r="P76" s="9">
        <v>67</v>
      </c>
      <c r="Q76" s="10">
        <v>1.5</v>
      </c>
      <c r="V76" s="18" t="s">
        <v>101</v>
      </c>
    </row>
    <row r="77" spans="2:22" x14ac:dyDescent="0.25">
      <c r="B77" t="s">
        <v>47</v>
      </c>
      <c r="C77">
        <v>43.886278511363599</v>
      </c>
      <c r="D77">
        <v>-88.269840409090904</v>
      </c>
      <c r="E77">
        <v>88</v>
      </c>
      <c r="F77">
        <v>1.65</v>
      </c>
      <c r="K77" s="8"/>
      <c r="L77" s="9" t="s">
        <v>117</v>
      </c>
      <c r="M77" s="9"/>
      <c r="N77" s="9"/>
      <c r="O77" s="9"/>
      <c r="P77" s="9"/>
      <c r="Q77" s="10"/>
      <c r="V77" s="18" t="s">
        <v>84</v>
      </c>
    </row>
    <row r="78" spans="2:22" x14ac:dyDescent="0.25">
      <c r="B78" t="s">
        <v>62</v>
      </c>
      <c r="C78">
        <v>42.456335343283499</v>
      </c>
      <c r="D78">
        <v>-89.882885940298493</v>
      </c>
      <c r="E78">
        <v>67</v>
      </c>
      <c r="F78">
        <v>1.5</v>
      </c>
      <c r="J78" t="s">
        <v>126</v>
      </c>
      <c r="K78" s="8" t="s">
        <v>115</v>
      </c>
      <c r="L78" s="9" t="s">
        <v>116</v>
      </c>
      <c r="M78" s="17" t="s">
        <v>125</v>
      </c>
      <c r="N78" s="9"/>
      <c r="O78" s="9"/>
      <c r="P78" s="18">
        <v>88</v>
      </c>
      <c r="Q78" s="10">
        <v>1.6</v>
      </c>
      <c r="V78" s="18" t="s">
        <v>43</v>
      </c>
    </row>
    <row r="79" spans="2:22" ht="15.75" thickBot="1" x14ac:dyDescent="0.3">
      <c r="B79" t="s">
        <v>63</v>
      </c>
      <c r="C79">
        <v>40.872223030000001</v>
      </c>
      <c r="D79">
        <v>-88.949888470000005</v>
      </c>
      <c r="E79">
        <v>100</v>
      </c>
      <c r="F79">
        <v>2</v>
      </c>
      <c r="K79" s="12"/>
      <c r="L79" s="13" t="s">
        <v>117</v>
      </c>
      <c r="M79" s="13"/>
      <c r="N79" s="13"/>
      <c r="O79" s="13"/>
      <c r="P79" s="13"/>
      <c r="Q79" s="14"/>
      <c r="V79" s="18" t="s">
        <v>37</v>
      </c>
    </row>
    <row r="80" spans="2:22" x14ac:dyDescent="0.25">
      <c r="B80" t="s">
        <v>83</v>
      </c>
      <c r="C80">
        <v>43.814212068965503</v>
      </c>
      <c r="D80">
        <v>-83.306646724137906</v>
      </c>
      <c r="E80">
        <v>29</v>
      </c>
      <c r="F80">
        <v>3.45</v>
      </c>
      <c r="V80" s="18" t="s">
        <v>51</v>
      </c>
    </row>
    <row r="81" spans="2:22" x14ac:dyDescent="0.25">
      <c r="B81" t="s">
        <v>86</v>
      </c>
      <c r="C81">
        <v>42.865262933333298</v>
      </c>
      <c r="D81">
        <v>-72.9793381333333</v>
      </c>
      <c r="E81">
        <v>15</v>
      </c>
      <c r="F81">
        <v>2</v>
      </c>
      <c r="V81" s="18" t="s">
        <v>45</v>
      </c>
    </row>
    <row r="82" spans="2:22" x14ac:dyDescent="0.25">
      <c r="B82" t="s">
        <v>87</v>
      </c>
      <c r="C82">
        <v>44.513652749999999</v>
      </c>
      <c r="D82">
        <v>-70.303584000000001</v>
      </c>
      <c r="E82">
        <v>8</v>
      </c>
      <c r="F82">
        <v>2.85</v>
      </c>
      <c r="V82" s="18" t="s">
        <v>30</v>
      </c>
    </row>
    <row r="83" spans="2:22" x14ac:dyDescent="0.25">
      <c r="B83" t="s">
        <v>89</v>
      </c>
      <c r="C83">
        <v>40.098298999999997</v>
      </c>
      <c r="D83">
        <v>-78.861700857142793</v>
      </c>
      <c r="E83">
        <v>14</v>
      </c>
      <c r="F83">
        <v>2.1</v>
      </c>
      <c r="V83" s="18" t="s">
        <v>68</v>
      </c>
    </row>
    <row r="84" spans="2:22" x14ac:dyDescent="0.25">
      <c r="B84" t="s">
        <v>91</v>
      </c>
      <c r="C84">
        <v>41.776075499999997</v>
      </c>
      <c r="D84">
        <v>-70.617563250000003</v>
      </c>
      <c r="E84">
        <v>4</v>
      </c>
      <c r="F84">
        <v>2</v>
      </c>
      <c r="V84" s="18" t="s">
        <v>18</v>
      </c>
    </row>
    <row r="85" spans="2:22" x14ac:dyDescent="0.25">
      <c r="B85" t="s">
        <v>92</v>
      </c>
      <c r="C85">
        <v>43.172963500000002</v>
      </c>
      <c r="D85">
        <v>-89.560701999999907</v>
      </c>
      <c r="E85">
        <v>6</v>
      </c>
      <c r="F85">
        <v>1.65</v>
      </c>
      <c r="V85" s="18" t="s">
        <v>89</v>
      </c>
    </row>
    <row r="86" spans="2:22" x14ac:dyDescent="0.25">
      <c r="B86" t="s">
        <v>93</v>
      </c>
      <c r="C86">
        <v>44.662312499999999</v>
      </c>
      <c r="D86">
        <v>-73.070543000000001</v>
      </c>
      <c r="E86">
        <v>4</v>
      </c>
      <c r="F86">
        <v>2.5</v>
      </c>
      <c r="V86" s="18" t="s">
        <v>12</v>
      </c>
    </row>
    <row r="87" spans="2:22" x14ac:dyDescent="0.25">
      <c r="B87" t="s">
        <v>94</v>
      </c>
      <c r="C87">
        <v>43.761691083333297</v>
      </c>
      <c r="D87">
        <v>-71.806390750000006</v>
      </c>
      <c r="E87">
        <v>24</v>
      </c>
      <c r="F87">
        <v>2</v>
      </c>
      <c r="V87" s="18" t="s">
        <v>83</v>
      </c>
    </row>
    <row r="88" spans="2:22" x14ac:dyDescent="0.25">
      <c r="B88" t="s">
        <v>99</v>
      </c>
      <c r="C88">
        <v>44.468589199999997</v>
      </c>
      <c r="D88">
        <v>-71.222802599999994</v>
      </c>
      <c r="E88">
        <v>5</v>
      </c>
      <c r="F88">
        <v>2.85</v>
      </c>
      <c r="V88" s="18" t="s">
        <v>36</v>
      </c>
    </row>
    <row r="89" spans="2:22" x14ac:dyDescent="0.25">
      <c r="B89" t="s">
        <v>100</v>
      </c>
      <c r="C89">
        <v>42.312712037037002</v>
      </c>
      <c r="D89">
        <v>-77.536952222222197</v>
      </c>
      <c r="E89">
        <v>27</v>
      </c>
      <c r="F89">
        <v>2.0499999999999998</v>
      </c>
      <c r="V89" s="18" t="s">
        <v>20</v>
      </c>
    </row>
    <row r="90" spans="2:22" x14ac:dyDescent="0.25">
      <c r="V90" s="18" t="s">
        <v>62</v>
      </c>
    </row>
    <row r="91" spans="2:22" ht="15.75" x14ac:dyDescent="0.25">
      <c r="B91" s="2" t="s">
        <v>3</v>
      </c>
      <c r="V91" s="20" t="s">
        <v>47</v>
      </c>
    </row>
    <row r="92" spans="2:22" x14ac:dyDescent="0.25">
      <c r="B92" s="1" t="s">
        <v>5</v>
      </c>
      <c r="C92" s="1" t="s">
        <v>6</v>
      </c>
      <c r="D92" s="1" t="s">
        <v>7</v>
      </c>
      <c r="E92" s="1" t="s">
        <v>8</v>
      </c>
      <c r="F92" s="1" t="s">
        <v>9</v>
      </c>
      <c r="V92" s="18" t="s">
        <v>27</v>
      </c>
    </row>
    <row r="93" spans="2:22" x14ac:dyDescent="0.25">
      <c r="B93" t="s">
        <v>14</v>
      </c>
      <c r="C93">
        <v>36.127006533333301</v>
      </c>
      <c r="D93">
        <v>-84.348954266666595</v>
      </c>
      <c r="E93">
        <v>15</v>
      </c>
      <c r="F93">
        <v>1.8</v>
      </c>
      <c r="V93" s="18" t="s">
        <v>63</v>
      </c>
    </row>
    <row r="94" spans="2:22" x14ac:dyDescent="0.25">
      <c r="B94" t="s">
        <v>16</v>
      </c>
      <c r="C94">
        <v>39.1852912045454</v>
      </c>
      <c r="D94">
        <v>-79.535440249999994</v>
      </c>
      <c r="E94">
        <v>44</v>
      </c>
      <c r="F94">
        <v>1.5</v>
      </c>
      <c r="V94" s="18" t="s">
        <v>14</v>
      </c>
    </row>
    <row r="95" spans="2:22" x14ac:dyDescent="0.25">
      <c r="B95" t="s">
        <v>26</v>
      </c>
      <c r="C95">
        <v>38.078213939393898</v>
      </c>
      <c r="D95">
        <v>-80.523639121212099</v>
      </c>
      <c r="E95">
        <v>66</v>
      </c>
      <c r="F95">
        <v>1.5</v>
      </c>
      <c r="V95" s="18" t="s">
        <v>90</v>
      </c>
    </row>
    <row r="96" spans="2:22" x14ac:dyDescent="0.25">
      <c r="B96" t="s">
        <v>52</v>
      </c>
      <c r="C96">
        <v>36.316881355769198</v>
      </c>
      <c r="D96">
        <v>-76.419514375000006</v>
      </c>
      <c r="E96">
        <v>104</v>
      </c>
      <c r="F96">
        <v>2</v>
      </c>
      <c r="V96" s="18" t="s">
        <v>16</v>
      </c>
    </row>
    <row r="97" spans="2:22" x14ac:dyDescent="0.25">
      <c r="B97" t="s">
        <v>90</v>
      </c>
      <c r="C97">
        <v>39.642247437499996</v>
      </c>
      <c r="D97">
        <v>-79.004077874999993</v>
      </c>
      <c r="E97">
        <v>16</v>
      </c>
      <c r="F97">
        <v>2.5</v>
      </c>
      <c r="V97" s="18" t="s">
        <v>26</v>
      </c>
    </row>
    <row r="98" spans="2:22" x14ac:dyDescent="0.25">
      <c r="V98" s="18" t="s">
        <v>52</v>
      </c>
    </row>
    <row r="99" spans="2:22" ht="15.75" x14ac:dyDescent="0.25">
      <c r="B99" s="2" t="s">
        <v>4</v>
      </c>
      <c r="V99" s="18" t="s">
        <v>64</v>
      </c>
    </row>
    <row r="100" spans="2:22" x14ac:dyDescent="0.25">
      <c r="B100" s="1" t="s">
        <v>5</v>
      </c>
      <c r="C100" s="1" t="s">
        <v>6</v>
      </c>
      <c r="D100" s="1" t="s">
        <v>7</v>
      </c>
      <c r="E100" s="1" t="s">
        <v>8</v>
      </c>
      <c r="F100" s="1" t="s">
        <v>9</v>
      </c>
      <c r="G100" s="1"/>
      <c r="V100" s="18" t="s">
        <v>53</v>
      </c>
    </row>
    <row r="101" spans="2:22" x14ac:dyDescent="0.25">
      <c r="B101" t="s">
        <v>15</v>
      </c>
      <c r="C101">
        <v>42.722936105263102</v>
      </c>
      <c r="D101">
        <v>-73.032687631578895</v>
      </c>
      <c r="E101">
        <v>19</v>
      </c>
      <c r="F101">
        <v>1.5</v>
      </c>
      <c r="V101" s="18" t="s">
        <v>131</v>
      </c>
    </row>
    <row r="102" spans="2:22" x14ac:dyDescent="0.25">
      <c r="B102" t="s">
        <v>35</v>
      </c>
      <c r="C102">
        <v>42.407747833333303</v>
      </c>
      <c r="D102">
        <v>-79.231832555555499</v>
      </c>
      <c r="E102">
        <v>36</v>
      </c>
      <c r="F102">
        <v>2.2000000000000002</v>
      </c>
      <c r="V102" s="18" t="s">
        <v>35</v>
      </c>
    </row>
    <row r="103" spans="2:22" x14ac:dyDescent="0.25">
      <c r="B103" t="s">
        <v>39</v>
      </c>
      <c r="C103">
        <v>45.126968410714198</v>
      </c>
      <c r="D103">
        <v>-69.699041946428494</v>
      </c>
      <c r="E103">
        <v>56</v>
      </c>
      <c r="F103">
        <v>3.3</v>
      </c>
      <c r="V103" s="18" t="s">
        <v>42</v>
      </c>
    </row>
    <row r="104" spans="2:22" x14ac:dyDescent="0.25">
      <c r="B104" t="s">
        <v>42</v>
      </c>
      <c r="C104">
        <v>43.890877725000003</v>
      </c>
      <c r="D104">
        <v>-75.639337400000002</v>
      </c>
      <c r="E104">
        <v>40</v>
      </c>
      <c r="F104">
        <v>2</v>
      </c>
      <c r="V104" s="18" t="s">
        <v>66</v>
      </c>
    </row>
    <row r="105" spans="2:22" x14ac:dyDescent="0.25">
      <c r="B105" t="s">
        <v>48</v>
      </c>
      <c r="C105">
        <v>41.755502835820799</v>
      </c>
      <c r="D105">
        <v>-76.890460492537301</v>
      </c>
      <c r="E105">
        <v>67</v>
      </c>
      <c r="F105">
        <v>1.5</v>
      </c>
      <c r="V105" s="18" t="s">
        <v>125</v>
      </c>
    </row>
    <row r="106" spans="2:22" x14ac:dyDescent="0.25">
      <c r="B106" t="s">
        <v>53</v>
      </c>
      <c r="C106">
        <v>41.237073333333299</v>
      </c>
      <c r="D106">
        <v>-75.751918083333294</v>
      </c>
      <c r="E106">
        <v>12</v>
      </c>
      <c r="F106">
        <v>2</v>
      </c>
    </row>
    <row r="107" spans="2:22" x14ac:dyDescent="0.25">
      <c r="B107" t="s">
        <v>64</v>
      </c>
      <c r="C107">
        <v>42.177322799999999</v>
      </c>
      <c r="D107">
        <v>-77.504576899999904</v>
      </c>
      <c r="E107">
        <v>10</v>
      </c>
      <c r="F107">
        <v>1.62</v>
      </c>
    </row>
    <row r="108" spans="2:22" x14ac:dyDescent="0.25">
      <c r="B108" t="s">
        <v>65</v>
      </c>
      <c r="C108">
        <v>44.820633907692297</v>
      </c>
      <c r="D108">
        <v>-73.649672523076902</v>
      </c>
      <c r="E108">
        <v>65</v>
      </c>
      <c r="F108">
        <v>1.5</v>
      </c>
    </row>
    <row r="109" spans="2:22" x14ac:dyDescent="0.25">
      <c r="B109" t="s">
        <v>66</v>
      </c>
      <c r="C109">
        <v>42.545117164179103</v>
      </c>
      <c r="D109">
        <v>-78.258640313432807</v>
      </c>
      <c r="E109">
        <v>67</v>
      </c>
      <c r="F109">
        <v>1.5</v>
      </c>
    </row>
    <row r="110" spans="2:22" x14ac:dyDescent="0.25">
      <c r="B110" t="s">
        <v>72</v>
      </c>
      <c r="C110">
        <v>40.520605631578903</v>
      </c>
      <c r="D110">
        <v>-78.479853947368397</v>
      </c>
      <c r="E110">
        <v>19</v>
      </c>
      <c r="F110">
        <v>2</v>
      </c>
    </row>
    <row r="111" spans="2:22" x14ac:dyDescent="0.25">
      <c r="B111" t="s">
        <v>82</v>
      </c>
      <c r="C111">
        <v>42.585271200000001</v>
      </c>
      <c r="D111">
        <v>-73.274978599999997</v>
      </c>
      <c r="E111">
        <v>10</v>
      </c>
      <c r="F111">
        <v>1.5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2F7A-DED5-4295-8F37-0CC8FBDFBA7C}">
  <dimension ref="A1:P80"/>
  <sheetViews>
    <sheetView workbookViewId="0">
      <selection activeCell="O70" sqref="O70"/>
    </sheetView>
  </sheetViews>
  <sheetFormatPr defaultRowHeight="15" x14ac:dyDescent="0.25"/>
  <sheetData>
    <row r="1" spans="1:13" x14ac:dyDescent="0.25">
      <c r="A1" t="s">
        <v>179</v>
      </c>
      <c r="B1" t="s">
        <v>217</v>
      </c>
      <c r="C1" t="s">
        <v>218</v>
      </c>
      <c r="D1" t="s">
        <v>221</v>
      </c>
      <c r="E1" t="s">
        <v>222</v>
      </c>
      <c r="F1" t="s">
        <v>225</v>
      </c>
      <c r="G1" t="s">
        <v>226</v>
      </c>
      <c r="H1" t="s">
        <v>227</v>
      </c>
      <c r="I1" t="s">
        <v>227</v>
      </c>
      <c r="K1" t="s">
        <v>235</v>
      </c>
      <c r="L1" s="40" t="s">
        <v>236</v>
      </c>
      <c r="M1" t="s">
        <v>237</v>
      </c>
    </row>
    <row r="2" spans="1:13" x14ac:dyDescent="0.25">
      <c r="A2">
        <v>0</v>
      </c>
      <c r="B2">
        <v>3.2753226437231102E-3</v>
      </c>
      <c r="C2">
        <f>A2*B2</f>
        <v>0</v>
      </c>
      <c r="D2">
        <f>(A2-$C$75)^2</f>
        <v>46521.726782065074</v>
      </c>
      <c r="E2">
        <f>D2*B2</f>
        <v>152.3736651543976</v>
      </c>
      <c r="F2">
        <f>SIN(RADIANS(A2))</f>
        <v>0</v>
      </c>
      <c r="G2">
        <f>COS(RADIANS(A2))</f>
        <v>1</v>
      </c>
      <c r="H2">
        <f>F2*B2</f>
        <v>0</v>
      </c>
      <c r="I2">
        <f>G2*B2</f>
        <v>3.2753226437231102E-3</v>
      </c>
      <c r="K2">
        <f>ATAN2(G2,F2)</f>
        <v>0</v>
      </c>
      <c r="L2">
        <f>K2-$K$77</f>
        <v>1.7160835770483587</v>
      </c>
      <c r="M2">
        <f>(L2^2)*B2</f>
        <v>9.6456379795077651E-3</v>
      </c>
    </row>
    <row r="3" spans="1:13" x14ac:dyDescent="0.25">
      <c r="A3">
        <v>5</v>
      </c>
      <c r="B3">
        <v>2.4116803545821898E-3</v>
      </c>
      <c r="C3">
        <f t="shared" ref="C3:C66" si="0">A3*B3</f>
        <v>1.2058401772910949E-2</v>
      </c>
      <c r="D3">
        <f t="shared" ref="D3:D66" si="1">(A3-$C$75)^2</f>
        <v>44389.83719791699</v>
      </c>
      <c r="E3">
        <f t="shared" ref="E3:E66" si="2">D3*B3</f>
        <v>107.05409831331812</v>
      </c>
      <c r="F3">
        <f t="shared" ref="F3:F66" si="3">SIN(RADIANS(A3))</f>
        <v>8.7155742747658166E-2</v>
      </c>
      <c r="G3">
        <f t="shared" ref="G3:G66" si="4">COS(RADIANS(A3))</f>
        <v>0.99619469809174555</v>
      </c>
      <c r="H3">
        <f t="shared" ref="H3:H66" si="5">F3*B3</f>
        <v>2.1019179257354635E-4</v>
      </c>
      <c r="I3">
        <f t="shared" ref="I3:I66" si="6">G3*B3</f>
        <v>2.4025031827267984E-3</v>
      </c>
      <c r="K3">
        <f t="shared" ref="K3:K66" si="7">ATAN2(G3,F3)</f>
        <v>8.726646259971646E-2</v>
      </c>
      <c r="L3">
        <f t="shared" ref="L3:L66" si="8">K3-$K$77</f>
        <v>1.8033500396480751</v>
      </c>
      <c r="M3">
        <f t="shared" ref="M3:M66" si="9">(L3^2)*B3</f>
        <v>7.8429566238725247E-3</v>
      </c>
    </row>
    <row r="4" spans="1:13" x14ac:dyDescent="0.25">
      <c r="A4">
        <v>10</v>
      </c>
      <c r="B4">
        <v>2.3302046669273799E-3</v>
      </c>
      <c r="C4">
        <f t="shared" si="0"/>
        <v>2.3302046669273799E-2</v>
      </c>
      <c r="D4">
        <f t="shared" si="1"/>
        <v>42307.947613768898</v>
      </c>
      <c r="E4">
        <f t="shared" si="2"/>
        <v>98.586176977723397</v>
      </c>
      <c r="F4">
        <f t="shared" si="3"/>
        <v>0.17364817766693033</v>
      </c>
      <c r="G4">
        <f t="shared" si="4"/>
        <v>0.98480775301220802</v>
      </c>
      <c r="H4">
        <f t="shared" si="5"/>
        <v>4.0463579400291586E-4</v>
      </c>
      <c r="I4">
        <f t="shared" si="6"/>
        <v>2.2948036220953134E-3</v>
      </c>
      <c r="K4">
        <f t="shared" si="7"/>
        <v>0.17453292519943295</v>
      </c>
      <c r="L4">
        <f t="shared" si="8"/>
        <v>1.8906165022477917</v>
      </c>
      <c r="M4">
        <f t="shared" si="9"/>
        <v>8.3291552352324893E-3</v>
      </c>
    </row>
    <row r="5" spans="1:13" x14ac:dyDescent="0.25">
      <c r="A5">
        <v>15</v>
      </c>
      <c r="B5">
        <v>2.6398122800156401E-3</v>
      </c>
      <c r="C5">
        <f t="shared" si="0"/>
        <v>3.95971842002346E-2</v>
      </c>
      <c r="D5">
        <f t="shared" si="1"/>
        <v>40276.058029620814</v>
      </c>
      <c r="E5">
        <f t="shared" si="2"/>
        <v>106.32123257721555</v>
      </c>
      <c r="F5">
        <f t="shared" si="3"/>
        <v>0.25881904510252074</v>
      </c>
      <c r="G5">
        <f t="shared" si="4"/>
        <v>0.96592582628906831</v>
      </c>
      <c r="H5">
        <f t="shared" si="5"/>
        <v>6.8323369356355608E-4</v>
      </c>
      <c r="I5">
        <f t="shared" si="6"/>
        <v>2.5498628578221366E-3</v>
      </c>
      <c r="K5">
        <f t="shared" si="7"/>
        <v>0.26179938779914941</v>
      </c>
      <c r="L5">
        <f t="shared" si="8"/>
        <v>1.977882964847508</v>
      </c>
      <c r="M5">
        <f t="shared" si="9"/>
        <v>1.0327001135228492E-2</v>
      </c>
    </row>
    <row r="6" spans="1:13" x14ac:dyDescent="0.25">
      <c r="A6">
        <v>20</v>
      </c>
      <c r="B6">
        <v>2.8353539303871702E-3</v>
      </c>
      <c r="C6">
        <f t="shared" si="0"/>
        <v>5.6707078607743405E-2</v>
      </c>
      <c r="D6">
        <f t="shared" si="1"/>
        <v>38294.168445472729</v>
      </c>
      <c r="E6">
        <f t="shared" si="2"/>
        <v>108.57752101277946</v>
      </c>
      <c r="F6">
        <f t="shared" si="3"/>
        <v>0.34202014332566871</v>
      </c>
      <c r="G6">
        <f t="shared" si="4"/>
        <v>0.93969262078590843</v>
      </c>
      <c r="H6">
        <f t="shared" si="5"/>
        <v>9.6974815765001803E-4</v>
      </c>
      <c r="I6">
        <f t="shared" si="6"/>
        <v>2.664361165701146E-3</v>
      </c>
      <c r="K6">
        <f t="shared" si="7"/>
        <v>0.3490658503988659</v>
      </c>
      <c r="L6">
        <f t="shared" si="8"/>
        <v>2.0651494274472246</v>
      </c>
      <c r="M6">
        <f t="shared" si="9"/>
        <v>1.2092336974274764E-2</v>
      </c>
    </row>
    <row r="7" spans="1:13" x14ac:dyDescent="0.25">
      <c r="A7">
        <v>25</v>
      </c>
      <c r="B7">
        <v>2.9331247555729298E-3</v>
      </c>
      <c r="C7">
        <f t="shared" si="0"/>
        <v>7.3328118889323252E-2</v>
      </c>
      <c r="D7">
        <f t="shared" si="1"/>
        <v>36362.278861324638</v>
      </c>
      <c r="E7">
        <f t="shared" si="2"/>
        <v>106.65510029719754</v>
      </c>
      <c r="F7">
        <f t="shared" si="3"/>
        <v>0.42261826174069944</v>
      </c>
      <c r="G7">
        <f t="shared" si="4"/>
        <v>0.90630778703664994</v>
      </c>
      <c r="H7">
        <f t="shared" si="5"/>
        <v>1.2395920856688456E-3</v>
      </c>
      <c r="I7">
        <f t="shared" si="6"/>
        <v>2.658313806325717E-3</v>
      </c>
      <c r="K7">
        <f t="shared" si="7"/>
        <v>0.43633231299858244</v>
      </c>
      <c r="L7">
        <f t="shared" si="8"/>
        <v>2.152415890046941</v>
      </c>
      <c r="M7">
        <f t="shared" si="9"/>
        <v>1.3588856561575734E-2</v>
      </c>
    </row>
    <row r="8" spans="1:13" x14ac:dyDescent="0.25">
      <c r="A8">
        <v>30</v>
      </c>
      <c r="B8">
        <v>3.2916177812540698E-3</v>
      </c>
      <c r="C8">
        <f t="shared" si="0"/>
        <v>9.8748533437622091E-2</v>
      </c>
      <c r="D8">
        <f t="shared" si="1"/>
        <v>34480.389277176553</v>
      </c>
      <c r="E8">
        <f t="shared" si="2"/>
        <v>113.4962624493165</v>
      </c>
      <c r="F8">
        <f t="shared" si="3"/>
        <v>0.49999999999999994</v>
      </c>
      <c r="G8">
        <f t="shared" si="4"/>
        <v>0.86602540378443871</v>
      </c>
      <c r="H8">
        <f t="shared" si="5"/>
        <v>1.6458088906270347E-3</v>
      </c>
      <c r="I8">
        <f t="shared" si="6"/>
        <v>2.8506246181145942E-3</v>
      </c>
      <c r="K8">
        <f t="shared" si="7"/>
        <v>0.52359877559829882</v>
      </c>
      <c r="L8">
        <f t="shared" si="8"/>
        <v>2.2396823526466574</v>
      </c>
      <c r="M8">
        <f t="shared" si="9"/>
        <v>1.6511337541273721E-2</v>
      </c>
    </row>
    <row r="9" spans="1:13" x14ac:dyDescent="0.25">
      <c r="A9">
        <v>35</v>
      </c>
      <c r="B9">
        <v>3.40568374397079E-3</v>
      </c>
      <c r="C9">
        <f t="shared" si="0"/>
        <v>0.11919893103897765</v>
      </c>
      <c r="D9">
        <f t="shared" si="1"/>
        <v>32648.499693028465</v>
      </c>
      <c r="E9">
        <f t="shared" si="2"/>
        <v>111.19046466958237</v>
      </c>
      <c r="F9">
        <f t="shared" si="3"/>
        <v>0.57357643635104605</v>
      </c>
      <c r="G9">
        <f t="shared" si="4"/>
        <v>0.8191520442889918</v>
      </c>
      <c r="H9">
        <f t="shared" si="5"/>
        <v>1.9534199452054539E-3</v>
      </c>
      <c r="I9">
        <f t="shared" si="6"/>
        <v>2.7897728010754601E-3</v>
      </c>
      <c r="K9">
        <f t="shared" si="7"/>
        <v>0.6108652381980153</v>
      </c>
      <c r="L9">
        <f t="shared" si="8"/>
        <v>2.3269488152463742</v>
      </c>
      <c r="M9">
        <f t="shared" si="9"/>
        <v>1.8440724397964518E-2</v>
      </c>
    </row>
    <row r="10" spans="1:13" x14ac:dyDescent="0.25">
      <c r="A10">
        <v>40</v>
      </c>
      <c r="B10">
        <v>4.2204406205188297E-3</v>
      </c>
      <c r="C10">
        <f t="shared" si="0"/>
        <v>0.16881762482075319</v>
      </c>
      <c r="D10">
        <f t="shared" si="1"/>
        <v>30866.610108880381</v>
      </c>
      <c r="E10">
        <f t="shared" si="2"/>
        <v>130.27069512123589</v>
      </c>
      <c r="F10">
        <f t="shared" si="3"/>
        <v>0.64278760968653925</v>
      </c>
      <c r="G10">
        <f t="shared" si="4"/>
        <v>0.76604444311897801</v>
      </c>
      <c r="H10">
        <f t="shared" si="5"/>
        <v>2.7128469382872731E-3</v>
      </c>
      <c r="I10">
        <f t="shared" si="6"/>
        <v>3.2330450848620609E-3</v>
      </c>
      <c r="K10">
        <f t="shared" si="7"/>
        <v>0.69813170079773179</v>
      </c>
      <c r="L10">
        <f t="shared" si="8"/>
        <v>2.4142152778460906</v>
      </c>
      <c r="M10">
        <f t="shared" si="9"/>
        <v>2.4598565549088052E-2</v>
      </c>
    </row>
    <row r="11" spans="1:13" x14ac:dyDescent="0.25">
      <c r="A11">
        <v>45</v>
      </c>
      <c r="B11">
        <v>4.6115239212618899E-3</v>
      </c>
      <c r="C11">
        <f t="shared" si="0"/>
        <v>0.20751857645678504</v>
      </c>
      <c r="D11">
        <f t="shared" si="1"/>
        <v>29134.720524732293</v>
      </c>
      <c r="E11">
        <f t="shared" si="2"/>
        <v>134.35546063908274</v>
      </c>
      <c r="F11">
        <f t="shared" si="3"/>
        <v>0.70710678118654746</v>
      </c>
      <c r="G11">
        <f t="shared" si="4"/>
        <v>0.70710678118654757</v>
      </c>
      <c r="H11">
        <f t="shared" si="5"/>
        <v>3.2608398363282603E-3</v>
      </c>
      <c r="I11">
        <f t="shared" si="6"/>
        <v>3.2608398363282612E-3</v>
      </c>
      <c r="K11">
        <f t="shared" si="7"/>
        <v>0.78539816339744828</v>
      </c>
      <c r="L11">
        <f t="shared" si="8"/>
        <v>2.501481740445807</v>
      </c>
      <c r="M11">
        <f t="shared" si="9"/>
        <v>2.8856200040294756E-2</v>
      </c>
    </row>
    <row r="12" spans="1:13" x14ac:dyDescent="0.25">
      <c r="A12">
        <v>50</v>
      </c>
      <c r="B12">
        <v>5.86624951114587E-3</v>
      </c>
      <c r="C12">
        <f t="shared" si="0"/>
        <v>0.29331247555729351</v>
      </c>
      <c r="D12">
        <f t="shared" si="1"/>
        <v>27452.830940584205</v>
      </c>
      <c r="E12">
        <f t="shared" si="2"/>
        <v>161.04515608477232</v>
      </c>
      <c r="F12">
        <f t="shared" si="3"/>
        <v>0.76604444311897801</v>
      </c>
      <c r="G12">
        <f t="shared" si="4"/>
        <v>0.64278760968653936</v>
      </c>
      <c r="H12">
        <f t="shared" si="5"/>
        <v>4.4938078399627147E-3</v>
      </c>
      <c r="I12">
        <f t="shared" si="6"/>
        <v>3.7707525010942837E-3</v>
      </c>
      <c r="K12">
        <f t="shared" si="7"/>
        <v>0.87266462599716466</v>
      </c>
      <c r="L12">
        <f t="shared" si="8"/>
        <v>2.5887482030455233</v>
      </c>
      <c r="M12">
        <f t="shared" si="9"/>
        <v>3.9313358968154605E-2</v>
      </c>
    </row>
    <row r="13" spans="1:13" x14ac:dyDescent="0.25">
      <c r="A13">
        <v>55</v>
      </c>
      <c r="B13">
        <v>7.8053708773301997E-3</v>
      </c>
      <c r="C13">
        <f t="shared" si="0"/>
        <v>0.42929539825316099</v>
      </c>
      <c r="D13">
        <f t="shared" si="1"/>
        <v>25820.941356436117</v>
      </c>
      <c r="E13">
        <f t="shared" si="2"/>
        <v>201.54202368877742</v>
      </c>
      <c r="F13">
        <f t="shared" si="3"/>
        <v>0.8191520442889918</v>
      </c>
      <c r="G13">
        <f t="shared" si="4"/>
        <v>0.57357643635104616</v>
      </c>
      <c r="H13">
        <f t="shared" si="5"/>
        <v>6.3937855105987941E-3</v>
      </c>
      <c r="I13">
        <f t="shared" si="6"/>
        <v>4.4769768122172949E-3</v>
      </c>
      <c r="K13">
        <f t="shared" si="7"/>
        <v>0.95993108859688125</v>
      </c>
      <c r="L13">
        <f t="shared" si="8"/>
        <v>2.6760146656452397</v>
      </c>
      <c r="M13">
        <f t="shared" si="9"/>
        <v>5.5894686173062237E-2</v>
      </c>
    </row>
    <row r="14" spans="1:13" x14ac:dyDescent="0.25">
      <c r="A14">
        <v>60</v>
      </c>
      <c r="B14">
        <v>1.2237648285751501E-2</v>
      </c>
      <c r="C14">
        <f t="shared" si="0"/>
        <v>0.73425889714509007</v>
      </c>
      <c r="D14">
        <f t="shared" si="1"/>
        <v>24239.051772288032</v>
      </c>
      <c r="E14">
        <f t="shared" si="2"/>
        <v>296.62899036938251</v>
      </c>
      <c r="F14">
        <f t="shared" si="3"/>
        <v>0.8660254037844386</v>
      </c>
      <c r="G14">
        <f t="shared" si="4"/>
        <v>0.50000000000000011</v>
      </c>
      <c r="H14">
        <f t="shared" si="5"/>
        <v>1.0598114298039887E-2</v>
      </c>
      <c r="I14">
        <f t="shared" si="6"/>
        <v>6.1188241428757522E-3</v>
      </c>
      <c r="K14">
        <f t="shared" si="7"/>
        <v>1.0471975511965976</v>
      </c>
      <c r="L14">
        <f t="shared" si="8"/>
        <v>2.7632811282449561</v>
      </c>
      <c r="M14">
        <f t="shared" si="9"/>
        <v>9.3443287509446915E-2</v>
      </c>
    </row>
    <row r="15" spans="1:13" x14ac:dyDescent="0.25">
      <c r="A15">
        <v>65</v>
      </c>
      <c r="B15">
        <v>2.0124494850736498E-2</v>
      </c>
      <c r="C15">
        <f t="shared" si="0"/>
        <v>1.3080921652978723</v>
      </c>
      <c r="D15">
        <f t="shared" si="1"/>
        <v>22707.162188139944</v>
      </c>
      <c r="E15">
        <f t="shared" si="2"/>
        <v>456.97016853006085</v>
      </c>
      <c r="F15">
        <f t="shared" si="3"/>
        <v>0.90630778703664994</v>
      </c>
      <c r="G15">
        <f t="shared" si="4"/>
        <v>0.42261826174069944</v>
      </c>
      <c r="H15">
        <f t="shared" si="5"/>
        <v>1.8238986393401452E-2</v>
      </c>
      <c r="I15">
        <f t="shared" si="6"/>
        <v>8.5049790322279158E-3</v>
      </c>
      <c r="K15">
        <f t="shared" si="7"/>
        <v>1.1344640137963142</v>
      </c>
      <c r="L15">
        <f t="shared" si="8"/>
        <v>2.8505475908446729</v>
      </c>
      <c r="M15">
        <f t="shared" si="9"/>
        <v>0.16352402939761576</v>
      </c>
    </row>
    <row r="16" spans="1:13" x14ac:dyDescent="0.25">
      <c r="A16">
        <v>70</v>
      </c>
      <c r="B16">
        <v>2.4931560422369901E-2</v>
      </c>
      <c r="C16">
        <f t="shared" si="0"/>
        <v>1.7452092295658932</v>
      </c>
      <c r="D16">
        <f t="shared" si="1"/>
        <v>21225.272603991856</v>
      </c>
      <c r="E16">
        <f t="shared" si="2"/>
        <v>529.17916640769545</v>
      </c>
      <c r="F16">
        <f t="shared" si="3"/>
        <v>0.93969262078590832</v>
      </c>
      <c r="G16">
        <f t="shared" si="4"/>
        <v>0.34202014332566882</v>
      </c>
      <c r="H16">
        <f t="shared" si="5"/>
        <v>2.3428003353578999E-2</v>
      </c>
      <c r="I16">
        <f t="shared" si="6"/>
        <v>8.5270958689915265E-3</v>
      </c>
      <c r="K16">
        <f t="shared" si="7"/>
        <v>1.2217304763960306</v>
      </c>
      <c r="L16">
        <f t="shared" si="8"/>
        <v>2.9378140534443893</v>
      </c>
      <c r="M16">
        <f t="shared" si="9"/>
        <v>0.21517810033407406</v>
      </c>
    </row>
    <row r="17" spans="1:13" x14ac:dyDescent="0.25">
      <c r="A17">
        <v>75</v>
      </c>
      <c r="B17">
        <v>2.30576196063094E-2</v>
      </c>
      <c r="C17">
        <f t="shared" si="0"/>
        <v>1.7293214704732049</v>
      </c>
      <c r="D17">
        <f t="shared" si="1"/>
        <v>19793.383019843772</v>
      </c>
      <c r="E17">
        <f t="shared" si="2"/>
        <v>456.38829639354134</v>
      </c>
      <c r="F17">
        <f t="shared" si="3"/>
        <v>0.96592582628906831</v>
      </c>
      <c r="G17">
        <f t="shared" si="4"/>
        <v>0.25881904510252074</v>
      </c>
      <c r="H17">
        <f t="shared" si="5"/>
        <v>2.2271950270483429E-2</v>
      </c>
      <c r="I17">
        <f t="shared" si="6"/>
        <v>5.9677510888421588E-3</v>
      </c>
      <c r="K17">
        <f t="shared" si="7"/>
        <v>1.3089969389957472</v>
      </c>
      <c r="L17">
        <f t="shared" si="8"/>
        <v>3.0250805160441061</v>
      </c>
      <c r="M17">
        <f t="shared" si="9"/>
        <v>0.21100286243478275</v>
      </c>
    </row>
    <row r="18" spans="1:13" x14ac:dyDescent="0.25">
      <c r="A18">
        <v>80</v>
      </c>
      <c r="B18">
        <v>1.6800286794420499E-2</v>
      </c>
      <c r="C18">
        <f t="shared" si="0"/>
        <v>1.3440229435536399</v>
      </c>
      <c r="D18">
        <f t="shared" si="1"/>
        <v>18411.493435695684</v>
      </c>
      <c r="E18">
        <f t="shared" si="2"/>
        <v>309.31837003327792</v>
      </c>
      <c r="F18">
        <f t="shared" si="3"/>
        <v>0.98480775301220802</v>
      </c>
      <c r="G18">
        <f t="shared" si="4"/>
        <v>0.17364817766693041</v>
      </c>
      <c r="H18">
        <f t="shared" si="5"/>
        <v>1.6545052687973922E-2</v>
      </c>
      <c r="I18">
        <f t="shared" si="6"/>
        <v>2.9173391861329156E-3</v>
      </c>
      <c r="K18">
        <f t="shared" si="7"/>
        <v>1.3962634015954636</v>
      </c>
      <c r="L18">
        <f t="shared" si="8"/>
        <v>3.1123469786438225</v>
      </c>
      <c r="M18">
        <f t="shared" si="9"/>
        <v>0.16273940051253058</v>
      </c>
    </row>
    <row r="19" spans="1:13" x14ac:dyDescent="0.25">
      <c r="A19">
        <v>85</v>
      </c>
      <c r="B19">
        <v>1.28242732368661E-2</v>
      </c>
      <c r="C19">
        <f t="shared" si="0"/>
        <v>1.0900632251336184</v>
      </c>
      <c r="D19">
        <f t="shared" si="1"/>
        <v>17079.603851547596</v>
      </c>
      <c r="E19">
        <f t="shared" si="2"/>
        <v>219.033506569677</v>
      </c>
      <c r="F19">
        <f t="shared" si="3"/>
        <v>0.99619469809174555</v>
      </c>
      <c r="G19">
        <f t="shared" si="4"/>
        <v>8.7155742747658138E-2</v>
      </c>
      <c r="H19">
        <f t="shared" si="5"/>
        <v>1.2775473005445877E-2</v>
      </c>
      <c r="I19">
        <f t="shared" si="6"/>
        <v>1.117709059157979E-3</v>
      </c>
      <c r="K19">
        <f t="shared" si="7"/>
        <v>1.4835298641951802</v>
      </c>
      <c r="L19">
        <f t="shared" si="8"/>
        <v>3.1996134412435389</v>
      </c>
      <c r="M19">
        <f t="shared" si="9"/>
        <v>0.13128883291707441</v>
      </c>
    </row>
    <row r="20" spans="1:13" x14ac:dyDescent="0.25">
      <c r="A20">
        <v>90</v>
      </c>
      <c r="B20">
        <v>1.0363707469690999E-2</v>
      </c>
      <c r="C20">
        <f t="shared" si="0"/>
        <v>0.93273367227218995</v>
      </c>
      <c r="D20">
        <f t="shared" si="1"/>
        <v>15797.714267399509</v>
      </c>
      <c r="E20">
        <f t="shared" si="2"/>
        <v>163.72288935709238</v>
      </c>
      <c r="F20">
        <f t="shared" si="3"/>
        <v>1</v>
      </c>
      <c r="G20">
        <f t="shared" si="4"/>
        <v>6.1257422745431001E-17</v>
      </c>
      <c r="H20">
        <f t="shared" si="5"/>
        <v>1.0363707469690999E-2</v>
      </c>
      <c r="I20">
        <f t="shared" si="6"/>
        <v>6.3485400968084258E-19</v>
      </c>
      <c r="K20">
        <f t="shared" si="7"/>
        <v>1.5707963267948966</v>
      </c>
      <c r="L20">
        <f t="shared" si="8"/>
        <v>3.2868799038432552</v>
      </c>
      <c r="M20">
        <f t="shared" si="9"/>
        <v>0.11196513758726942</v>
      </c>
    </row>
    <row r="21" spans="1:13" x14ac:dyDescent="0.25">
      <c r="A21">
        <v>95</v>
      </c>
      <c r="B21">
        <v>8.4734715160995899E-3</v>
      </c>
      <c r="C21">
        <f t="shared" si="0"/>
        <v>0.80497979402946107</v>
      </c>
      <c r="D21">
        <f t="shared" si="1"/>
        <v>14565.824683251423</v>
      </c>
      <c r="E21">
        <f t="shared" si="2"/>
        <v>123.42310056203127</v>
      </c>
      <c r="F21">
        <f t="shared" si="3"/>
        <v>0.99619469809174555</v>
      </c>
      <c r="G21">
        <f t="shared" si="4"/>
        <v>-8.7155742747658235E-2</v>
      </c>
      <c r="H21">
        <f t="shared" si="5"/>
        <v>8.4412273987698357E-3</v>
      </c>
      <c r="I21">
        <f t="shared" si="6"/>
        <v>-7.3851170363678552E-4</v>
      </c>
      <c r="K21">
        <f t="shared" si="7"/>
        <v>1.6580627893946129</v>
      </c>
      <c r="L21">
        <f t="shared" si="8"/>
        <v>3.3741463664429716</v>
      </c>
      <c r="M21">
        <f t="shared" si="9"/>
        <v>9.646931829510097E-2</v>
      </c>
    </row>
    <row r="22" spans="1:13" x14ac:dyDescent="0.25">
      <c r="A22">
        <v>100</v>
      </c>
      <c r="B22">
        <v>7.4305827141181004E-3</v>
      </c>
      <c r="C22">
        <f t="shared" si="0"/>
        <v>0.74305827141181002</v>
      </c>
      <c r="D22">
        <f t="shared" si="1"/>
        <v>13383.935099103335</v>
      </c>
      <c r="E22">
        <f t="shared" si="2"/>
        <v>99.450436794275774</v>
      </c>
      <c r="F22">
        <f t="shared" si="3"/>
        <v>0.98480775301220802</v>
      </c>
      <c r="G22">
        <f t="shared" si="4"/>
        <v>-0.1736481776669303</v>
      </c>
      <c r="H22">
        <f t="shared" si="5"/>
        <v>7.3176954662620003E-3</v>
      </c>
      <c r="I22">
        <f t="shared" si="6"/>
        <v>-1.2903071473100011E-3</v>
      </c>
      <c r="K22">
        <f t="shared" si="7"/>
        <v>1.7453292519943293</v>
      </c>
      <c r="L22">
        <f t="shared" si="8"/>
        <v>3.461412829042688</v>
      </c>
      <c r="M22">
        <f t="shared" si="9"/>
        <v>8.9028626002410863E-2</v>
      </c>
    </row>
    <row r="23" spans="1:13" x14ac:dyDescent="0.25">
      <c r="A23">
        <v>105</v>
      </c>
      <c r="B23">
        <v>6.3225133620127697E-3</v>
      </c>
      <c r="C23">
        <f t="shared" si="0"/>
        <v>0.66386390301134079</v>
      </c>
      <c r="D23">
        <f t="shared" si="1"/>
        <v>12252.045514955249</v>
      </c>
      <c r="E23">
        <f t="shared" si="2"/>
        <v>77.463721480293188</v>
      </c>
      <c r="F23">
        <f t="shared" si="3"/>
        <v>0.96592582628906831</v>
      </c>
      <c r="G23">
        <f t="shared" si="4"/>
        <v>-0.25881904510252085</v>
      </c>
      <c r="H23">
        <f t="shared" si="5"/>
        <v>6.1070789434258602E-3</v>
      </c>
      <c r="I23">
        <f t="shared" si="6"/>
        <v>-1.6363868710040739E-3</v>
      </c>
      <c r="K23">
        <f t="shared" si="7"/>
        <v>1.8325957145940459</v>
      </c>
      <c r="L23">
        <f t="shared" si="8"/>
        <v>3.5486792916424044</v>
      </c>
      <c r="M23">
        <f t="shared" si="9"/>
        <v>7.9620199279648529E-2</v>
      </c>
    </row>
    <row r="24" spans="1:13" x14ac:dyDescent="0.25">
      <c r="A24">
        <v>110</v>
      </c>
      <c r="B24">
        <v>5.6870029983052996E-3</v>
      </c>
      <c r="C24">
        <f t="shared" si="0"/>
        <v>0.62557032981358296</v>
      </c>
      <c r="D24">
        <f t="shared" si="1"/>
        <v>11170.155930807161</v>
      </c>
      <c r="E24">
        <f t="shared" si="2"/>
        <v>63.524710270038049</v>
      </c>
      <c r="F24">
        <f t="shared" si="3"/>
        <v>0.93969262078590843</v>
      </c>
      <c r="G24">
        <f t="shared" si="4"/>
        <v>-0.34202014332566871</v>
      </c>
      <c r="H24">
        <f t="shared" si="5"/>
        <v>5.344034751894826E-3</v>
      </c>
      <c r="I24">
        <f t="shared" si="6"/>
        <v>-1.9450695805738863E-3</v>
      </c>
      <c r="K24">
        <f t="shared" si="7"/>
        <v>1.9198621771937623</v>
      </c>
      <c r="L24">
        <f t="shared" si="8"/>
        <v>3.6359457542421207</v>
      </c>
      <c r="M24">
        <f t="shared" si="9"/>
        <v>7.5182757026449609E-2</v>
      </c>
    </row>
    <row r="25" spans="1:13" x14ac:dyDescent="0.25">
      <c r="A25">
        <v>115</v>
      </c>
      <c r="B25">
        <v>5.6544127232433803E-3</v>
      </c>
      <c r="C25">
        <f t="shared" si="0"/>
        <v>0.65025746317298871</v>
      </c>
      <c r="D25">
        <f t="shared" si="1"/>
        <v>10138.266346659075</v>
      </c>
      <c r="E25">
        <f t="shared" si="2"/>
        <v>57.325942222179258</v>
      </c>
      <c r="F25">
        <f t="shared" si="3"/>
        <v>0.90630778703665005</v>
      </c>
      <c r="G25">
        <f t="shared" si="4"/>
        <v>-0.42261826174069933</v>
      </c>
      <c r="H25">
        <f t="shared" si="5"/>
        <v>5.1246382821945862E-3</v>
      </c>
      <c r="I25">
        <f t="shared" si="6"/>
        <v>-2.3896580762616114E-3</v>
      </c>
      <c r="K25">
        <f t="shared" si="7"/>
        <v>2.0071286397934784</v>
      </c>
      <c r="L25">
        <f t="shared" si="8"/>
        <v>3.7232122168418371</v>
      </c>
      <c r="M25">
        <f t="shared" si="9"/>
        <v>7.8383217579832867E-2</v>
      </c>
    </row>
    <row r="26" spans="1:13" x14ac:dyDescent="0.25">
      <c r="A26">
        <v>120</v>
      </c>
      <c r="B26">
        <v>4.8396558466953397E-3</v>
      </c>
      <c r="C26">
        <f t="shared" si="0"/>
        <v>0.58075870160344079</v>
      </c>
      <c r="D26">
        <f t="shared" si="1"/>
        <v>9156.3767625109886</v>
      </c>
      <c r="E26">
        <f t="shared" si="2"/>
        <v>44.313712333231649</v>
      </c>
      <c r="F26">
        <f t="shared" si="3"/>
        <v>0.86602540378443871</v>
      </c>
      <c r="G26">
        <f t="shared" si="4"/>
        <v>-0.49999999999999978</v>
      </c>
      <c r="H26">
        <f t="shared" si="5"/>
        <v>4.1912649088120509E-3</v>
      </c>
      <c r="I26">
        <f t="shared" si="6"/>
        <v>-2.419827923347669E-3</v>
      </c>
      <c r="K26">
        <f t="shared" si="7"/>
        <v>2.0943951023931953</v>
      </c>
      <c r="L26">
        <f t="shared" si="8"/>
        <v>3.8104786794415539</v>
      </c>
      <c r="M26">
        <f t="shared" si="9"/>
        <v>7.0270582170579993E-2</v>
      </c>
    </row>
    <row r="27" spans="1:13" x14ac:dyDescent="0.25">
      <c r="A27">
        <v>125</v>
      </c>
      <c r="B27">
        <v>4.7092947464476599E-3</v>
      </c>
      <c r="C27">
        <f t="shared" si="0"/>
        <v>0.5886618433059575</v>
      </c>
      <c r="D27">
        <f t="shared" si="1"/>
        <v>8224.4871783629005</v>
      </c>
      <c r="E27">
        <f t="shared" si="2"/>
        <v>38.731534261290548</v>
      </c>
      <c r="F27">
        <f t="shared" si="3"/>
        <v>0.81915204428899169</v>
      </c>
      <c r="G27">
        <f t="shared" si="4"/>
        <v>-0.57357643635104616</v>
      </c>
      <c r="H27">
        <f t="shared" si="5"/>
        <v>3.8576284187120096E-3</v>
      </c>
      <c r="I27">
        <f t="shared" si="6"/>
        <v>-2.7011404983941522E-3</v>
      </c>
      <c r="K27">
        <f t="shared" si="7"/>
        <v>2.1816615649929121</v>
      </c>
      <c r="L27">
        <f t="shared" si="8"/>
        <v>3.8977451420412708</v>
      </c>
      <c r="M27">
        <f t="shared" si="9"/>
        <v>7.1545570469569289E-2</v>
      </c>
    </row>
    <row r="28" spans="1:13" x14ac:dyDescent="0.25">
      <c r="A28">
        <v>130</v>
      </c>
      <c r="B28">
        <v>5.0677877721287904E-3</v>
      </c>
      <c r="C28">
        <f t="shared" si="0"/>
        <v>0.65881241037674276</v>
      </c>
      <c r="D28">
        <f t="shared" si="1"/>
        <v>7342.5975942148143</v>
      </c>
      <c r="E28">
        <f t="shared" si="2"/>
        <v>37.210726303624106</v>
      </c>
      <c r="F28">
        <f t="shared" si="3"/>
        <v>0.76604444311897801</v>
      </c>
      <c r="G28">
        <f t="shared" si="4"/>
        <v>-0.64278760968653936</v>
      </c>
      <c r="H28">
        <f t="shared" si="5"/>
        <v>3.8821506617455655E-3</v>
      </c>
      <c r="I28">
        <f t="shared" si="6"/>
        <v>-3.2575111884453377E-3</v>
      </c>
      <c r="K28">
        <f t="shared" si="7"/>
        <v>2.2689280275926285</v>
      </c>
      <c r="L28">
        <f t="shared" si="8"/>
        <v>3.9850116046409871</v>
      </c>
      <c r="M28">
        <f t="shared" si="9"/>
        <v>8.0478078788902216E-2</v>
      </c>
    </row>
    <row r="29" spans="1:13" x14ac:dyDescent="0.25">
      <c r="A29">
        <v>135</v>
      </c>
      <c r="B29">
        <v>4.9537218094120698E-3</v>
      </c>
      <c r="C29">
        <f t="shared" si="0"/>
        <v>0.66875244427062941</v>
      </c>
      <c r="D29">
        <f t="shared" si="1"/>
        <v>6510.7080100667272</v>
      </c>
      <c r="E29">
        <f t="shared" si="2"/>
        <v>32.252236264181406</v>
      </c>
      <c r="F29">
        <f t="shared" si="3"/>
        <v>0.70710678118654757</v>
      </c>
      <c r="G29">
        <f t="shared" si="4"/>
        <v>-0.70710678118654746</v>
      </c>
      <c r="H29">
        <f t="shared" si="5"/>
        <v>3.5028102835469692E-3</v>
      </c>
      <c r="I29">
        <f t="shared" si="6"/>
        <v>-3.5028102835469683E-3</v>
      </c>
      <c r="K29">
        <f t="shared" si="7"/>
        <v>2.3561944901923448</v>
      </c>
      <c r="L29">
        <f t="shared" si="8"/>
        <v>4.0722780672407035</v>
      </c>
      <c r="M29">
        <f t="shared" si="9"/>
        <v>8.2149791287097845E-2</v>
      </c>
    </row>
    <row r="30" spans="1:13" x14ac:dyDescent="0.25">
      <c r="A30">
        <v>140</v>
      </c>
      <c r="B30">
        <v>5.0514926345978303E-3</v>
      </c>
      <c r="C30">
        <f t="shared" si="0"/>
        <v>0.70720896884369622</v>
      </c>
      <c r="D30">
        <f t="shared" si="1"/>
        <v>5728.8184259186401</v>
      </c>
      <c r="E30">
        <f t="shared" si="2"/>
        <v>28.939084083476345</v>
      </c>
      <c r="F30">
        <f t="shared" si="3"/>
        <v>0.64278760968653947</v>
      </c>
      <c r="G30">
        <f t="shared" si="4"/>
        <v>-0.7660444431189779</v>
      </c>
      <c r="H30">
        <f t="shared" si="5"/>
        <v>3.2470368759422992E-3</v>
      </c>
      <c r="I30">
        <f t="shared" si="6"/>
        <v>-3.8696678621901134E-3</v>
      </c>
      <c r="K30">
        <f t="shared" si="7"/>
        <v>2.4434609527920612</v>
      </c>
      <c r="L30">
        <f t="shared" si="8"/>
        <v>4.1595445298404199</v>
      </c>
      <c r="M30">
        <f t="shared" si="9"/>
        <v>8.7399969294662622E-2</v>
      </c>
    </row>
    <row r="31" spans="1:13" x14ac:dyDescent="0.25">
      <c r="A31">
        <v>145</v>
      </c>
      <c r="B31">
        <v>5.4262807978099296E-3</v>
      </c>
      <c r="C31">
        <f t="shared" si="0"/>
        <v>0.78681071568243977</v>
      </c>
      <c r="D31">
        <f t="shared" si="1"/>
        <v>4996.9288417705529</v>
      </c>
      <c r="E31">
        <f t="shared" si="2"/>
        <v>27.114739022122162</v>
      </c>
      <c r="F31">
        <f t="shared" si="3"/>
        <v>0.57357643635104594</v>
      </c>
      <c r="G31">
        <f t="shared" si="4"/>
        <v>-0.81915204428899191</v>
      </c>
      <c r="H31">
        <f t="shared" si="5"/>
        <v>3.1123868026479299E-3</v>
      </c>
      <c r="I31">
        <f t="shared" si="6"/>
        <v>-4.4449490084121062E-3</v>
      </c>
      <c r="K31">
        <f t="shared" si="7"/>
        <v>2.530727415391778</v>
      </c>
      <c r="L31">
        <f t="shared" si="8"/>
        <v>4.2468109924401372</v>
      </c>
      <c r="M31">
        <f t="shared" si="9"/>
        <v>9.7865164265332955E-2</v>
      </c>
    </row>
    <row r="32" spans="1:13" x14ac:dyDescent="0.25">
      <c r="A32">
        <v>150</v>
      </c>
      <c r="B32">
        <v>5.6055273106505E-3</v>
      </c>
      <c r="C32">
        <f t="shared" si="0"/>
        <v>0.84082909659757499</v>
      </c>
      <c r="D32">
        <f t="shared" si="1"/>
        <v>4315.0392576224658</v>
      </c>
      <c r="E32">
        <f t="shared" si="2"/>
        <v>24.188070405131789</v>
      </c>
      <c r="F32">
        <f t="shared" si="3"/>
        <v>0.49999999999999994</v>
      </c>
      <c r="G32">
        <f t="shared" si="4"/>
        <v>-0.86602540378443871</v>
      </c>
      <c r="H32">
        <f t="shared" si="5"/>
        <v>2.8027636553252496E-3</v>
      </c>
      <c r="I32">
        <f t="shared" si="6"/>
        <v>-4.8545290526307979E-3</v>
      </c>
      <c r="K32">
        <f t="shared" si="7"/>
        <v>2.6179938779914944</v>
      </c>
      <c r="L32">
        <f t="shared" si="8"/>
        <v>4.3340774550398535</v>
      </c>
      <c r="M32">
        <f t="shared" si="9"/>
        <v>0.10529549962328813</v>
      </c>
    </row>
    <row r="33" spans="1:13" x14ac:dyDescent="0.25">
      <c r="A33">
        <v>155</v>
      </c>
      <c r="B33">
        <v>6.0454960239864396E-3</v>
      </c>
      <c r="C33">
        <f t="shared" si="0"/>
        <v>0.93705188371789816</v>
      </c>
      <c r="D33">
        <f t="shared" si="1"/>
        <v>3683.1496734743791</v>
      </c>
      <c r="E33">
        <f t="shared" si="2"/>
        <v>22.266466706736313</v>
      </c>
      <c r="F33">
        <f t="shared" si="3"/>
        <v>0.4226182617406995</v>
      </c>
      <c r="G33">
        <f t="shared" si="4"/>
        <v>-0.90630778703664994</v>
      </c>
      <c r="H33">
        <f t="shared" si="5"/>
        <v>2.5549370210174592E-3</v>
      </c>
      <c r="I33">
        <f t="shared" si="6"/>
        <v>-5.4790801230380163E-3</v>
      </c>
      <c r="K33">
        <f t="shared" si="7"/>
        <v>2.7052603405912108</v>
      </c>
      <c r="L33">
        <f t="shared" si="8"/>
        <v>4.4213439176395699</v>
      </c>
      <c r="M33">
        <f t="shared" si="9"/>
        <v>0.11817906133678725</v>
      </c>
    </row>
    <row r="34" spans="1:13" x14ac:dyDescent="0.25">
      <c r="A34">
        <v>160</v>
      </c>
      <c r="B34">
        <v>7.4631729891800197E-3</v>
      </c>
      <c r="C34">
        <f t="shared" si="0"/>
        <v>1.1941076782688032</v>
      </c>
      <c r="D34">
        <f t="shared" si="1"/>
        <v>3101.260089326292</v>
      </c>
      <c r="E34">
        <f t="shared" si="2"/>
        <v>23.145240531081999</v>
      </c>
      <c r="F34">
        <f t="shared" si="3"/>
        <v>0.34202014332566888</v>
      </c>
      <c r="G34">
        <f t="shared" si="4"/>
        <v>-0.93969262078590832</v>
      </c>
      <c r="H34">
        <f t="shared" si="5"/>
        <v>2.5525554954236112E-3</v>
      </c>
      <c r="I34">
        <f t="shared" si="6"/>
        <v>-7.0130885855811745E-3</v>
      </c>
      <c r="K34">
        <f t="shared" si="7"/>
        <v>2.7925268031909272</v>
      </c>
      <c r="L34">
        <f t="shared" si="8"/>
        <v>4.5086103802392863</v>
      </c>
      <c r="M34">
        <f t="shared" si="9"/>
        <v>0.15170815315550529</v>
      </c>
    </row>
    <row r="35" spans="1:13" x14ac:dyDescent="0.25">
      <c r="A35">
        <v>165</v>
      </c>
      <c r="B35">
        <v>9.2067527049928301E-3</v>
      </c>
      <c r="C35">
        <f t="shared" si="0"/>
        <v>1.5191141963238171</v>
      </c>
      <c r="D35">
        <f t="shared" si="1"/>
        <v>2569.3705051782053</v>
      </c>
      <c r="E35">
        <f t="shared" si="2"/>
        <v>23.655558848678236</v>
      </c>
      <c r="F35">
        <f t="shared" si="3"/>
        <v>0.25881904510252102</v>
      </c>
      <c r="G35">
        <f t="shared" si="4"/>
        <v>-0.9659258262890682</v>
      </c>
      <c r="H35">
        <f t="shared" si="5"/>
        <v>2.3828829436012967E-3</v>
      </c>
      <c r="I35">
        <f t="shared" si="6"/>
        <v>-8.8930402140093134E-3</v>
      </c>
      <c r="K35">
        <f t="shared" si="7"/>
        <v>2.8797932657906435</v>
      </c>
      <c r="L35">
        <f t="shared" si="8"/>
        <v>4.5958768428390027</v>
      </c>
      <c r="M35">
        <f t="shared" si="9"/>
        <v>0.19446580358358179</v>
      </c>
    </row>
    <row r="36" spans="1:13" x14ac:dyDescent="0.25">
      <c r="A36">
        <v>170</v>
      </c>
      <c r="B36">
        <v>1.1471776821796301E-2</v>
      </c>
      <c r="C36">
        <f t="shared" si="0"/>
        <v>1.9502020597053711</v>
      </c>
      <c r="D36">
        <f t="shared" si="1"/>
        <v>2087.4809210301182</v>
      </c>
      <c r="E36">
        <f t="shared" si="2"/>
        <v>23.947115245815304</v>
      </c>
      <c r="F36">
        <f t="shared" si="3"/>
        <v>0.17364817766693028</v>
      </c>
      <c r="G36">
        <f t="shared" si="4"/>
        <v>-0.98480775301220802</v>
      </c>
      <c r="H36">
        <f t="shared" si="5"/>
        <v>1.9920531397066565E-3</v>
      </c>
      <c r="I36">
        <f t="shared" si="6"/>
        <v>-1.1297494754930745E-2</v>
      </c>
      <c r="K36">
        <f t="shared" si="7"/>
        <v>2.9670597283903604</v>
      </c>
      <c r="L36">
        <f t="shared" si="8"/>
        <v>4.683143305438719</v>
      </c>
      <c r="M36">
        <f t="shared" si="9"/>
        <v>0.25159707304083306</v>
      </c>
    </row>
    <row r="37" spans="1:13" x14ac:dyDescent="0.25">
      <c r="A37">
        <v>175</v>
      </c>
      <c r="B37">
        <v>1.3785686351192801E-2</v>
      </c>
      <c r="C37">
        <f t="shared" si="0"/>
        <v>2.4124951114587403</v>
      </c>
      <c r="D37">
        <f t="shared" si="1"/>
        <v>1655.5913368820313</v>
      </c>
      <c r="E37">
        <f t="shared" si="2"/>
        <v>22.823462896007662</v>
      </c>
      <c r="F37">
        <f t="shared" si="3"/>
        <v>8.7155742747658194E-2</v>
      </c>
      <c r="G37">
        <f t="shared" si="4"/>
        <v>-0.99619469809174555</v>
      </c>
      <c r="H37">
        <f t="shared" si="5"/>
        <v>1.2015017332244625E-3</v>
      </c>
      <c r="I37">
        <f t="shared" si="6"/>
        <v>-1.3733227652614009E-2</v>
      </c>
      <c r="K37">
        <f t="shared" si="7"/>
        <v>3.0543261909900767</v>
      </c>
      <c r="L37">
        <f t="shared" si="8"/>
        <v>4.7704097680384354</v>
      </c>
      <c r="M37">
        <f t="shared" si="9"/>
        <v>0.31371823612187216</v>
      </c>
    </row>
    <row r="38" spans="1:13" x14ac:dyDescent="0.25">
      <c r="A38">
        <v>180</v>
      </c>
      <c r="B38">
        <v>2.01896754008603E-2</v>
      </c>
      <c r="C38">
        <f t="shared" si="0"/>
        <v>3.6341415721548542</v>
      </c>
      <c r="D38">
        <f t="shared" si="1"/>
        <v>1273.7017527339444</v>
      </c>
      <c r="E38">
        <f t="shared" si="2"/>
        <v>25.715624945205168</v>
      </c>
      <c r="F38">
        <f t="shared" si="3"/>
        <v>1.22514845490862E-16</v>
      </c>
      <c r="G38">
        <f t="shared" si="4"/>
        <v>-1</v>
      </c>
      <c r="H38">
        <f t="shared" si="5"/>
        <v>2.4735349622470571E-18</v>
      </c>
      <c r="I38">
        <f t="shared" si="6"/>
        <v>-2.01896754008603E-2</v>
      </c>
      <c r="K38">
        <f t="shared" si="7"/>
        <v>3.1415926535897931</v>
      </c>
      <c r="L38">
        <f t="shared" si="8"/>
        <v>4.8576762306381518</v>
      </c>
      <c r="M38">
        <f t="shared" si="9"/>
        <v>0.47641614115100228</v>
      </c>
    </row>
    <row r="39" spans="1:13" x14ac:dyDescent="0.25">
      <c r="A39">
        <v>185</v>
      </c>
      <c r="B39">
        <v>2.3644244557424001E-2</v>
      </c>
      <c r="C39">
        <f t="shared" si="0"/>
        <v>4.3741852431234403</v>
      </c>
      <c r="D39">
        <f t="shared" si="1"/>
        <v>941.81216858585742</v>
      </c>
      <c r="E39">
        <f t="shared" si="2"/>
        <v>22.268437241201855</v>
      </c>
      <c r="F39">
        <f t="shared" si="3"/>
        <v>-8.7155742747657944E-2</v>
      </c>
      <c r="G39">
        <f t="shared" si="4"/>
        <v>-0.99619469809174555</v>
      </c>
      <c r="H39">
        <f t="shared" si="5"/>
        <v>-2.0607316961095577E-3</v>
      </c>
      <c r="I39">
        <f t="shared" si="6"/>
        <v>-2.3554271068490399E-2</v>
      </c>
      <c r="K39">
        <f t="shared" si="7"/>
        <v>-3.0543261909900767</v>
      </c>
      <c r="L39">
        <f t="shared" si="8"/>
        <v>-1.3382426139417181</v>
      </c>
      <c r="M39">
        <f t="shared" si="9"/>
        <v>4.234431901413812E-2</v>
      </c>
    </row>
    <row r="40" spans="1:13" x14ac:dyDescent="0.25">
      <c r="A40">
        <v>190</v>
      </c>
      <c r="B40">
        <v>2.30902098813714E-2</v>
      </c>
      <c r="C40">
        <f t="shared" si="0"/>
        <v>4.3871398774605659</v>
      </c>
      <c r="D40">
        <f t="shared" si="1"/>
        <v>659.92258443777052</v>
      </c>
      <c r="E40">
        <f t="shared" si="2"/>
        <v>15.237750980125162</v>
      </c>
      <c r="F40">
        <f t="shared" si="3"/>
        <v>-0.17364817766693047</v>
      </c>
      <c r="G40">
        <f t="shared" si="4"/>
        <v>-0.98480775301220802</v>
      </c>
      <c r="H40">
        <f t="shared" si="5"/>
        <v>-4.009572867847094E-3</v>
      </c>
      <c r="I40">
        <f t="shared" si="6"/>
        <v>-2.2739417709853649E-2</v>
      </c>
      <c r="K40">
        <f t="shared" si="7"/>
        <v>-2.9670597283903599</v>
      </c>
      <c r="L40">
        <f t="shared" si="8"/>
        <v>-1.2509761513420012</v>
      </c>
      <c r="M40">
        <f t="shared" si="9"/>
        <v>3.6134823790051382E-2</v>
      </c>
    </row>
    <row r="41" spans="1:13" x14ac:dyDescent="0.25">
      <c r="A41">
        <v>195</v>
      </c>
      <c r="B41">
        <v>1.7435797158128E-2</v>
      </c>
      <c r="C41">
        <f t="shared" si="0"/>
        <v>3.3999804458349598</v>
      </c>
      <c r="D41">
        <f t="shared" si="1"/>
        <v>428.03300028968351</v>
      </c>
      <c r="E41">
        <f t="shared" si="2"/>
        <v>7.4630965700358649</v>
      </c>
      <c r="F41">
        <f t="shared" si="3"/>
        <v>-0.25881904510252079</v>
      </c>
      <c r="G41">
        <f t="shared" si="4"/>
        <v>-0.96592582628906831</v>
      </c>
      <c r="H41">
        <f t="shared" si="5"/>
        <v>-4.512716371067935E-3</v>
      </c>
      <c r="I41">
        <f t="shared" si="6"/>
        <v>-1.6841686776973376E-2</v>
      </c>
      <c r="K41">
        <f t="shared" si="7"/>
        <v>-2.8797932657906435</v>
      </c>
      <c r="L41">
        <f t="shared" si="8"/>
        <v>-1.1637096887422849</v>
      </c>
      <c r="M41">
        <f t="shared" si="9"/>
        <v>2.3611909406364078E-2</v>
      </c>
    </row>
    <row r="42" spans="1:13" x14ac:dyDescent="0.25">
      <c r="A42">
        <v>200</v>
      </c>
      <c r="B42">
        <v>1.24820753487159E-2</v>
      </c>
      <c r="C42">
        <f t="shared" si="0"/>
        <v>2.4964150697431799</v>
      </c>
      <c r="D42">
        <f t="shared" si="1"/>
        <v>246.14341614159656</v>
      </c>
      <c r="E42">
        <f t="shared" si="2"/>
        <v>3.072380666869742</v>
      </c>
      <c r="F42">
        <f t="shared" si="3"/>
        <v>-0.34202014332566866</v>
      </c>
      <c r="G42">
        <f t="shared" si="4"/>
        <v>-0.93969262078590843</v>
      </c>
      <c r="H42">
        <f t="shared" si="5"/>
        <v>-4.2691211997696078E-3</v>
      </c>
      <c r="I42">
        <f t="shared" si="6"/>
        <v>-1.1729314097282026E-2</v>
      </c>
      <c r="K42">
        <f t="shared" si="7"/>
        <v>-2.7925268031909272</v>
      </c>
      <c r="L42">
        <f t="shared" si="8"/>
        <v>-1.0764432261425685</v>
      </c>
      <c r="M42">
        <f t="shared" si="9"/>
        <v>1.4463355407327827E-2</v>
      </c>
    </row>
    <row r="43" spans="1:13" x14ac:dyDescent="0.25">
      <c r="A43">
        <v>205</v>
      </c>
      <c r="B43">
        <v>1.0054099856602701E-2</v>
      </c>
      <c r="C43">
        <f t="shared" si="0"/>
        <v>2.0610904706035535</v>
      </c>
      <c r="D43">
        <f t="shared" si="1"/>
        <v>114.25383199350962</v>
      </c>
      <c r="E43">
        <f t="shared" si="2"/>
        <v>1.1487194358622541</v>
      </c>
      <c r="F43">
        <f t="shared" si="3"/>
        <v>-0.42261826174069927</v>
      </c>
      <c r="G43">
        <f t="shared" si="4"/>
        <v>-0.90630778703665005</v>
      </c>
      <c r="H43">
        <f t="shared" si="5"/>
        <v>-4.2490462047648468E-3</v>
      </c>
      <c r="I43">
        <f t="shared" si="6"/>
        <v>-9.112108991683094E-3</v>
      </c>
      <c r="K43">
        <f t="shared" si="7"/>
        <v>-2.7052603405912108</v>
      </c>
      <c r="L43">
        <f t="shared" si="8"/>
        <v>-0.98917676354285211</v>
      </c>
      <c r="M43">
        <f t="shared" si="9"/>
        <v>9.8376418182428062E-3</v>
      </c>
    </row>
    <row r="44" spans="1:13" x14ac:dyDescent="0.25">
      <c r="A44">
        <v>210</v>
      </c>
      <c r="B44">
        <v>8.6527180289401595E-3</v>
      </c>
      <c r="C44">
        <f t="shared" si="0"/>
        <v>1.8170707860774336</v>
      </c>
      <c r="D44">
        <f t="shared" si="1"/>
        <v>32.364247845422661</v>
      </c>
      <c r="E44">
        <f t="shared" si="2"/>
        <v>0.28003871082517634</v>
      </c>
      <c r="F44">
        <f t="shared" si="3"/>
        <v>-0.50000000000000011</v>
      </c>
      <c r="G44">
        <f t="shared" si="4"/>
        <v>-0.8660254037844386</v>
      </c>
      <c r="H44">
        <f t="shared" si="5"/>
        <v>-4.3263590144700806E-3</v>
      </c>
      <c r="I44">
        <f t="shared" si="6"/>
        <v>-7.4934736248457937E-3</v>
      </c>
      <c r="K44">
        <f t="shared" si="7"/>
        <v>-2.617993877991494</v>
      </c>
      <c r="L44">
        <f t="shared" si="8"/>
        <v>-0.90191030094313529</v>
      </c>
      <c r="M44">
        <f t="shared" si="9"/>
        <v>7.0384859111106051E-3</v>
      </c>
    </row>
    <row r="45" spans="1:13" x14ac:dyDescent="0.25">
      <c r="A45">
        <v>215</v>
      </c>
      <c r="B45">
        <v>7.4957632642419503E-3</v>
      </c>
      <c r="C45">
        <f t="shared" si="0"/>
        <v>1.6115891018120192</v>
      </c>
      <c r="D45">
        <f t="shared" si="1"/>
        <v>0.47466369733571034</v>
      </c>
      <c r="E45">
        <f t="shared" si="2"/>
        <v>3.5579667053582771E-3</v>
      </c>
      <c r="F45">
        <f t="shared" si="3"/>
        <v>-0.57357643635104616</v>
      </c>
      <c r="G45">
        <f t="shared" si="4"/>
        <v>-0.8191520442889918</v>
      </c>
      <c r="H45">
        <f t="shared" si="5"/>
        <v>-4.2993931808349827E-3</v>
      </c>
      <c r="I45">
        <f t="shared" si="6"/>
        <v>-6.1401698014101197E-3</v>
      </c>
      <c r="K45">
        <f t="shared" si="7"/>
        <v>-2.5307274153917776</v>
      </c>
      <c r="L45">
        <f t="shared" si="8"/>
        <v>-0.81464383834341891</v>
      </c>
      <c r="M45">
        <f t="shared" si="9"/>
        <v>4.9745226883948198E-3</v>
      </c>
    </row>
    <row r="46" spans="1:13" x14ac:dyDescent="0.25">
      <c r="A46">
        <v>220</v>
      </c>
      <c r="B46">
        <v>7.8868465649850096E-3</v>
      </c>
      <c r="C46">
        <f t="shared" si="0"/>
        <v>1.735106244296702</v>
      </c>
      <c r="D46">
        <f t="shared" si="1"/>
        <v>18.585079549248757</v>
      </c>
      <c r="E46">
        <f t="shared" si="2"/>
        <v>0.14657767080296571</v>
      </c>
      <c r="F46">
        <f t="shared" si="3"/>
        <v>-0.64278760968653925</v>
      </c>
      <c r="G46">
        <f t="shared" si="4"/>
        <v>-0.76604444311897801</v>
      </c>
      <c r="H46">
        <f t="shared" si="5"/>
        <v>-5.0695672514712072E-3</v>
      </c>
      <c r="I46">
        <f t="shared" si="6"/>
        <v>-6.0416749848387664E-3</v>
      </c>
      <c r="K46">
        <f t="shared" si="7"/>
        <v>-2.4434609527920612</v>
      </c>
      <c r="L46">
        <f t="shared" si="8"/>
        <v>-0.72737737574370254</v>
      </c>
      <c r="M46">
        <f t="shared" si="9"/>
        <v>4.1727557982009682E-3</v>
      </c>
    </row>
    <row r="47" spans="1:13" x14ac:dyDescent="0.25">
      <c r="A47">
        <v>225</v>
      </c>
      <c r="B47">
        <v>8.1964541780732598E-3</v>
      </c>
      <c r="C47">
        <f t="shared" si="0"/>
        <v>1.8442021900664836</v>
      </c>
      <c r="D47">
        <f t="shared" si="1"/>
        <v>86.695495401161807</v>
      </c>
      <c r="E47">
        <f t="shared" si="2"/>
        <v>0.7105956555009838</v>
      </c>
      <c r="F47">
        <f t="shared" si="3"/>
        <v>-0.70710678118654746</v>
      </c>
      <c r="G47">
        <f t="shared" si="4"/>
        <v>-0.70710678118654768</v>
      </c>
      <c r="H47">
        <f t="shared" si="5"/>
        <v>-5.7957683310004109E-3</v>
      </c>
      <c r="I47">
        <f t="shared" si="6"/>
        <v>-5.7957683310004135E-3</v>
      </c>
      <c r="K47">
        <f t="shared" si="7"/>
        <v>-2.3561944901923448</v>
      </c>
      <c r="L47">
        <f t="shared" si="8"/>
        <v>-0.64011091314398616</v>
      </c>
      <c r="M47">
        <f t="shared" si="9"/>
        <v>3.3584313731324453E-3</v>
      </c>
    </row>
    <row r="48" spans="1:13" x14ac:dyDescent="0.25">
      <c r="A48">
        <v>230</v>
      </c>
      <c r="B48">
        <v>8.22904445313518E-3</v>
      </c>
      <c r="C48">
        <f t="shared" si="0"/>
        <v>1.8926802242210914</v>
      </c>
      <c r="D48">
        <f t="shared" si="1"/>
        <v>204.80591125307484</v>
      </c>
      <c r="E48">
        <f t="shared" si="2"/>
        <v>1.6853569479664114</v>
      </c>
      <c r="F48">
        <f t="shared" si="3"/>
        <v>-0.7660444431189779</v>
      </c>
      <c r="G48">
        <f t="shared" si="4"/>
        <v>-0.64278760968653947</v>
      </c>
      <c r="H48">
        <f t="shared" si="5"/>
        <v>-6.3038137755032529E-3</v>
      </c>
      <c r="I48">
        <f t="shared" si="6"/>
        <v>-5.2895278140350386E-3</v>
      </c>
      <c r="K48">
        <f t="shared" si="7"/>
        <v>-2.2689280275926285</v>
      </c>
      <c r="L48">
        <f t="shared" si="8"/>
        <v>-0.55284445054426978</v>
      </c>
      <c r="M48">
        <f t="shared" si="9"/>
        <v>2.5151003484109907E-3</v>
      </c>
    </row>
    <row r="49" spans="1:13" x14ac:dyDescent="0.25">
      <c r="A49">
        <v>235</v>
      </c>
      <c r="B49">
        <v>1.0086690131664701E-2</v>
      </c>
      <c r="C49">
        <f t="shared" si="0"/>
        <v>2.3703721809412048</v>
      </c>
      <c r="D49">
        <f t="shared" si="1"/>
        <v>372.91632710498789</v>
      </c>
      <c r="E49">
        <f t="shared" si="2"/>
        <v>3.7614914365465268</v>
      </c>
      <c r="F49">
        <f t="shared" si="3"/>
        <v>-0.81915204428899158</v>
      </c>
      <c r="G49">
        <f t="shared" si="4"/>
        <v>-0.57357643635104638</v>
      </c>
      <c r="H49">
        <f t="shared" si="5"/>
        <v>-8.2625328414627375E-3</v>
      </c>
      <c r="I49">
        <f t="shared" si="6"/>
        <v>-5.785487780297506E-3</v>
      </c>
      <c r="K49">
        <f t="shared" si="7"/>
        <v>-2.1816615649929121</v>
      </c>
      <c r="L49">
        <f t="shared" si="8"/>
        <v>-0.46557798794455341</v>
      </c>
      <c r="M49">
        <f t="shared" si="9"/>
        <v>2.186419829706208E-3</v>
      </c>
    </row>
    <row r="50" spans="1:13" x14ac:dyDescent="0.25">
      <c r="A50">
        <v>240</v>
      </c>
      <c r="B50">
        <v>1.1031808108460399E-2</v>
      </c>
      <c r="C50">
        <f t="shared" si="0"/>
        <v>2.6476339460304956</v>
      </c>
      <c r="D50">
        <f t="shared" si="1"/>
        <v>591.02674295690099</v>
      </c>
      <c r="E50">
        <f t="shared" si="2"/>
        <v>6.5200936152688804</v>
      </c>
      <c r="F50">
        <f t="shared" si="3"/>
        <v>-0.86602540378443837</v>
      </c>
      <c r="G50">
        <f t="shared" si="4"/>
        <v>-0.50000000000000044</v>
      </c>
      <c r="H50">
        <f t="shared" si="5"/>
        <v>-9.5538260716018578E-3</v>
      </c>
      <c r="I50">
        <f t="shared" si="6"/>
        <v>-5.5159040542302048E-3</v>
      </c>
      <c r="K50">
        <f t="shared" si="7"/>
        <v>-2.0943951023931957</v>
      </c>
      <c r="L50">
        <f t="shared" si="8"/>
        <v>-0.37831152534483703</v>
      </c>
      <c r="M50">
        <f t="shared" si="9"/>
        <v>1.5788680763804395E-3</v>
      </c>
    </row>
    <row r="51" spans="1:13" x14ac:dyDescent="0.25">
      <c r="A51">
        <v>245</v>
      </c>
      <c r="B51">
        <v>1.42745404771216E-2</v>
      </c>
      <c r="C51">
        <f t="shared" si="0"/>
        <v>3.4972624168947921</v>
      </c>
      <c r="D51">
        <f t="shared" si="1"/>
        <v>859.13715880881398</v>
      </c>
      <c r="E51">
        <f t="shared" si="2"/>
        <v>12.263788148815664</v>
      </c>
      <c r="F51">
        <f t="shared" si="3"/>
        <v>-0.90630778703665005</v>
      </c>
      <c r="G51">
        <f t="shared" si="4"/>
        <v>-0.42261826174069916</v>
      </c>
      <c r="H51">
        <f t="shared" si="5"/>
        <v>-1.2937127190785163E-2</v>
      </c>
      <c r="I51">
        <f t="shared" si="6"/>
        <v>-6.032681483588381E-3</v>
      </c>
      <c r="K51">
        <f t="shared" si="7"/>
        <v>-2.0071286397934784</v>
      </c>
      <c r="L51">
        <f t="shared" si="8"/>
        <v>-0.29104506274511976</v>
      </c>
      <c r="M51">
        <f t="shared" si="9"/>
        <v>1.2091567626176514E-3</v>
      </c>
    </row>
    <row r="52" spans="1:13" x14ac:dyDescent="0.25">
      <c r="A52">
        <v>250</v>
      </c>
      <c r="B52">
        <v>1.7582453395906601E-2</v>
      </c>
      <c r="C52">
        <f t="shared" si="0"/>
        <v>4.3956133489766502</v>
      </c>
      <c r="D52">
        <f t="shared" si="1"/>
        <v>1177.247574660727</v>
      </c>
      <c r="E52">
        <f t="shared" si="2"/>
        <v>20.698900616916308</v>
      </c>
      <c r="F52">
        <f t="shared" si="3"/>
        <v>-0.93969262078590843</v>
      </c>
      <c r="G52">
        <f t="shared" si="4"/>
        <v>-0.34202014332566855</v>
      </c>
      <c r="H52">
        <f t="shared" si="5"/>
        <v>-1.652210171144557E-2</v>
      </c>
      <c r="I52">
        <f t="shared" si="6"/>
        <v>-6.0135532304848634E-3</v>
      </c>
      <c r="K52">
        <f t="shared" si="7"/>
        <v>-1.9198621771937623</v>
      </c>
      <c r="L52">
        <f t="shared" si="8"/>
        <v>-0.20377860014540361</v>
      </c>
      <c r="M52">
        <f t="shared" si="9"/>
        <v>7.301239993077913E-4</v>
      </c>
    </row>
    <row r="53" spans="1:13" x14ac:dyDescent="0.25">
      <c r="A53">
        <v>255</v>
      </c>
      <c r="B53">
        <v>2.3416112631990602E-2</v>
      </c>
      <c r="C53">
        <f t="shared" si="0"/>
        <v>5.971108721157603</v>
      </c>
      <c r="D53">
        <f t="shared" si="1"/>
        <v>1545.3579905126401</v>
      </c>
      <c r="E53">
        <f t="shared" si="2"/>
        <v>36.186276762590644</v>
      </c>
      <c r="F53">
        <f t="shared" si="3"/>
        <v>-0.96592582628906831</v>
      </c>
      <c r="G53">
        <f t="shared" si="4"/>
        <v>-0.25881904510252063</v>
      </c>
      <c r="H53">
        <f t="shared" si="5"/>
        <v>-2.2618227942533414E-2</v>
      </c>
      <c r="I53">
        <f t="shared" si="6"/>
        <v>-6.0605359114248789E-3</v>
      </c>
      <c r="K53">
        <f t="shared" si="7"/>
        <v>-1.8325957145940457</v>
      </c>
      <c r="L53">
        <f t="shared" si="8"/>
        <v>-0.11651213754568701</v>
      </c>
      <c r="M53">
        <f t="shared" si="9"/>
        <v>3.1787556001309028E-4</v>
      </c>
    </row>
    <row r="54" spans="1:13" x14ac:dyDescent="0.25">
      <c r="A54">
        <v>260</v>
      </c>
      <c r="B54">
        <v>3.1840698735497303E-2</v>
      </c>
      <c r="C54">
        <f t="shared" si="0"/>
        <v>8.2785816712292988</v>
      </c>
      <c r="D54">
        <f t="shared" si="1"/>
        <v>1963.4684063645532</v>
      </c>
      <c r="E54">
        <f t="shared" si="2"/>
        <v>62.518206003720735</v>
      </c>
      <c r="F54">
        <f t="shared" si="3"/>
        <v>-0.98480775301220802</v>
      </c>
      <c r="G54">
        <f t="shared" si="4"/>
        <v>-0.17364817766693033</v>
      </c>
      <c r="H54">
        <f t="shared" si="5"/>
        <v>-3.1356966976043753E-2</v>
      </c>
      <c r="I54">
        <f t="shared" si="6"/>
        <v>-5.5290793110608395E-3</v>
      </c>
      <c r="K54">
        <f t="shared" si="7"/>
        <v>-1.7453292519943295</v>
      </c>
      <c r="L54">
        <f t="shared" si="8"/>
        <v>-2.9245674945970856E-2</v>
      </c>
      <c r="M54">
        <f t="shared" si="9"/>
        <v>2.7233652212076093E-5</v>
      </c>
    </row>
    <row r="55" spans="1:13" x14ac:dyDescent="0.25">
      <c r="A55">
        <v>265</v>
      </c>
      <c r="B55">
        <v>4.5707860774344897E-2</v>
      </c>
      <c r="C55">
        <f t="shared" si="0"/>
        <v>12.112583105201397</v>
      </c>
      <c r="D55">
        <f t="shared" si="1"/>
        <v>2431.5788222164661</v>
      </c>
      <c r="E55">
        <f t="shared" si="2"/>
        <v>111.14226626771577</v>
      </c>
      <c r="F55">
        <f t="shared" si="3"/>
        <v>-0.99619469809174555</v>
      </c>
      <c r="G55">
        <f t="shared" si="4"/>
        <v>-8.7155742747658249E-2</v>
      </c>
      <c r="H55">
        <f t="shared" si="5"/>
        <v>-4.5533928564518052E-2</v>
      </c>
      <c r="I55">
        <f t="shared" si="6"/>
        <v>-3.9837025551945834E-3</v>
      </c>
      <c r="K55">
        <f t="shared" si="7"/>
        <v>-1.6580627893946129</v>
      </c>
      <c r="L55">
        <f t="shared" si="8"/>
        <v>5.8020787653745742E-2</v>
      </c>
      <c r="M55">
        <f t="shared" si="9"/>
        <v>1.5387148186173167E-4</v>
      </c>
    </row>
    <row r="56" spans="1:13" x14ac:dyDescent="0.25">
      <c r="A56">
        <v>270</v>
      </c>
      <c r="B56">
        <v>5.72448181462651E-2</v>
      </c>
      <c r="C56">
        <f t="shared" si="0"/>
        <v>15.456100899491577</v>
      </c>
      <c r="D56">
        <f t="shared" si="1"/>
        <v>2949.6892380683794</v>
      </c>
      <c r="E56">
        <f t="shared" si="2"/>
        <v>168.85442402121964</v>
      </c>
      <c r="F56">
        <f t="shared" si="3"/>
        <v>-1</v>
      </c>
      <c r="G56">
        <f t="shared" si="4"/>
        <v>-1.83772268236293E-16</v>
      </c>
      <c r="H56">
        <f t="shared" si="5"/>
        <v>-5.72448181462651E-2</v>
      </c>
      <c r="I56">
        <f t="shared" si="6"/>
        <v>-1.0520010075513243E-17</v>
      </c>
      <c r="K56">
        <f t="shared" si="7"/>
        <v>-1.5707963267948968</v>
      </c>
      <c r="L56">
        <f t="shared" si="8"/>
        <v>0.1452872502534619</v>
      </c>
      <c r="M56">
        <f t="shared" si="9"/>
        <v>1.208345665621544E-3</v>
      </c>
    </row>
    <row r="57" spans="1:13" x14ac:dyDescent="0.25">
      <c r="A57">
        <v>275</v>
      </c>
      <c r="B57">
        <v>6.1286012253943402E-2</v>
      </c>
      <c r="C57">
        <f t="shared" si="0"/>
        <v>16.853653369834436</v>
      </c>
      <c r="D57">
        <f t="shared" si="1"/>
        <v>3517.7996539202923</v>
      </c>
      <c r="E57">
        <f t="shared" si="2"/>
        <v>215.59191269707688</v>
      </c>
      <c r="F57">
        <f t="shared" si="3"/>
        <v>-0.99619469809174555</v>
      </c>
      <c r="G57">
        <f t="shared" si="4"/>
        <v>8.7155742747657888E-2</v>
      </c>
      <c r="H57">
        <f t="shared" si="5"/>
        <v>-6.1052800474564163E-2</v>
      </c>
      <c r="I57">
        <f t="shared" si="6"/>
        <v>5.3414279180345001E-3</v>
      </c>
      <c r="K57">
        <f t="shared" si="7"/>
        <v>-1.4835298641951804</v>
      </c>
      <c r="L57">
        <f t="shared" si="8"/>
        <v>0.23255371285317827</v>
      </c>
      <c r="M57">
        <f t="shared" si="9"/>
        <v>3.3144228853755064E-3</v>
      </c>
    </row>
    <row r="58" spans="1:13" x14ac:dyDescent="0.25">
      <c r="A58">
        <v>280</v>
      </c>
      <c r="B58">
        <v>5.5533828705514203E-2</v>
      </c>
      <c r="C58">
        <f t="shared" si="0"/>
        <v>15.549472037543977</v>
      </c>
      <c r="D58">
        <f t="shared" si="1"/>
        <v>4135.9100697722051</v>
      </c>
      <c r="E58">
        <f t="shared" si="2"/>
        <v>229.68292135614092</v>
      </c>
      <c r="F58">
        <f t="shared" si="3"/>
        <v>-0.98480775301220813</v>
      </c>
      <c r="G58">
        <f t="shared" si="4"/>
        <v>0.17364817766692997</v>
      </c>
      <c r="H58">
        <f t="shared" si="5"/>
        <v>-5.4690145063642302E-2</v>
      </c>
      <c r="I58">
        <f t="shared" si="6"/>
        <v>9.6433481535799868E-3</v>
      </c>
      <c r="K58">
        <f t="shared" si="7"/>
        <v>-1.396263401595464</v>
      </c>
      <c r="L58">
        <f t="shared" si="8"/>
        <v>0.31982017545289465</v>
      </c>
      <c r="M58">
        <f t="shared" si="9"/>
        <v>5.6802745940532917E-3</v>
      </c>
    </row>
    <row r="59" spans="1:13" x14ac:dyDescent="0.25">
      <c r="A59">
        <v>285</v>
      </c>
      <c r="B59">
        <v>5.1427454047712103E-2</v>
      </c>
      <c r="C59">
        <f t="shared" si="0"/>
        <v>14.65682440359795</v>
      </c>
      <c r="D59">
        <f t="shared" si="1"/>
        <v>4804.020485624118</v>
      </c>
      <c r="E59">
        <f t="shared" si="2"/>
        <v>247.0585427687019</v>
      </c>
      <c r="F59">
        <f t="shared" si="3"/>
        <v>-0.96592582628906842</v>
      </c>
      <c r="G59">
        <f t="shared" si="4"/>
        <v>0.2588190451025203</v>
      </c>
      <c r="H59">
        <f t="shared" si="5"/>
        <v>-4.9675106044979406E-2</v>
      </c>
      <c r="I59">
        <f t="shared" si="6"/>
        <v>1.3310404548682589E-2</v>
      </c>
      <c r="K59">
        <f t="shared" si="7"/>
        <v>-1.3089969389957476</v>
      </c>
      <c r="L59">
        <f t="shared" si="8"/>
        <v>0.40708663805261103</v>
      </c>
      <c r="M59">
        <f t="shared" si="9"/>
        <v>8.522533559189879E-3</v>
      </c>
    </row>
    <row r="60" spans="1:13" x14ac:dyDescent="0.25">
      <c r="A60">
        <v>290</v>
      </c>
      <c r="B60">
        <v>4.77121626906531E-2</v>
      </c>
      <c r="C60">
        <f t="shared" si="0"/>
        <v>13.8365271802894</v>
      </c>
      <c r="D60">
        <f t="shared" si="1"/>
        <v>5522.1309014760318</v>
      </c>
      <c r="E60">
        <f t="shared" si="2"/>
        <v>263.47280797030731</v>
      </c>
      <c r="F60">
        <f t="shared" si="3"/>
        <v>-0.93969262078590832</v>
      </c>
      <c r="G60">
        <f t="shared" si="4"/>
        <v>0.34202014332566899</v>
      </c>
      <c r="H60">
        <f t="shared" si="5"/>
        <v>-4.4834767202143445E-2</v>
      </c>
      <c r="I60">
        <f t="shared" si="6"/>
        <v>1.631852072183481E-2</v>
      </c>
      <c r="K60">
        <f t="shared" si="7"/>
        <v>-1.2217304763960304</v>
      </c>
      <c r="L60">
        <f t="shared" si="8"/>
        <v>0.49435310065232829</v>
      </c>
      <c r="M60">
        <f t="shared" si="9"/>
        <v>1.1660136312552858E-2</v>
      </c>
    </row>
    <row r="61" spans="1:13" x14ac:dyDescent="0.25">
      <c r="A61">
        <v>295</v>
      </c>
      <c r="B61">
        <v>4.0330465389127802E-2</v>
      </c>
      <c r="C61">
        <f t="shared" si="0"/>
        <v>11.897487289792702</v>
      </c>
      <c r="D61">
        <f t="shared" si="1"/>
        <v>6290.2413173279447</v>
      </c>
      <c r="E61">
        <f t="shared" si="2"/>
        <v>253.68835973775634</v>
      </c>
      <c r="F61">
        <f t="shared" si="3"/>
        <v>-0.90630778703664994</v>
      </c>
      <c r="G61">
        <f t="shared" si="4"/>
        <v>0.42261826174069961</v>
      </c>
      <c r="H61">
        <f t="shared" si="5"/>
        <v>-3.655181483697862E-2</v>
      </c>
      <c r="I61">
        <f t="shared" si="6"/>
        <v>1.7044391177946639E-2</v>
      </c>
      <c r="K61">
        <f t="shared" si="7"/>
        <v>-1.134464013796314</v>
      </c>
      <c r="L61">
        <f t="shared" si="8"/>
        <v>0.58161956325204467</v>
      </c>
      <c r="M61">
        <f t="shared" si="9"/>
        <v>1.3643042921144714E-2</v>
      </c>
    </row>
    <row r="62" spans="1:13" x14ac:dyDescent="0.25">
      <c r="A62">
        <v>300</v>
      </c>
      <c r="B62">
        <v>2.6381827662625399E-2</v>
      </c>
      <c r="C62">
        <f t="shared" si="0"/>
        <v>7.9145482987876195</v>
      </c>
      <c r="D62">
        <f t="shared" si="1"/>
        <v>7108.3517331798575</v>
      </c>
      <c r="E62">
        <f t="shared" si="2"/>
        <v>187.53131039007556</v>
      </c>
      <c r="F62">
        <f t="shared" si="3"/>
        <v>-0.8660254037844386</v>
      </c>
      <c r="G62">
        <f t="shared" si="4"/>
        <v>0.50000000000000011</v>
      </c>
      <c r="H62">
        <f t="shared" si="5"/>
        <v>-2.2847332954096633E-2</v>
      </c>
      <c r="I62">
        <f t="shared" si="6"/>
        <v>1.3190913831312703E-2</v>
      </c>
      <c r="K62">
        <f t="shared" si="7"/>
        <v>-1.0471975511965976</v>
      </c>
      <c r="L62">
        <f t="shared" si="8"/>
        <v>0.66888602585176105</v>
      </c>
      <c r="M62">
        <f t="shared" si="9"/>
        <v>1.1803454352816352E-2</v>
      </c>
    </row>
    <row r="63" spans="1:13" x14ac:dyDescent="0.25">
      <c r="A63">
        <v>305</v>
      </c>
      <c r="B63">
        <v>1.7321731195411201E-2</v>
      </c>
      <c r="C63">
        <f t="shared" si="0"/>
        <v>5.2831280146004165</v>
      </c>
      <c r="D63">
        <f t="shared" si="1"/>
        <v>7976.4621490317704</v>
      </c>
      <c r="E63">
        <f t="shared" si="2"/>
        <v>138.16613323590028</v>
      </c>
      <c r="F63">
        <f t="shared" si="3"/>
        <v>-0.8191520442889918</v>
      </c>
      <c r="G63">
        <f t="shared" si="4"/>
        <v>0.57357643635104605</v>
      </c>
      <c r="H63">
        <f t="shared" si="5"/>
        <v>-1.4189131519345487E-2</v>
      </c>
      <c r="I63">
        <f t="shared" si="6"/>
        <v>9.9353368504947019E-3</v>
      </c>
      <c r="K63">
        <f t="shared" si="7"/>
        <v>-0.95993108859688125</v>
      </c>
      <c r="L63">
        <f t="shared" si="8"/>
        <v>0.75615248845147742</v>
      </c>
      <c r="M63">
        <f t="shared" si="9"/>
        <v>9.9039871055959863E-3</v>
      </c>
    </row>
    <row r="64" spans="1:13" x14ac:dyDescent="0.25">
      <c r="A64">
        <v>310</v>
      </c>
      <c r="B64">
        <v>1.25146656237778E-2</v>
      </c>
      <c r="C64">
        <f t="shared" si="0"/>
        <v>3.8795463433711177</v>
      </c>
      <c r="D64">
        <f t="shared" si="1"/>
        <v>8894.5725648836833</v>
      </c>
      <c r="E64">
        <f t="shared" si="2"/>
        <v>111.31260151594697</v>
      </c>
      <c r="F64">
        <f t="shared" si="3"/>
        <v>-0.76604444311897812</v>
      </c>
      <c r="G64">
        <f t="shared" si="4"/>
        <v>0.64278760968653925</v>
      </c>
      <c r="H64">
        <f t="shared" si="5"/>
        <v>-9.5867900585870844E-3</v>
      </c>
      <c r="I64">
        <f t="shared" si="6"/>
        <v>8.0442720023344346E-3</v>
      </c>
      <c r="K64">
        <f t="shared" si="7"/>
        <v>-0.87266462599716488</v>
      </c>
      <c r="L64">
        <f t="shared" si="8"/>
        <v>0.8434189510511938</v>
      </c>
      <c r="M64">
        <f t="shared" si="9"/>
        <v>8.9023765599348294E-3</v>
      </c>
    </row>
    <row r="65" spans="1:16" x14ac:dyDescent="0.25">
      <c r="A65">
        <v>315</v>
      </c>
      <c r="B65">
        <v>9.4674749054882001E-3</v>
      </c>
      <c r="C65">
        <f t="shared" si="0"/>
        <v>2.9822545952287829</v>
      </c>
      <c r="D65">
        <f t="shared" si="1"/>
        <v>9862.6829807355971</v>
      </c>
      <c r="E65">
        <f t="shared" si="2"/>
        <v>93.374703620899822</v>
      </c>
      <c r="F65">
        <f t="shared" si="3"/>
        <v>-0.70710678118654768</v>
      </c>
      <c r="G65">
        <f t="shared" si="4"/>
        <v>0.70710678118654735</v>
      </c>
      <c r="H65">
        <f t="shared" si="5"/>
        <v>-6.6945157063841758E-3</v>
      </c>
      <c r="I65">
        <f t="shared" si="6"/>
        <v>6.6945157063841724E-3</v>
      </c>
      <c r="K65">
        <f t="shared" si="7"/>
        <v>-0.7853981633974485</v>
      </c>
      <c r="L65">
        <f t="shared" si="8"/>
        <v>0.93068541365091018</v>
      </c>
      <c r="M65">
        <f t="shared" si="9"/>
        <v>8.2004932874636706E-3</v>
      </c>
    </row>
    <row r="66" spans="1:16" x14ac:dyDescent="0.25">
      <c r="A66">
        <v>320</v>
      </c>
      <c r="B66">
        <v>8.0823882153565306E-3</v>
      </c>
      <c r="C66">
        <f t="shared" si="0"/>
        <v>2.58636422891409</v>
      </c>
      <c r="D66">
        <f t="shared" si="1"/>
        <v>10880.793396587509</v>
      </c>
      <c r="E66">
        <f t="shared" si="2"/>
        <v>87.942796322308041</v>
      </c>
      <c r="F66">
        <f t="shared" si="3"/>
        <v>-0.64278760968653958</v>
      </c>
      <c r="G66">
        <f t="shared" si="4"/>
        <v>0.76604444311897779</v>
      </c>
      <c r="H66">
        <f t="shared" si="5"/>
        <v>-5.1952590015076809E-3</v>
      </c>
      <c r="I66">
        <f t="shared" si="6"/>
        <v>6.1914685795041819E-3</v>
      </c>
      <c r="K66">
        <f t="shared" si="7"/>
        <v>-0.69813170079773212</v>
      </c>
      <c r="L66">
        <f t="shared" si="8"/>
        <v>1.0179518762506266</v>
      </c>
      <c r="M66">
        <f t="shared" si="9"/>
        <v>8.3751809915857834E-3</v>
      </c>
      <c r="O66" t="s">
        <v>238</v>
      </c>
      <c r="P66" t="s">
        <v>230</v>
      </c>
    </row>
    <row r="67" spans="1:16" x14ac:dyDescent="0.25">
      <c r="A67">
        <v>325</v>
      </c>
      <c r="B67">
        <v>6.3713987746056499E-3</v>
      </c>
      <c r="C67">
        <f t="shared" ref="C67:C73" si="10">A67*B67</f>
        <v>2.070704601746836</v>
      </c>
      <c r="D67">
        <f t="shared" ref="D67:D73" si="11">(A67-$C$75)^2</f>
        <v>11948.903812439423</v>
      </c>
      <c r="E67">
        <f t="shared" ref="E67:E73" si="12">D67*B67</f>
        <v>76.131231108457314</v>
      </c>
      <c r="F67">
        <f t="shared" ref="F67:F73" si="13">SIN(RADIANS(A67))</f>
        <v>-0.57357643635104649</v>
      </c>
      <c r="G67">
        <f t="shared" ref="G67:G73" si="14">COS(RADIANS(A67))</f>
        <v>0.81915204428899158</v>
      </c>
      <c r="H67">
        <f t="shared" ref="H67:H73" si="15">F67*B67</f>
        <v>-3.6544842037097331E-3</v>
      </c>
      <c r="I67">
        <f t="shared" ref="I67:I73" si="16">G67*B67</f>
        <v>5.2191443311985939E-3</v>
      </c>
      <c r="K67">
        <f t="shared" ref="K67:K73" si="17">ATAN2(G67,F67)</f>
        <v>-0.61086523819801586</v>
      </c>
      <c r="L67">
        <f t="shared" ref="L67:L73" si="18">K67-$K$77</f>
        <v>1.1052183388503427</v>
      </c>
      <c r="M67">
        <f t="shared" ref="M67:M73" si="19">(L67^2)*B67</f>
        <v>7.7827118762818373E-3</v>
      </c>
      <c r="O67">
        <f>SQRT(SUM(M2:M73))</f>
        <v>2.0372592435692236</v>
      </c>
      <c r="P67">
        <f>DEGREES(O67)</f>
        <v>116.72635643053111</v>
      </c>
    </row>
    <row r="68" spans="1:16" x14ac:dyDescent="0.25">
      <c r="A68">
        <v>330</v>
      </c>
      <c r="B68">
        <v>4.7581801590405402E-3</v>
      </c>
      <c r="C68">
        <f t="shared" si="10"/>
        <v>1.5701994524833782</v>
      </c>
      <c r="D68">
        <f t="shared" si="11"/>
        <v>13067.014228291337</v>
      </c>
      <c r="E68">
        <f t="shared" si="12"/>
        <v>62.175207838956275</v>
      </c>
      <c r="F68">
        <f t="shared" si="13"/>
        <v>-0.50000000000000044</v>
      </c>
      <c r="G68">
        <f t="shared" si="14"/>
        <v>0.86602540378443837</v>
      </c>
      <c r="H68">
        <f t="shared" si="15"/>
        <v>-2.3790900795202722E-3</v>
      </c>
      <c r="I68">
        <f t="shared" si="16"/>
        <v>4.1207048935121872E-3</v>
      </c>
      <c r="K68">
        <f t="shared" si="17"/>
        <v>-0.52359877559829948</v>
      </c>
      <c r="L68">
        <f t="shared" si="18"/>
        <v>1.1924848014500591</v>
      </c>
      <c r="M68">
        <f t="shared" si="19"/>
        <v>6.7662273577972359E-3</v>
      </c>
    </row>
    <row r="69" spans="1:16" x14ac:dyDescent="0.25">
      <c r="A69">
        <v>335</v>
      </c>
      <c r="B69">
        <v>4.10637465780211E-3</v>
      </c>
      <c r="C69">
        <f t="shared" si="10"/>
        <v>1.3756355103637068</v>
      </c>
      <c r="D69">
        <f t="shared" si="11"/>
        <v>14235.124644143249</v>
      </c>
      <c r="E69">
        <f t="shared" si="12"/>
        <v>58.454755089364113</v>
      </c>
      <c r="F69">
        <f t="shared" si="13"/>
        <v>-0.42261826174069922</v>
      </c>
      <c r="G69">
        <f t="shared" si="14"/>
        <v>0.90630778703665005</v>
      </c>
      <c r="H69">
        <f t="shared" si="15"/>
        <v>-1.7354289199363862E-3</v>
      </c>
      <c r="I69">
        <f t="shared" si="16"/>
        <v>3.7216393288560115E-3</v>
      </c>
      <c r="K69">
        <f t="shared" si="17"/>
        <v>-0.43633231299858216</v>
      </c>
      <c r="L69">
        <f t="shared" si="18"/>
        <v>1.2797512640497766</v>
      </c>
      <c r="M69">
        <f t="shared" si="19"/>
        <v>6.72526970171627E-3</v>
      </c>
    </row>
    <row r="70" spans="1:16" x14ac:dyDescent="0.25">
      <c r="A70">
        <v>340</v>
      </c>
      <c r="B70">
        <v>3.6012253943423201E-3</v>
      </c>
      <c r="C70">
        <f t="shared" si="10"/>
        <v>1.2244166340763889</v>
      </c>
      <c r="D70">
        <f t="shared" si="11"/>
        <v>15453.235059995162</v>
      </c>
      <c r="E70">
        <f t="shared" si="12"/>
        <v>55.650582522795645</v>
      </c>
      <c r="F70">
        <f t="shared" si="13"/>
        <v>-0.3420201433256686</v>
      </c>
      <c r="G70">
        <f t="shared" si="14"/>
        <v>0.93969262078590843</v>
      </c>
      <c r="H70">
        <f t="shared" si="15"/>
        <v>-1.2316916255209977E-3</v>
      </c>
      <c r="I70">
        <f t="shared" si="16"/>
        <v>3.3840449288503015E-3</v>
      </c>
      <c r="K70">
        <f t="shared" si="17"/>
        <v>-0.34906585039886578</v>
      </c>
      <c r="L70">
        <f t="shared" si="18"/>
        <v>1.3670177266494929</v>
      </c>
      <c r="M70">
        <f t="shared" si="19"/>
        <v>6.7297448142230728E-3</v>
      </c>
    </row>
    <row r="71" spans="1:16" x14ac:dyDescent="0.25">
      <c r="A71">
        <v>345</v>
      </c>
      <c r="B71">
        <v>3.3730934689088698E-3</v>
      </c>
      <c r="C71">
        <f t="shared" si="10"/>
        <v>1.1637172467735601</v>
      </c>
      <c r="D71">
        <f t="shared" si="11"/>
        <v>16721.345475847076</v>
      </c>
      <c r="E71">
        <f t="shared" si="12"/>
        <v>56.402661215948648</v>
      </c>
      <c r="F71">
        <f t="shared" si="13"/>
        <v>-0.25881904510252068</v>
      </c>
      <c r="G71">
        <f t="shared" si="14"/>
        <v>0.96592582628906831</v>
      </c>
      <c r="H71">
        <f t="shared" si="15"/>
        <v>-8.7302083066454275E-4</v>
      </c>
      <c r="I71">
        <f t="shared" si="16"/>
        <v>3.2581580961060599E-3</v>
      </c>
      <c r="K71">
        <f t="shared" si="17"/>
        <v>-0.26179938779914935</v>
      </c>
      <c r="L71">
        <f t="shared" si="18"/>
        <v>1.4542841892492093</v>
      </c>
      <c r="M71">
        <f t="shared" si="19"/>
        <v>7.1338987443251628E-3</v>
      </c>
    </row>
    <row r="72" spans="1:16" x14ac:dyDescent="0.25">
      <c r="A72">
        <v>350</v>
      </c>
      <c r="B72">
        <v>3.3730934689088698E-3</v>
      </c>
      <c r="C72">
        <f t="shared" si="10"/>
        <v>1.1805827141181044</v>
      </c>
      <c r="D72">
        <f t="shared" si="11"/>
        <v>18039.455891698988</v>
      </c>
      <c r="E72">
        <f t="shared" si="12"/>
        <v>60.84877085095949</v>
      </c>
      <c r="F72">
        <f t="shared" si="13"/>
        <v>-0.17364817766693039</v>
      </c>
      <c r="G72">
        <f t="shared" si="14"/>
        <v>0.98480775301220802</v>
      </c>
      <c r="H72">
        <f t="shared" si="15"/>
        <v>-5.8573153397624997E-4</v>
      </c>
      <c r="I72">
        <f t="shared" si="16"/>
        <v>3.3218485998162983E-3</v>
      </c>
      <c r="K72">
        <f t="shared" si="17"/>
        <v>-0.174532925199433</v>
      </c>
      <c r="L72">
        <f t="shared" si="18"/>
        <v>1.5415506518489257</v>
      </c>
      <c r="M72">
        <f t="shared" si="19"/>
        <v>8.0157465019013059E-3</v>
      </c>
    </row>
    <row r="73" spans="1:16" x14ac:dyDescent="0.25">
      <c r="A73">
        <v>355</v>
      </c>
      <c r="B73">
        <v>2.6561074175466002E-3</v>
      </c>
      <c r="C73">
        <f t="shared" si="10"/>
        <v>0.94291813322904305</v>
      </c>
      <c r="D73">
        <f t="shared" si="11"/>
        <v>19407.5663075509</v>
      </c>
      <c r="E73">
        <f t="shared" si="12"/>
        <v>51.548580826013428</v>
      </c>
      <c r="F73">
        <f t="shared" si="13"/>
        <v>-8.7155742747658319E-2</v>
      </c>
      <c r="G73">
        <f t="shared" si="14"/>
        <v>0.99619469809174555</v>
      </c>
      <c r="H73">
        <f t="shared" si="15"/>
        <v>-2.3149501479383856E-4</v>
      </c>
      <c r="I73">
        <f t="shared" si="16"/>
        <v>2.6460001269220813E-3</v>
      </c>
      <c r="K73">
        <f t="shared" si="17"/>
        <v>-8.7266462599716613E-2</v>
      </c>
      <c r="L73">
        <f t="shared" si="18"/>
        <v>1.6288171144486421</v>
      </c>
      <c r="M73">
        <f t="shared" si="19"/>
        <v>7.0467730144096255E-3</v>
      </c>
    </row>
    <row r="74" spans="1:16" x14ac:dyDescent="0.25">
      <c r="O74" t="s">
        <v>228</v>
      </c>
      <c r="P74">
        <f>SUM(L2:L73)</f>
        <v>126.69961020107161</v>
      </c>
    </row>
    <row r="75" spans="1:16" x14ac:dyDescent="0.25">
      <c r="B75" t="s">
        <v>219</v>
      </c>
      <c r="C75">
        <f>SUM(C2:C73)</f>
        <v>215.6889584148087</v>
      </c>
      <c r="O75" t="s">
        <v>224</v>
      </c>
      <c r="P75">
        <f>SQRT(P74)</f>
        <v>11.256092137197154</v>
      </c>
    </row>
    <row r="76" spans="1:16" x14ac:dyDescent="0.25">
      <c r="B76" t="s">
        <v>220</v>
      </c>
      <c r="C76">
        <f>SUM(B2:B73)</f>
        <v>0.99999999999999833</v>
      </c>
      <c r="K76" t="s">
        <v>229</v>
      </c>
      <c r="L76" t="s">
        <v>230</v>
      </c>
      <c r="M76" t="s">
        <v>231</v>
      </c>
    </row>
    <row r="77" spans="1:16" x14ac:dyDescent="0.25">
      <c r="B77" t="s">
        <v>223</v>
      </c>
      <c r="C77">
        <f>SUM(E2:E73)</f>
        <v>7481.1965656078246</v>
      </c>
      <c r="G77" t="s">
        <v>228</v>
      </c>
      <c r="H77">
        <f>SUM(H2:H73)</f>
        <v>-0.35913037966250999</v>
      </c>
      <c r="I77">
        <f>SUM(I2:I73)</f>
        <v>-5.2547316347796295E-2</v>
      </c>
      <c r="K77">
        <f>ATAN2(I77,H77)</f>
        <v>-1.7160835770483587</v>
      </c>
      <c r="L77">
        <f>DEGREES(K77)</f>
        <v>-98.324346256584377</v>
      </c>
      <c r="M77">
        <f>L77+90</f>
        <v>-8.3243462565843771</v>
      </c>
    </row>
    <row r="78" spans="1:16" x14ac:dyDescent="0.25">
      <c r="B78" t="s">
        <v>224</v>
      </c>
      <c r="C78">
        <f>SQRT(C77)</f>
        <v>86.493910569518277</v>
      </c>
    </row>
    <row r="80" spans="1:16" x14ac:dyDescent="0.25">
      <c r="L80" t="s">
        <v>232</v>
      </c>
      <c r="M80">
        <f>M77+360</f>
        <v>351.67565374341564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6FAA-6730-4874-9E62-D9DF6AC95594}">
  <dimension ref="B2:AA35"/>
  <sheetViews>
    <sheetView workbookViewId="0">
      <selection activeCell="I48" sqref="I48"/>
    </sheetView>
  </sheetViews>
  <sheetFormatPr defaultRowHeight="15" x14ac:dyDescent="0.25"/>
  <sheetData>
    <row r="2" spans="2:27" x14ac:dyDescent="0.25">
      <c r="B2" t="s">
        <v>173</v>
      </c>
      <c r="C2" t="s">
        <v>174</v>
      </c>
      <c r="D2" t="s">
        <v>163</v>
      </c>
      <c r="E2" t="s">
        <v>164</v>
      </c>
      <c r="F2" t="s">
        <v>165</v>
      </c>
      <c r="G2" t="s">
        <v>166</v>
      </c>
      <c r="H2" t="s">
        <v>167</v>
      </c>
      <c r="I2" t="s">
        <v>168</v>
      </c>
      <c r="J2" t="s">
        <v>169</v>
      </c>
      <c r="K2" t="s">
        <v>170</v>
      </c>
      <c r="L2" t="s">
        <v>171</v>
      </c>
    </row>
    <row r="3" spans="2:27" x14ac:dyDescent="0.25">
      <c r="B3">
        <v>1</v>
      </c>
      <c r="C3">
        <v>10</v>
      </c>
      <c r="D3">
        <v>66.5547677653378</v>
      </c>
      <c r="E3">
        <v>60.431135757212502</v>
      </c>
      <c r="F3">
        <v>60.775275566081</v>
      </c>
      <c r="G3">
        <v>90.799108442964894</v>
      </c>
      <c r="H3">
        <v>91.316186062530605</v>
      </c>
      <c r="I3">
        <v>9.2008915570350798</v>
      </c>
      <c r="J3">
        <v>8.6838139374693206</v>
      </c>
      <c r="K3">
        <v>0.56947433563245498</v>
      </c>
      <c r="L3">
        <v>5.6198642964159502</v>
      </c>
    </row>
    <row r="4" spans="2:27" x14ac:dyDescent="0.25">
      <c r="B4">
        <v>2</v>
      </c>
      <c r="C4">
        <v>10</v>
      </c>
      <c r="D4">
        <v>66.5547677653378</v>
      </c>
      <c r="E4">
        <v>60.583392698599503</v>
      </c>
      <c r="F4">
        <v>60.890452431478003</v>
      </c>
      <c r="G4">
        <v>91.027877840709294</v>
      </c>
      <c r="H4">
        <v>91.489241831882893</v>
      </c>
      <c r="I4">
        <v>8.9721221592906595</v>
      </c>
      <c r="J4">
        <v>8.5107581681170199</v>
      </c>
      <c r="K4">
        <v>0.50683812708563003</v>
      </c>
      <c r="L4">
        <v>5.1421947113804203</v>
      </c>
    </row>
    <row r="5" spans="2:27" x14ac:dyDescent="0.25">
      <c r="B5">
        <v>3</v>
      </c>
      <c r="C5">
        <v>10</v>
      </c>
      <c r="D5">
        <v>66.5547677653378</v>
      </c>
      <c r="E5">
        <v>60.585595928553097</v>
      </c>
      <c r="F5">
        <v>60.881323209584998</v>
      </c>
      <c r="G5">
        <v>91.031188242094004</v>
      </c>
      <c r="H5">
        <v>91.475524975526199</v>
      </c>
      <c r="I5">
        <v>8.9688117579059696</v>
      </c>
      <c r="J5">
        <v>8.5244750244737304</v>
      </c>
      <c r="K5">
        <v>0.48811483406164302</v>
      </c>
      <c r="L5">
        <v>4.95424305277181</v>
      </c>
    </row>
    <row r="6" spans="2:27" x14ac:dyDescent="0.25">
      <c r="B6">
        <v>4</v>
      </c>
      <c r="C6">
        <v>10</v>
      </c>
      <c r="D6">
        <v>66.5547677653378</v>
      </c>
      <c r="E6">
        <v>60.612360229412403</v>
      </c>
      <c r="F6">
        <v>60.949149628015199</v>
      </c>
      <c r="G6">
        <v>91.071402191834807</v>
      </c>
      <c r="H6">
        <v>91.577435658573407</v>
      </c>
      <c r="I6">
        <v>8.92859780816514</v>
      </c>
      <c r="J6">
        <v>8.4225643414265097</v>
      </c>
      <c r="K6">
        <v>0.55564475187578399</v>
      </c>
      <c r="L6">
        <v>5.6675580825900296</v>
      </c>
      <c r="Q6" t="s">
        <v>173</v>
      </c>
      <c r="R6" t="s">
        <v>174</v>
      </c>
      <c r="S6" t="s">
        <v>163</v>
      </c>
      <c r="T6" t="s">
        <v>164</v>
      </c>
      <c r="U6" t="s">
        <v>165</v>
      </c>
      <c r="V6" t="s">
        <v>166</v>
      </c>
      <c r="W6" t="s">
        <v>167</v>
      </c>
      <c r="X6" t="s">
        <v>168</v>
      </c>
      <c r="Y6" t="s">
        <v>169</v>
      </c>
      <c r="Z6" t="s">
        <v>170</v>
      </c>
      <c r="AA6" t="s">
        <v>171</v>
      </c>
    </row>
    <row r="7" spans="2:27" x14ac:dyDescent="0.25">
      <c r="B7">
        <v>5</v>
      </c>
      <c r="C7">
        <v>10</v>
      </c>
      <c r="D7">
        <v>66.5547677653378</v>
      </c>
      <c r="E7">
        <v>60.673866136509197</v>
      </c>
      <c r="F7">
        <v>60.919106797069297</v>
      </c>
      <c r="G7">
        <v>91.163816167815597</v>
      </c>
      <c r="H7">
        <v>91.532295645386398</v>
      </c>
      <c r="I7">
        <v>8.8361838321843607</v>
      </c>
      <c r="J7">
        <v>8.4677043546135398</v>
      </c>
      <c r="K7">
        <v>0.40419488022804001</v>
      </c>
      <c r="L7">
        <v>4.1701200944766299</v>
      </c>
      <c r="Q7" s="35">
        <v>1</v>
      </c>
      <c r="R7" s="35">
        <v>10</v>
      </c>
      <c r="S7" s="35">
        <v>66.5547677653378</v>
      </c>
      <c r="T7" s="35">
        <v>56.6234038796524</v>
      </c>
      <c r="U7" s="35">
        <v>57.988048956272301</v>
      </c>
      <c r="V7" s="35">
        <v>85.077907685439001</v>
      </c>
      <c r="W7" s="35">
        <v>87.128316878408299</v>
      </c>
      <c r="X7" s="35">
        <v>14.922092314560899</v>
      </c>
      <c r="Y7" s="35">
        <v>12.8716831215916</v>
      </c>
      <c r="Z7" s="35">
        <v>2.4100371632908102</v>
      </c>
      <c r="AA7" s="35">
        <v>13.740762017458801</v>
      </c>
    </row>
    <row r="8" spans="2:27" x14ac:dyDescent="0.25"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Q8" s="35">
        <v>1</v>
      </c>
      <c r="R8" s="35">
        <v>4</v>
      </c>
      <c r="S8" s="35">
        <v>66.5547677653378</v>
      </c>
      <c r="T8" s="35">
        <v>49.421596665779099</v>
      </c>
      <c r="U8" s="35">
        <v>50.358477813687401</v>
      </c>
      <c r="V8" s="35">
        <v>74.257034206823903</v>
      </c>
      <c r="W8" s="35">
        <v>75.664718703916094</v>
      </c>
      <c r="X8" s="35">
        <v>25.742965793176001</v>
      </c>
      <c r="Y8" s="35">
        <v>24.335281296083899</v>
      </c>
      <c r="Z8" s="35">
        <v>1.8956917847963799</v>
      </c>
      <c r="AA8" s="35">
        <v>5.46822968418559</v>
      </c>
    </row>
    <row r="9" spans="2:27" x14ac:dyDescent="0.25">
      <c r="Q9" s="35">
        <v>1</v>
      </c>
      <c r="R9" s="35">
        <v>7</v>
      </c>
      <c r="S9" s="35">
        <v>66.5547677653378</v>
      </c>
      <c r="T9" s="35">
        <v>53.649534013202803</v>
      </c>
      <c r="U9" s="35">
        <v>55.558127764038701</v>
      </c>
      <c r="V9" s="35">
        <v>80.609602909836795</v>
      </c>
      <c r="W9" s="35">
        <v>83.477306930028504</v>
      </c>
      <c r="X9" s="35">
        <v>19.390397090163098</v>
      </c>
      <c r="Y9" s="35">
        <v>16.5226930699714</v>
      </c>
      <c r="Z9" s="35">
        <v>3.5575215813918999</v>
      </c>
      <c r="AA9" s="35">
        <v>14.7893001203495</v>
      </c>
    </row>
    <row r="12" spans="2:27" x14ac:dyDescent="0.25">
      <c r="B12">
        <v>1</v>
      </c>
      <c r="C12">
        <v>4</v>
      </c>
      <c r="D12">
        <v>66.5547677653378</v>
      </c>
      <c r="E12">
        <v>51.324378855223699</v>
      </c>
      <c r="F12">
        <v>51.874432671150302</v>
      </c>
      <c r="G12">
        <v>77.116006228412999</v>
      </c>
      <c r="H12">
        <v>77.942474165114405</v>
      </c>
      <c r="I12">
        <v>22.883993771586901</v>
      </c>
      <c r="J12">
        <v>22.057525834885499</v>
      </c>
      <c r="K12">
        <v>1.0717203562817501</v>
      </c>
      <c r="L12">
        <v>3.6115546305014501</v>
      </c>
      <c r="Y12" s="35">
        <v>4</v>
      </c>
      <c r="Z12" s="35">
        <v>7</v>
      </c>
      <c r="AA12" s="35">
        <v>10</v>
      </c>
    </row>
    <row r="13" spans="2:27" x14ac:dyDescent="0.25">
      <c r="B13">
        <v>2</v>
      </c>
      <c r="C13">
        <v>4</v>
      </c>
      <c r="D13">
        <v>66.5547677653378</v>
      </c>
      <c r="E13">
        <v>51.523357775221399</v>
      </c>
      <c r="F13">
        <v>52.059617041117797</v>
      </c>
      <c r="G13">
        <v>77.414976424957402</v>
      </c>
      <c r="H13">
        <v>78.220717747332898</v>
      </c>
      <c r="I13">
        <v>22.585023575042499</v>
      </c>
      <c r="J13">
        <v>21.779282252666999</v>
      </c>
      <c r="K13">
        <v>1.0408080704598499</v>
      </c>
      <c r="L13">
        <v>3.56759123893911</v>
      </c>
      <c r="X13">
        <v>0</v>
      </c>
      <c r="Y13" s="35">
        <v>1.8956917847963799</v>
      </c>
      <c r="Z13" s="35">
        <v>3.5575215813918999</v>
      </c>
      <c r="AA13" s="35">
        <v>2.4100371632908102</v>
      </c>
    </row>
    <row r="14" spans="2:27" x14ac:dyDescent="0.25">
      <c r="B14">
        <v>3</v>
      </c>
      <c r="C14">
        <v>4</v>
      </c>
      <c r="D14">
        <v>66.5547677653378</v>
      </c>
      <c r="E14">
        <v>51.467646386077</v>
      </c>
      <c r="F14">
        <v>51.999231134712502</v>
      </c>
      <c r="G14">
        <v>77.331268839438096</v>
      </c>
      <c r="H14">
        <v>78.129986596984295</v>
      </c>
      <c r="I14">
        <v>22.668731160561801</v>
      </c>
      <c r="J14">
        <v>21.870013403015601</v>
      </c>
      <c r="K14">
        <v>1.03285225954925</v>
      </c>
      <c r="L14">
        <v>3.5234338961848399</v>
      </c>
      <c r="X14">
        <v>6</v>
      </c>
      <c r="Y14" s="35">
        <v>1.8956917847963799</v>
      </c>
      <c r="Z14" s="35">
        <v>3.5575215813918999</v>
      </c>
      <c r="AA14" s="35">
        <v>2.4100371632908102</v>
      </c>
    </row>
    <row r="15" spans="2:27" x14ac:dyDescent="0.25">
      <c r="B15">
        <v>4</v>
      </c>
      <c r="C15">
        <v>4</v>
      </c>
      <c r="D15">
        <v>66.5547677653378</v>
      </c>
      <c r="E15">
        <v>51.731290112320202</v>
      </c>
      <c r="F15">
        <v>52.239936163101902</v>
      </c>
      <c r="G15">
        <v>77.7273993272984</v>
      </c>
      <c r="H15">
        <v>78.491651187623702</v>
      </c>
      <c r="I15">
        <v>22.2726006727015</v>
      </c>
      <c r="J15">
        <v>21.508348812376202</v>
      </c>
      <c r="K15">
        <v>0.98324640595157398</v>
      </c>
      <c r="L15">
        <v>3.4313543871955599</v>
      </c>
    </row>
    <row r="16" spans="2:27" x14ac:dyDescent="0.25">
      <c r="B16">
        <v>5</v>
      </c>
      <c r="C16">
        <v>4</v>
      </c>
      <c r="D16">
        <v>66.5547677653378</v>
      </c>
      <c r="E16">
        <v>51.638615456406498</v>
      </c>
      <c r="F16">
        <v>52.170146283254297</v>
      </c>
      <c r="G16">
        <v>77.588153621806001</v>
      </c>
      <c r="H16">
        <v>78.386790360682397</v>
      </c>
      <c r="I16">
        <v>22.4118463781939</v>
      </c>
      <c r="J16">
        <v>21.613209639317599</v>
      </c>
      <c r="K16">
        <v>1.0293281919933399</v>
      </c>
      <c r="L16">
        <v>3.5634580275072998</v>
      </c>
    </row>
    <row r="21" spans="2:13" x14ac:dyDescent="0.25">
      <c r="M21" t="s">
        <v>175</v>
      </c>
    </row>
    <row r="29" spans="2:13" x14ac:dyDescent="0.25"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</row>
    <row r="30" spans="2:13" x14ac:dyDescent="0.25">
      <c r="B30">
        <v>1</v>
      </c>
      <c r="C30">
        <v>7</v>
      </c>
      <c r="D30">
        <v>66.5547677653378</v>
      </c>
      <c r="E30">
        <v>57.309987103941801</v>
      </c>
      <c r="F30">
        <v>57.878846962561802</v>
      </c>
      <c r="G30">
        <v>86.109514056165395</v>
      </c>
      <c r="H30">
        <v>86.964238484963303</v>
      </c>
      <c r="I30">
        <v>13.8904859438345</v>
      </c>
      <c r="J30">
        <v>13.035761515036601</v>
      </c>
      <c r="K30">
        <v>0.99260161686708404</v>
      </c>
      <c r="L30">
        <v>6.1533083309965901</v>
      </c>
    </row>
    <row r="31" spans="2:13" x14ac:dyDescent="0.25">
      <c r="B31">
        <v>2</v>
      </c>
      <c r="C31">
        <v>7</v>
      </c>
      <c r="D31">
        <v>66.5547677653378</v>
      </c>
      <c r="E31">
        <v>57.4975522399833</v>
      </c>
      <c r="F31">
        <v>58.038916488797902</v>
      </c>
      <c r="G31">
        <v>86.391334791687896</v>
      </c>
      <c r="H31">
        <v>87.204746462994905</v>
      </c>
      <c r="I31">
        <v>13.608665208312001</v>
      </c>
      <c r="J31">
        <v>12.795253537004999</v>
      </c>
      <c r="K31">
        <v>0.94154312266197204</v>
      </c>
      <c r="L31">
        <v>5.9771598379111399</v>
      </c>
    </row>
    <row r="32" spans="2:13" x14ac:dyDescent="0.25">
      <c r="B32">
        <v>3</v>
      </c>
      <c r="C32">
        <v>7</v>
      </c>
      <c r="D32">
        <v>66.5547677653378</v>
      </c>
      <c r="E32">
        <v>57.4577872166657</v>
      </c>
      <c r="F32">
        <v>58.005166921527703</v>
      </c>
      <c r="G32">
        <v>86.331586970979103</v>
      </c>
      <c r="H32">
        <v>87.154036997086706</v>
      </c>
      <c r="I32">
        <v>13.668413029020799</v>
      </c>
      <c r="J32">
        <v>12.8459630029132</v>
      </c>
      <c r="K32">
        <v>0.95266408850349105</v>
      </c>
      <c r="L32">
        <v>6.0171581321214598</v>
      </c>
    </row>
    <row r="33" spans="2:12" x14ac:dyDescent="0.25">
      <c r="B33">
        <v>4</v>
      </c>
      <c r="C33">
        <v>7</v>
      </c>
      <c r="D33">
        <v>66.5547677653378</v>
      </c>
      <c r="E33">
        <v>57.636673033018702</v>
      </c>
      <c r="F33">
        <v>58.161511621000997</v>
      </c>
      <c r="G33">
        <v>86.600366838085904</v>
      </c>
      <c r="H33">
        <v>87.388948341116304</v>
      </c>
      <c r="I33">
        <v>13.399633161914</v>
      </c>
      <c r="J33">
        <v>12.6110516588836</v>
      </c>
      <c r="K33">
        <v>0.91059834019502395</v>
      </c>
      <c r="L33">
        <v>5.8850977000758498</v>
      </c>
    </row>
    <row r="34" spans="2:12" x14ac:dyDescent="0.25">
      <c r="B34">
        <v>5</v>
      </c>
      <c r="C34">
        <v>7</v>
      </c>
      <c r="D34">
        <v>66.5547677653378</v>
      </c>
      <c r="E34">
        <v>57.547892909352903</v>
      </c>
      <c r="F34">
        <v>58.082573806176001</v>
      </c>
      <c r="G34">
        <v>86.466972752813405</v>
      </c>
      <c r="H34">
        <v>87.270342540997902</v>
      </c>
      <c r="I34">
        <v>13.533027247186499</v>
      </c>
      <c r="J34">
        <v>12.729657459002</v>
      </c>
      <c r="K34">
        <v>0.92910594948329905</v>
      </c>
      <c r="L34">
        <v>5.9363642259089602</v>
      </c>
    </row>
    <row r="35" spans="2:12" x14ac:dyDescent="0.25"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53FB5-F901-4966-8C88-FD4D48E9C285}">
  <dimension ref="B2:S45"/>
  <sheetViews>
    <sheetView topLeftCell="F21" workbookViewId="0">
      <selection activeCell="M30" sqref="M30"/>
    </sheetView>
  </sheetViews>
  <sheetFormatPr defaultRowHeight="15" x14ac:dyDescent="0.25"/>
  <sheetData>
    <row r="2" spans="2:16" x14ac:dyDescent="0.25">
      <c r="B2" t="s">
        <v>173</v>
      </c>
      <c r="C2" t="s">
        <v>174</v>
      </c>
      <c r="D2" t="s">
        <v>163</v>
      </c>
      <c r="E2" t="s">
        <v>164</v>
      </c>
      <c r="F2" t="s">
        <v>165</v>
      </c>
      <c r="G2" t="s">
        <v>166</v>
      </c>
      <c r="H2" t="s">
        <v>167</v>
      </c>
      <c r="I2" t="s">
        <v>168</v>
      </c>
      <c r="J2" t="s">
        <v>169</v>
      </c>
      <c r="K2" t="s">
        <v>170</v>
      </c>
      <c r="L2" t="s">
        <v>171</v>
      </c>
      <c r="N2" t="s">
        <v>173</v>
      </c>
      <c r="O2" t="s">
        <v>174</v>
      </c>
      <c r="P2" t="s">
        <v>177</v>
      </c>
    </row>
    <row r="3" spans="2:16" x14ac:dyDescent="0.25">
      <c r="B3">
        <v>1</v>
      </c>
      <c r="C3">
        <v>10</v>
      </c>
      <c r="D3">
        <v>67.962441620510504</v>
      </c>
      <c r="E3">
        <v>63.243727061415903</v>
      </c>
      <c r="F3">
        <v>63.597164201699101</v>
      </c>
      <c r="G3">
        <v>93.056878995838602</v>
      </c>
      <c r="H3">
        <v>93.576926733759393</v>
      </c>
      <c r="I3">
        <v>6.9431210041613696</v>
      </c>
      <c r="J3">
        <v>6.4230732662405998</v>
      </c>
      <c r="K3">
        <v>0.55884932262130604</v>
      </c>
      <c r="L3">
        <v>7.4901148576998402</v>
      </c>
      <c r="N3">
        <v>1</v>
      </c>
      <c r="O3">
        <v>10</v>
      </c>
      <c r="P3">
        <v>629.85210347175598</v>
      </c>
    </row>
    <row r="4" spans="2:16" x14ac:dyDescent="0.25">
      <c r="B4">
        <v>2</v>
      </c>
      <c r="C4">
        <v>10</v>
      </c>
      <c r="D4">
        <v>67.962441620510504</v>
      </c>
      <c r="E4">
        <v>63.263571095823004</v>
      </c>
      <c r="F4">
        <v>63.589759691707897</v>
      </c>
      <c r="G4">
        <v>93.086077526576901</v>
      </c>
      <c r="H4">
        <v>93.566031730850995</v>
      </c>
      <c r="I4">
        <v>6.9139224734230202</v>
      </c>
      <c r="J4">
        <v>6.4339682691489504</v>
      </c>
      <c r="K4">
        <v>0.51560256595519105</v>
      </c>
      <c r="L4">
        <v>6.9418511144578599</v>
      </c>
      <c r="N4">
        <v>2</v>
      </c>
      <c r="O4">
        <v>10</v>
      </c>
      <c r="P4">
        <v>415.43336486816401</v>
      </c>
    </row>
    <row r="5" spans="2:16" x14ac:dyDescent="0.25">
      <c r="B5">
        <v>3</v>
      </c>
      <c r="C5">
        <v>10</v>
      </c>
      <c r="D5">
        <v>67.962441620510504</v>
      </c>
      <c r="E5">
        <v>63.2550346921293</v>
      </c>
      <c r="F5">
        <v>63.579400670525501</v>
      </c>
      <c r="G5">
        <v>93.073517054218698</v>
      </c>
      <c r="H5">
        <v>93.550789457419697</v>
      </c>
      <c r="I5">
        <v>6.92648294578124</v>
      </c>
      <c r="J5">
        <v>6.4492105425802899</v>
      </c>
      <c r="K5">
        <v>0.51279076831588799</v>
      </c>
      <c r="L5">
        <v>6.8905446954379697</v>
      </c>
      <c r="N5">
        <v>3</v>
      </c>
      <c r="O5">
        <v>10</v>
      </c>
      <c r="P5">
        <v>241.994303941726</v>
      </c>
    </row>
    <row r="6" spans="2:16" x14ac:dyDescent="0.25">
      <c r="B6">
        <v>4</v>
      </c>
      <c r="C6">
        <v>10</v>
      </c>
      <c r="D6">
        <v>67.962441620510504</v>
      </c>
      <c r="E6">
        <v>63.295967047834303</v>
      </c>
      <c r="F6">
        <v>63.611248168917399</v>
      </c>
      <c r="G6">
        <v>93.133744960587293</v>
      </c>
      <c r="H6">
        <v>93.597649896262794</v>
      </c>
      <c r="I6">
        <v>6.8662550394126303</v>
      </c>
      <c r="J6">
        <v>6.4023501037371204</v>
      </c>
      <c r="K6">
        <v>0.498106176093146</v>
      </c>
      <c r="L6">
        <v>6.7563021328610899</v>
      </c>
      <c r="N6">
        <v>4</v>
      </c>
      <c r="O6">
        <v>10</v>
      </c>
      <c r="P6">
        <v>888.34738492965698</v>
      </c>
    </row>
    <row r="7" spans="2:16" x14ac:dyDescent="0.25">
      <c r="B7">
        <v>5</v>
      </c>
      <c r="C7">
        <v>10</v>
      </c>
      <c r="D7">
        <v>67.962441620510504</v>
      </c>
      <c r="E7">
        <v>63.296856506415601</v>
      </c>
      <c r="F7">
        <v>63.586514640790398</v>
      </c>
      <c r="G7">
        <v>93.135053710773605</v>
      </c>
      <c r="H7">
        <v>93.561256959903702</v>
      </c>
      <c r="I7">
        <v>6.8649462892263697</v>
      </c>
      <c r="J7">
        <v>6.4387430400962398</v>
      </c>
      <c r="K7">
        <v>0.457618514349797</v>
      </c>
      <c r="L7">
        <v>6.2083988886992501</v>
      </c>
      <c r="N7">
        <v>5</v>
      </c>
      <c r="O7">
        <v>10</v>
      </c>
      <c r="P7">
        <v>606.72251319885197</v>
      </c>
    </row>
    <row r="8" spans="2:16" x14ac:dyDescent="0.25">
      <c r="B8">
        <v>1</v>
      </c>
      <c r="C8">
        <v>4</v>
      </c>
      <c r="D8">
        <v>67.962441620510504</v>
      </c>
      <c r="E8">
        <v>53.688449926581299</v>
      </c>
      <c r="F8">
        <v>55.3216699481383</v>
      </c>
      <c r="G8">
        <v>78.997235305887799</v>
      </c>
      <c r="H8">
        <v>81.400356769175701</v>
      </c>
      <c r="I8">
        <v>21.002764694112201</v>
      </c>
      <c r="J8">
        <v>18.599643230824199</v>
      </c>
      <c r="K8">
        <v>3.04203236225012</v>
      </c>
      <c r="L8">
        <v>11.441929185454599</v>
      </c>
      <c r="N8">
        <v>1</v>
      </c>
      <c r="O8">
        <v>4</v>
      </c>
      <c r="P8">
        <v>878.72506189346302</v>
      </c>
    </row>
    <row r="9" spans="2:16" x14ac:dyDescent="0.25">
      <c r="B9">
        <v>2</v>
      </c>
      <c r="C9">
        <v>4</v>
      </c>
      <c r="D9">
        <v>67.962441620510504</v>
      </c>
      <c r="E9">
        <v>53.775478201481498</v>
      </c>
      <c r="F9">
        <v>55.316368090930602</v>
      </c>
      <c r="G9">
        <v>79.125288790761303</v>
      </c>
      <c r="H9">
        <v>81.392555611534405</v>
      </c>
      <c r="I9">
        <v>20.874711209238601</v>
      </c>
      <c r="J9">
        <v>18.607444388465499</v>
      </c>
      <c r="K9">
        <v>2.8654136438839699</v>
      </c>
      <c r="L9">
        <v>10.861308681337</v>
      </c>
      <c r="N9">
        <v>2</v>
      </c>
      <c r="O9">
        <v>4</v>
      </c>
      <c r="P9">
        <v>433.229549646377</v>
      </c>
    </row>
    <row r="10" spans="2:16" x14ac:dyDescent="0.25">
      <c r="B10">
        <v>3</v>
      </c>
      <c r="C10">
        <v>4</v>
      </c>
      <c r="D10">
        <v>67.962441620510504</v>
      </c>
      <c r="E10">
        <v>53.749079816205096</v>
      </c>
      <c r="F10">
        <v>55.318676221830998</v>
      </c>
      <c r="G10">
        <v>79.086446182039694</v>
      </c>
      <c r="H10">
        <v>81.395951797494405</v>
      </c>
      <c r="I10">
        <v>20.913553817960199</v>
      </c>
      <c r="J10">
        <v>18.604048202505499</v>
      </c>
      <c r="K10">
        <v>2.9202293527499701</v>
      </c>
      <c r="L10">
        <v>11.043104560600099</v>
      </c>
      <c r="N10">
        <v>3</v>
      </c>
      <c r="O10">
        <v>4</v>
      </c>
      <c r="P10">
        <v>328.84169697761502</v>
      </c>
    </row>
    <row r="11" spans="2:16" x14ac:dyDescent="0.25">
      <c r="B11">
        <v>4</v>
      </c>
      <c r="C11">
        <v>4</v>
      </c>
      <c r="D11">
        <v>67.962441620510504</v>
      </c>
      <c r="E11">
        <v>53.8526685117683</v>
      </c>
      <c r="F11">
        <v>55.297411289646703</v>
      </c>
      <c r="G11">
        <v>79.238866685325306</v>
      </c>
      <c r="H11">
        <v>81.364662556441203</v>
      </c>
      <c r="I11">
        <v>20.761133314674598</v>
      </c>
      <c r="J11">
        <v>18.635337443558701</v>
      </c>
      <c r="K11">
        <v>2.6827691511009899</v>
      </c>
      <c r="L11">
        <v>10.239305527763999</v>
      </c>
      <c r="N11">
        <v>4</v>
      </c>
      <c r="O11">
        <v>4</v>
      </c>
      <c r="P11">
        <v>449.128743648529</v>
      </c>
    </row>
    <row r="12" spans="2:16" x14ac:dyDescent="0.25">
      <c r="B12">
        <v>5</v>
      </c>
      <c r="C12">
        <v>4</v>
      </c>
      <c r="D12">
        <v>67.962441620510504</v>
      </c>
      <c r="E12">
        <v>53.836953556411203</v>
      </c>
      <c r="F12">
        <v>55.324838934554101</v>
      </c>
      <c r="G12">
        <v>79.215743685352905</v>
      </c>
      <c r="H12">
        <v>81.405019618744106</v>
      </c>
      <c r="I12">
        <v>20.784256314646999</v>
      </c>
      <c r="J12">
        <v>18.594980381255802</v>
      </c>
      <c r="K12">
        <v>2.7636879129572001</v>
      </c>
      <c r="L12">
        <v>10.5333378315222</v>
      </c>
      <c r="N12">
        <v>5</v>
      </c>
      <c r="O12">
        <v>4</v>
      </c>
      <c r="P12">
        <v>328.69953846931401</v>
      </c>
    </row>
    <row r="13" spans="2:16" x14ac:dyDescent="0.25">
      <c r="B13">
        <v>1</v>
      </c>
      <c r="C13">
        <v>7</v>
      </c>
      <c r="D13">
        <v>67.962441620510504</v>
      </c>
      <c r="E13">
        <v>60.350796347670197</v>
      </c>
      <c r="F13">
        <v>61.136903606409497</v>
      </c>
      <c r="G13">
        <v>88.800218044928002</v>
      </c>
      <c r="H13">
        <v>89.956896998766695</v>
      </c>
      <c r="I13">
        <v>11.1997819550719</v>
      </c>
      <c r="J13">
        <v>10.0431030012333</v>
      </c>
      <c r="K13">
        <v>1.30256319106489</v>
      </c>
      <c r="L13">
        <v>10.3276917218446</v>
      </c>
      <c r="N13">
        <v>1</v>
      </c>
      <c r="O13">
        <v>7</v>
      </c>
      <c r="P13">
        <v>808.89520263671795</v>
      </c>
    </row>
    <row r="14" spans="2:16" x14ac:dyDescent="0.25">
      <c r="B14">
        <v>2</v>
      </c>
      <c r="C14">
        <v>7</v>
      </c>
      <c r="D14">
        <v>67.962441620510504</v>
      </c>
      <c r="E14">
        <v>60.380900750198897</v>
      </c>
      <c r="F14">
        <v>61.119788925251697</v>
      </c>
      <c r="G14">
        <v>88.844513690892001</v>
      </c>
      <c r="H14">
        <v>89.931714440945399</v>
      </c>
      <c r="I14">
        <v>11.1554863091079</v>
      </c>
      <c r="J14">
        <v>10.0682855590545</v>
      </c>
      <c r="K14">
        <v>1.2237117463842599</v>
      </c>
      <c r="L14">
        <v>9.7458839527754897</v>
      </c>
      <c r="N14">
        <v>2</v>
      </c>
      <c r="O14">
        <v>7</v>
      </c>
      <c r="P14">
        <v>424.112186670303</v>
      </c>
    </row>
    <row r="15" spans="2:16" x14ac:dyDescent="0.25">
      <c r="B15">
        <v>3</v>
      </c>
      <c r="C15">
        <v>7</v>
      </c>
      <c r="D15">
        <v>67.962441620510504</v>
      </c>
      <c r="E15">
        <v>60.3667285895799</v>
      </c>
      <c r="F15">
        <v>61.112733862002003</v>
      </c>
      <c r="G15">
        <v>88.823660760536498</v>
      </c>
      <c r="H15">
        <v>89.921333614298405</v>
      </c>
      <c r="I15">
        <v>11.176339239463401</v>
      </c>
      <c r="J15">
        <v>10.078666385701499</v>
      </c>
      <c r="K15">
        <v>1.2357888026266901</v>
      </c>
      <c r="L15">
        <v>9.8213988520138393</v>
      </c>
      <c r="N15">
        <v>3</v>
      </c>
      <c r="O15">
        <v>7</v>
      </c>
      <c r="P15">
        <v>279.15110325813203</v>
      </c>
    </row>
    <row r="16" spans="2:16" x14ac:dyDescent="0.25">
      <c r="B16">
        <v>4</v>
      </c>
      <c r="C16">
        <v>7</v>
      </c>
      <c r="D16">
        <v>67.962441620510504</v>
      </c>
      <c r="E16">
        <v>60.4086032733574</v>
      </c>
      <c r="F16">
        <v>61.109600436306003</v>
      </c>
      <c r="G16">
        <v>88.885275209309995</v>
      </c>
      <c r="H16">
        <v>89.916723088806194</v>
      </c>
      <c r="I16">
        <v>11.11472479069</v>
      </c>
      <c r="J16">
        <v>10.0832769111937</v>
      </c>
      <c r="K16">
        <v>1.1604260402720299</v>
      </c>
      <c r="L16">
        <v>9.2800127661304099</v>
      </c>
      <c r="N16">
        <v>4</v>
      </c>
      <c r="O16">
        <v>7</v>
      </c>
      <c r="P16">
        <v>302.23317337036099</v>
      </c>
    </row>
    <row r="17" spans="2:19" x14ac:dyDescent="0.25">
      <c r="B17">
        <v>5</v>
      </c>
      <c r="C17">
        <v>7</v>
      </c>
      <c r="D17">
        <v>67.962441620510504</v>
      </c>
      <c r="E17">
        <v>60.3441527476663</v>
      </c>
      <c r="F17">
        <v>61.062981677150098</v>
      </c>
      <c r="G17">
        <v>88.790442645684607</v>
      </c>
      <c r="H17">
        <v>89.8481282030953</v>
      </c>
      <c r="I17">
        <v>11.209557354315301</v>
      </c>
      <c r="J17">
        <v>10.151871796904601</v>
      </c>
      <c r="K17">
        <v>1.19121554741128</v>
      </c>
      <c r="L17">
        <v>9.4355693447923592</v>
      </c>
      <c r="N17">
        <v>5</v>
      </c>
      <c r="O17">
        <v>7</v>
      </c>
      <c r="P17">
        <v>236.69777202606201</v>
      </c>
    </row>
    <row r="26" spans="2:19" x14ac:dyDescent="0.25">
      <c r="Q26">
        <v>4</v>
      </c>
      <c r="R26">
        <v>7</v>
      </c>
      <c r="S26">
        <v>10</v>
      </c>
    </row>
    <row r="27" spans="2:19" x14ac:dyDescent="0.25">
      <c r="B27" t="s">
        <v>173</v>
      </c>
      <c r="C27" t="s">
        <v>174</v>
      </c>
      <c r="D27" t="s">
        <v>163</v>
      </c>
      <c r="E27" t="s">
        <v>164</v>
      </c>
      <c r="F27" t="s">
        <v>165</v>
      </c>
      <c r="G27" t="s">
        <v>166</v>
      </c>
      <c r="H27" t="s">
        <v>167</v>
      </c>
      <c r="I27" t="s">
        <v>168</v>
      </c>
      <c r="J27" t="s">
        <v>169</v>
      </c>
      <c r="K27" t="s">
        <v>170</v>
      </c>
      <c r="L27" t="s">
        <v>171</v>
      </c>
      <c r="P27">
        <v>0</v>
      </c>
      <c r="Q27">
        <v>4.9676411838711596</v>
      </c>
      <c r="R27">
        <v>2.9401021471201099</v>
      </c>
      <c r="S27">
        <v>1.4680239554111101</v>
      </c>
    </row>
    <row r="28" spans="2:19" x14ac:dyDescent="0.25">
      <c r="P28">
        <v>6</v>
      </c>
      <c r="Q28">
        <v>4.9676411838711596</v>
      </c>
      <c r="R28">
        <v>2.9401021471201099</v>
      </c>
      <c r="S28">
        <v>1.4680239554111101</v>
      </c>
    </row>
    <row r="33" spans="2:12" x14ac:dyDescent="0.25">
      <c r="B33" t="s">
        <v>176</v>
      </c>
      <c r="C33">
        <v>10</v>
      </c>
      <c r="D33">
        <v>67.962441620510504</v>
      </c>
      <c r="E33">
        <v>63.2211424343121</v>
      </c>
      <c r="F33">
        <v>64.149243950132401</v>
      </c>
      <c r="G33">
        <v>93.0236479544498</v>
      </c>
      <c r="H33">
        <v>94.389257390618397</v>
      </c>
      <c r="I33">
        <v>6.9763520455501604</v>
      </c>
      <c r="J33">
        <v>5.6107426093815302</v>
      </c>
      <c r="K33">
        <v>1.4680239554111101</v>
      </c>
      <c r="L33">
        <v>19.5748354907013</v>
      </c>
    </row>
    <row r="39" spans="2:12" x14ac:dyDescent="0.25">
      <c r="B39" t="s">
        <v>176</v>
      </c>
      <c r="C39">
        <v>4</v>
      </c>
      <c r="D39">
        <v>67.962441620510504</v>
      </c>
      <c r="E39">
        <v>53.080574943003597</v>
      </c>
      <c r="F39">
        <v>55.717427444507898</v>
      </c>
      <c r="G39">
        <v>78.102807487988201</v>
      </c>
      <c r="H39">
        <v>81.982674718521096</v>
      </c>
      <c r="I39">
        <v>21.897192512011799</v>
      </c>
      <c r="J39">
        <v>18.017325281478801</v>
      </c>
      <c r="K39">
        <v>4.9676411838711596</v>
      </c>
      <c r="L39">
        <v>17.718560168864499</v>
      </c>
    </row>
    <row r="45" spans="2:12" x14ac:dyDescent="0.25">
      <c r="B45" t="s">
        <v>176</v>
      </c>
      <c r="C45">
        <v>7</v>
      </c>
      <c r="D45">
        <v>67.962441620510504</v>
      </c>
      <c r="E45">
        <v>60.135430068844798</v>
      </c>
      <c r="F45">
        <v>61.903473139478798</v>
      </c>
      <c r="G45">
        <v>88.483327901357299</v>
      </c>
      <c r="H45">
        <v>91.084828124828405</v>
      </c>
      <c r="I45">
        <v>11.5166720986426</v>
      </c>
      <c r="J45">
        <v>8.9151718751715094</v>
      </c>
      <c r="K45">
        <v>2.9401021471201099</v>
      </c>
      <c r="L45">
        <v>22.588992733219801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3E6D-C32A-4C7A-BC3D-AB9869651B54}">
  <dimension ref="A1:D202"/>
  <sheetViews>
    <sheetView zoomScale="95" zoomScaleNormal="95" workbookViewId="0">
      <selection activeCell="T14" sqref="T14"/>
    </sheetView>
  </sheetViews>
  <sheetFormatPr defaultRowHeight="15" x14ac:dyDescent="0.25"/>
  <cols>
    <col min="14" max="14" width="0" hidden="1" customWidth="1"/>
  </cols>
  <sheetData>
    <row r="1" spans="1:4" x14ac:dyDescent="0.25">
      <c r="A1" t="s">
        <v>239</v>
      </c>
      <c r="B1" t="s">
        <v>240</v>
      </c>
      <c r="C1" t="s">
        <v>241</v>
      </c>
      <c r="D1" t="s">
        <v>242</v>
      </c>
    </row>
    <row r="2" spans="1:4" x14ac:dyDescent="0.25">
      <c r="A2">
        <v>-1</v>
      </c>
      <c r="B2">
        <f>5.0615565 +  ((13.058305-5.0615565)/ (1+EXP(19.20463* (A2+0.04719))))</f>
        <v>13.058304909627743</v>
      </c>
      <c r="C2">
        <f>4.8876663+  ((12.8144727-4.8876663)/ (1+EXP(21.18918* (A2+0.053003))))</f>
        <v>12.814472684706526</v>
      </c>
      <c r="D2">
        <f>5.2354467+  ((13.301884-5.2354467)/ (1+EXP(17.22009* (A2+0.041377))))</f>
        <v>13.301883453571566</v>
      </c>
    </row>
    <row r="3" spans="1:4" x14ac:dyDescent="0.25">
      <c r="A3">
        <v>-0.99</v>
      </c>
      <c r="B3">
        <f t="shared" ref="B3:B66" si="0">5.0615565 +  ((13.058305-5.0615565)/ (1+EXP(19.20463* (A3+0.04719))))</f>
        <v>13.058304890493531</v>
      </c>
      <c r="C3">
        <f t="shared" ref="C3:C66" si="1">4.8876663+  ((12.8144727-4.8876663)/ (1+EXP(21.18918* (A3+0.053003))))</f>
        <v>12.814472681097051</v>
      </c>
      <c r="D3">
        <f t="shared" ref="D3:D66" si="2">5.2354467+  ((13.301884-5.2354467)/ (1+EXP(17.22009* (A3+0.041377))))</f>
        <v>13.301883350888676</v>
      </c>
    </row>
    <row r="4" spans="1:4" x14ac:dyDescent="0.25">
      <c r="A4">
        <v>-0.98</v>
      </c>
      <c r="B4">
        <f t="shared" si="0"/>
        <v>13.058304867308097</v>
      </c>
      <c r="C4">
        <f t="shared" si="1"/>
        <v>12.814472676635686</v>
      </c>
      <c r="D4">
        <f t="shared" si="2"/>
        <v>13.301883228909986</v>
      </c>
    </row>
    <row r="5" spans="1:4" x14ac:dyDescent="0.25">
      <c r="A5">
        <v>-0.97</v>
      </c>
      <c r="B5">
        <f t="shared" si="0"/>
        <v>13.05830483921369</v>
      </c>
      <c r="C5">
        <f t="shared" si="1"/>
        <v>12.814472671121377</v>
      </c>
      <c r="D5">
        <f t="shared" si="2"/>
        <v>13.301883084009496</v>
      </c>
    </row>
    <row r="6" spans="1:4" x14ac:dyDescent="0.25">
      <c r="A6">
        <v>-0.96</v>
      </c>
      <c r="B6">
        <f t="shared" si="0"/>
        <v>13.058304805170948</v>
      </c>
      <c r="C6">
        <f t="shared" si="1"/>
        <v>12.814472664305615</v>
      </c>
      <c r="D6">
        <f t="shared" si="2"/>
        <v>13.301882911879826</v>
      </c>
    </row>
    <row r="7" spans="1:4" x14ac:dyDescent="0.25">
      <c r="A7">
        <v>-0.95</v>
      </c>
      <c r="B7">
        <f t="shared" si="0"/>
        <v>13.058304763920452</v>
      </c>
      <c r="C7">
        <f t="shared" si="1"/>
        <v>12.814472655881236</v>
      </c>
      <c r="D7">
        <f t="shared" si="2"/>
        <v>13.301882707404165</v>
      </c>
    </row>
    <row r="8" spans="1:4" x14ac:dyDescent="0.25">
      <c r="A8">
        <v>-0.94</v>
      </c>
      <c r="B8">
        <f t="shared" si="0"/>
        <v>13.058304713936129</v>
      </c>
      <c r="C8">
        <f t="shared" si="1"/>
        <v>12.814472645468584</v>
      </c>
      <c r="D8">
        <f t="shared" si="2"/>
        <v>13.301882464504175</v>
      </c>
    </row>
    <row r="9" spans="1:4" x14ac:dyDescent="0.25">
      <c r="A9">
        <v>-0.93</v>
      </c>
      <c r="B9">
        <f t="shared" si="0"/>
        <v>13.058304653368797</v>
      </c>
      <c r="C9">
        <f t="shared" si="1"/>
        <v>12.814472632598399</v>
      </c>
      <c r="D9">
        <f t="shared" si="2"/>
        <v>13.3018821759593</v>
      </c>
    </row>
    <row r="10" spans="1:4" x14ac:dyDescent="0.25">
      <c r="A10">
        <v>-0.92</v>
      </c>
      <c r="B10">
        <f t="shared" si="0"/>
        <v>13.058304579977747</v>
      </c>
      <c r="C10">
        <f t="shared" si="1"/>
        <v>12.814472616690669</v>
      </c>
      <c r="D10">
        <f t="shared" si="2"/>
        <v>13.301881833192116</v>
      </c>
    </row>
    <row r="11" spans="1:4" x14ac:dyDescent="0.25">
      <c r="A11">
        <v>-0.91</v>
      </c>
      <c r="B11">
        <f t="shared" si="0"/>
        <v>13.058304491047862</v>
      </c>
      <c r="C11">
        <f t="shared" si="1"/>
        <v>12.814472597028487</v>
      </c>
      <c r="D11">
        <f t="shared" si="2"/>
        <v>13.301881426013374</v>
      </c>
    </row>
    <row r="12" spans="1:4" x14ac:dyDescent="0.25">
      <c r="A12">
        <v>-0.9</v>
      </c>
      <c r="B12">
        <f t="shared" si="0"/>
        <v>13.058304383289153</v>
      </c>
      <c r="C12">
        <f t="shared" si="1"/>
        <v>12.814472572725755</v>
      </c>
      <c r="D12">
        <f t="shared" si="2"/>
        <v>13.301880942319102</v>
      </c>
    </row>
    <row r="13" spans="1:4" x14ac:dyDescent="0.25">
      <c r="A13">
        <v>-0.89</v>
      </c>
      <c r="B13">
        <f t="shared" si="0"/>
        <v>13.058304252715065</v>
      </c>
      <c r="C13">
        <f t="shared" si="1"/>
        <v>12.814472542687234</v>
      </c>
      <c r="D13">
        <f t="shared" si="2"/>
        <v>13.301880367730782</v>
      </c>
    </row>
    <row r="14" spans="1:4" x14ac:dyDescent="0.25">
      <c r="A14">
        <v>-0.88</v>
      </c>
      <c r="B14">
        <f t="shared" si="0"/>
        <v>13.058304094494968</v>
      </c>
      <c r="C14">
        <f t="shared" si="1"/>
        <v>12.814472505559198</v>
      </c>
      <c r="D14">
        <f t="shared" si="2"/>
        <v>13.301879685167968</v>
      </c>
    </row>
    <row r="15" spans="1:4" x14ac:dyDescent="0.25">
      <c r="A15">
        <v>-0.87</v>
      </c>
      <c r="B15">
        <f t="shared" si="0"/>
        <v>13.058303902775476</v>
      </c>
      <c r="C15">
        <f t="shared" si="1"/>
        <v>12.814472459668423</v>
      </c>
      <c r="D15">
        <f t="shared" si="2"/>
        <v>13.301878874340513</v>
      </c>
    </row>
    <row r="16" spans="1:4" x14ac:dyDescent="0.25">
      <c r="A16">
        <v>-0.86</v>
      </c>
      <c r="B16">
        <f t="shared" si="0"/>
        <v>13.058303670463875</v>
      </c>
      <c r="C16">
        <f t="shared" si="1"/>
        <v>12.814472402946773</v>
      </c>
      <c r="D16">
        <f t="shared" si="2"/>
        <v>13.30187791114545</v>
      </c>
    </row>
    <row r="17" spans="1:4" x14ac:dyDescent="0.25">
      <c r="A17">
        <v>-0.85</v>
      </c>
      <c r="B17">
        <f t="shared" si="0"/>
        <v>13.058303388965744</v>
      </c>
      <c r="C17">
        <f t="shared" si="1"/>
        <v>12.814472332838015</v>
      </c>
      <c r="D17">
        <f t="shared" si="2"/>
        <v>13.301876766950471</v>
      </c>
    </row>
    <row r="18" spans="1:4" x14ac:dyDescent="0.25">
      <c r="A18">
        <v>-0.84</v>
      </c>
      <c r="B18">
        <f t="shared" si="0"/>
        <v>13.058303047866993</v>
      </c>
      <c r="C18">
        <f t="shared" si="1"/>
        <v>12.814472246182598</v>
      </c>
      <c r="D18">
        <f t="shared" si="2"/>
        <v>13.301875407742845</v>
      </c>
    </row>
    <row r="19" spans="1:4" x14ac:dyDescent="0.25">
      <c r="A19">
        <v>-0.83</v>
      </c>
      <c r="B19">
        <f t="shared" si="0"/>
        <v>13.058302634548594</v>
      </c>
      <c r="C19">
        <f t="shared" si="1"/>
        <v>12.814472139075281</v>
      </c>
      <c r="D19">
        <f t="shared" si="2"/>
        <v>13.301873793118325</v>
      </c>
    </row>
    <row r="20" spans="1:4" x14ac:dyDescent="0.25">
      <c r="A20">
        <v>-0.82</v>
      </c>
      <c r="B20">
        <f t="shared" si="0"/>
        <v>13.058302133719746</v>
      </c>
      <c r="C20">
        <f t="shared" si="1"/>
        <v>12.814472006689128</v>
      </c>
      <c r="D20">
        <f t="shared" si="2"/>
        <v>13.301871875080121</v>
      </c>
    </row>
    <row r="21" spans="1:4" x14ac:dyDescent="0.25">
      <c r="A21">
        <v>-0.81</v>
      </c>
      <c r="B21">
        <f t="shared" si="0"/>
        <v>13.058301526852183</v>
      </c>
      <c r="C21">
        <f t="shared" si="1"/>
        <v>12.814471843057975</v>
      </c>
      <c r="D21">
        <f t="shared" si="2"/>
        <v>13.301869596612146</v>
      </c>
    </row>
    <row r="22" spans="1:4" x14ac:dyDescent="0.25">
      <c r="A22">
        <v>-0.8</v>
      </c>
      <c r="B22">
        <f t="shared" si="0"/>
        <v>13.058300791494727</v>
      </c>
      <c r="C22">
        <f t="shared" si="1"/>
        <v>12.814471640807566</v>
      </c>
      <c r="D22">
        <f t="shared" si="2"/>
        <v>13.301866889984208</v>
      </c>
    </row>
    <row r="23" spans="1:4" x14ac:dyDescent="0.25">
      <c r="A23">
        <v>-0.79</v>
      </c>
      <c r="B23">
        <f t="shared" si="0"/>
        <v>13.058299900442703</v>
      </c>
      <c r="C23">
        <f t="shared" si="1"/>
        <v>12.814471390823215</v>
      </c>
      <c r="D23">
        <f t="shared" si="2"/>
        <v>13.30186367473868</v>
      </c>
    </row>
    <row r="24" spans="1:4" x14ac:dyDescent="0.25">
      <c r="A24">
        <v>-0.78</v>
      </c>
      <c r="B24">
        <f t="shared" si="0"/>
        <v>13.058298820731514</v>
      </c>
      <c r="C24">
        <f t="shared" si="1"/>
        <v>12.814471081839045</v>
      </c>
      <c r="D24">
        <f t="shared" si="2"/>
        <v>13.301859855298925</v>
      </c>
    </row>
    <row r="25" spans="1:4" x14ac:dyDescent="0.25">
      <c r="A25">
        <v>-0.77</v>
      </c>
      <c r="B25">
        <f t="shared" si="0"/>
        <v>13.058297512417116</v>
      </c>
      <c r="C25">
        <f t="shared" si="1"/>
        <v>12.814470699930272</v>
      </c>
      <c r="D25">
        <f t="shared" si="2"/>
        <v>13.301855318128265</v>
      </c>
    </row>
    <row r="26" spans="1:4" x14ac:dyDescent="0.25">
      <c r="A26">
        <v>-0.76</v>
      </c>
      <c r="B26">
        <f t="shared" si="0"/>
        <v>13.05829592709831</v>
      </c>
      <c r="C26">
        <f t="shared" si="1"/>
        <v>12.81447022788568</v>
      </c>
      <c r="D26">
        <f t="shared" si="2"/>
        <v>13.301849928355178</v>
      </c>
    </row>
    <row r="27" spans="1:4" x14ac:dyDescent="0.25">
      <c r="A27">
        <v>-0.75</v>
      </c>
      <c r="B27">
        <f t="shared" si="0"/>
        <v>13.058294006126156</v>
      </c>
      <c r="C27">
        <f t="shared" si="1"/>
        <v>12.814469644431966</v>
      </c>
      <c r="D27">
        <f t="shared" si="2"/>
        <v>13.301843525764369</v>
      </c>
    </row>
    <row r="28" spans="1:4" x14ac:dyDescent="0.25">
      <c r="A28">
        <v>-0.74</v>
      </c>
      <c r="B28">
        <f t="shared" si="0"/>
        <v>13.058291678434298</v>
      </c>
      <c r="C28">
        <f t="shared" si="1"/>
        <v>12.814468923275045</v>
      </c>
      <c r="D28">
        <f t="shared" si="2"/>
        <v>13.301835920034552</v>
      </c>
    </row>
    <row r="29" spans="1:4" x14ac:dyDescent="0.25">
      <c r="A29">
        <v>-0.73</v>
      </c>
      <c r="B29">
        <f t="shared" si="0"/>
        <v>13.058288857909933</v>
      </c>
      <c r="C29">
        <f t="shared" si="1"/>
        <v>12.814468031915075</v>
      </c>
      <c r="D29">
        <f t="shared" si="2"/>
        <v>13.301826885081542</v>
      </c>
    </row>
    <row r="30" spans="1:4" x14ac:dyDescent="0.25">
      <c r="A30">
        <v>-0.72</v>
      </c>
      <c r="B30">
        <f t="shared" si="0"/>
        <v>13.058285440208145</v>
      </c>
      <c r="C30">
        <f t="shared" si="1"/>
        <v>12.814466930181823</v>
      </c>
      <c r="D30">
        <f t="shared" si="2"/>
        <v>13.301816152338432</v>
      </c>
    </row>
    <row r="31" spans="1:4" x14ac:dyDescent="0.25">
      <c r="A31">
        <v>-0.71</v>
      </c>
      <c r="B31">
        <f t="shared" si="0"/>
        <v>13.058281298891828</v>
      </c>
      <c r="C31">
        <f t="shared" si="1"/>
        <v>12.814465568424366</v>
      </c>
      <c r="D31">
        <f t="shared" si="2"/>
        <v>13.301803402773331</v>
      </c>
    </row>
    <row r="32" spans="1:4" x14ac:dyDescent="0.25">
      <c r="A32">
        <v>-0.7</v>
      </c>
      <c r="B32">
        <f t="shared" si="0"/>
        <v>13.05827628075436</v>
      </c>
      <c r="C32">
        <f t="shared" si="1"/>
        <v>12.81446388527354</v>
      </c>
      <c r="D32">
        <f t="shared" si="2"/>
        <v>13.301788257407438</v>
      </c>
    </row>
    <row r="33" spans="1:4" x14ac:dyDescent="0.25">
      <c r="A33">
        <v>-0.69</v>
      </c>
      <c r="B33">
        <f t="shared" si="0"/>
        <v>13.058270200152052</v>
      </c>
      <c r="C33">
        <f t="shared" si="1"/>
        <v>12.814461804876306</v>
      </c>
      <c r="D33">
        <f t="shared" si="2"/>
        <v>13.301770266051889</v>
      </c>
    </row>
    <row r="34" spans="1:4" x14ac:dyDescent="0.25">
      <c r="A34">
        <v>-0.68</v>
      </c>
      <c r="B34">
        <f t="shared" si="0"/>
        <v>13.058262832136769</v>
      </c>
      <c r="C34">
        <f t="shared" si="1"/>
        <v>12.814459233477411</v>
      </c>
      <c r="D34">
        <f t="shared" si="2"/>
        <v>13.301748893928764</v>
      </c>
    </row>
    <row r="35" spans="1:4" x14ac:dyDescent="0.25">
      <c r="A35">
        <v>-0.67</v>
      </c>
      <c r="B35">
        <f t="shared" si="0"/>
        <v>13.058253904134721</v>
      </c>
      <c r="C35">
        <f t="shared" si="1"/>
        <v>12.814456055194324</v>
      </c>
      <c r="D35">
        <f t="shared" si="2"/>
        <v>13.301723505779055</v>
      </c>
    </row>
    <row r="36" spans="1:4" x14ac:dyDescent="0.25">
      <c r="A36">
        <v>-0.66</v>
      </c>
      <c r="B36">
        <f t="shared" si="0"/>
        <v>13.058243085863701</v>
      </c>
      <c r="C36">
        <f t="shared" si="1"/>
        <v>12.814452126795002</v>
      </c>
      <c r="D36">
        <f t="shared" si="2"/>
        <v>13.301693346985768</v>
      </c>
    </row>
    <row r="37" spans="1:4" x14ac:dyDescent="0.25">
      <c r="A37">
        <v>-0.65</v>
      </c>
      <c r="B37">
        <f t="shared" si="0"/>
        <v>13.058229977115962</v>
      </c>
      <c r="C37">
        <f t="shared" si="1"/>
        <v>12.814447271243273</v>
      </c>
      <c r="D37">
        <f t="shared" si="2"/>
        <v>13.301657521151824</v>
      </c>
    </row>
    <row r="38" spans="1:4" x14ac:dyDescent="0.25">
      <c r="A38">
        <v>-0.64</v>
      </c>
      <c r="B38">
        <f t="shared" si="0"/>
        <v>13.05821409295498</v>
      </c>
      <c r="C38">
        <f t="shared" si="1"/>
        <v>12.81444126972089</v>
      </c>
      <c r="D38">
        <f t="shared" si="2"/>
        <v>13.301614963467493</v>
      </c>
    </row>
    <row r="39" spans="1:4" x14ac:dyDescent="0.25">
      <c r="A39">
        <v>-0.63</v>
      </c>
      <c r="B39">
        <f t="shared" si="0"/>
        <v>13.058194845778861</v>
      </c>
      <c r="C39">
        <f t="shared" si="1"/>
        <v>12.814433851766914</v>
      </c>
      <c r="D39">
        <f t="shared" si="2"/>
        <v>13.301564409077283</v>
      </c>
    </row>
    <row r="40" spans="1:4" x14ac:dyDescent="0.25">
      <c r="A40">
        <v>-0.62</v>
      </c>
      <c r="B40">
        <f t="shared" si="0"/>
        <v>13.058171523587379</v>
      </c>
      <c r="C40">
        <f t="shared" si="1"/>
        <v>12.814424683090088</v>
      </c>
      <c r="D40">
        <f t="shared" si="2"/>
        <v>13.301504355508442</v>
      </c>
    </row>
    <row r="41" spans="1:4" x14ac:dyDescent="0.25">
      <c r="A41">
        <v>-0.61</v>
      </c>
      <c r="B41">
        <f t="shared" si="0"/>
        <v>13.058143263649445</v>
      </c>
      <c r="C41">
        <f t="shared" si="1"/>
        <v>12.814413350505189</v>
      </c>
      <c r="D41">
        <f t="shared" si="2"/>
        <v>13.30143301804749</v>
      </c>
    </row>
    <row r="42" spans="1:4" x14ac:dyDescent="0.25">
      <c r="A42">
        <v>-0.6</v>
      </c>
      <c r="B42">
        <f t="shared" si="0"/>
        <v>13.058109020598065</v>
      </c>
      <c r="C42">
        <f t="shared" si="1"/>
        <v>12.814399343314772</v>
      </c>
      <c r="D42">
        <f t="shared" si="2"/>
        <v>13.301348276743074</v>
      </c>
    </row>
    <row r="43" spans="1:4" x14ac:dyDescent="0.25">
      <c r="A43">
        <v>-0.59</v>
      </c>
      <c r="B43">
        <f t="shared" si="0"/>
        <v>13.058067527774188</v>
      </c>
      <c r="C43">
        <f t="shared" si="1"/>
        <v>12.81438203029775</v>
      </c>
      <c r="D43">
        <f t="shared" si="2"/>
        <v>13.301247613466469</v>
      </c>
    </row>
    <row r="44" spans="1:4" x14ac:dyDescent="0.25">
      <c r="A44">
        <v>-0.57999999999999996</v>
      </c>
      <c r="B44">
        <f t="shared" si="0"/>
        <v>13.058017250392016</v>
      </c>
      <c r="C44">
        <f t="shared" si="1"/>
        <v>12.814360631268389</v>
      </c>
      <c r="D44">
        <f t="shared" si="2"/>
        <v>13.301128037168233</v>
      </c>
    </row>
    <row r="45" spans="1:4" x14ac:dyDescent="0.25">
      <c r="A45">
        <v>-0.56999999999999995</v>
      </c>
      <c r="B45">
        <f t="shared" si="0"/>
        <v>13.057956328796909</v>
      </c>
      <c r="C45">
        <f t="shared" si="1"/>
        <v>12.814334181925155</v>
      </c>
      <c r="D45">
        <f t="shared" si="2"/>
        <v>13.300985995122485</v>
      </c>
    </row>
    <row r="46" spans="1:4" x14ac:dyDescent="0.25">
      <c r="A46">
        <v>-0.56000000000000005</v>
      </c>
      <c r="B46">
        <f t="shared" si="0"/>
        <v>13.057882509722342</v>
      </c>
      <c r="C46">
        <f t="shared" si="1"/>
        <v>12.814301490406805</v>
      </c>
      <c r="D46">
        <f t="shared" si="2"/>
        <v>13.300817267539397</v>
      </c>
    </row>
    <row r="47" spans="1:4" x14ac:dyDescent="0.25">
      <c r="A47">
        <v>-0.55000000000000004</v>
      </c>
      <c r="B47">
        <f t="shared" si="0"/>
        <v>13.057793063011038</v>
      </c>
      <c r="C47">
        <f t="shared" si="1"/>
        <v>12.814261083600456</v>
      </c>
      <c r="D47">
        <f t="shared" si="2"/>
        <v>13.300616842439609</v>
      </c>
    </row>
    <row r="48" spans="1:4" x14ac:dyDescent="0.25">
      <c r="A48">
        <v>-0.54</v>
      </c>
      <c r="B48">
        <f t="shared" si="0"/>
        <v>13.057684680731445</v>
      </c>
      <c r="C48">
        <f t="shared" si="1"/>
        <v>12.81421114078568</v>
      </c>
      <c r="D48">
        <f t="shared" si="2"/>
        <v>13.300378767108697</v>
      </c>
    </row>
    <row r="49" spans="1:4" x14ac:dyDescent="0.25">
      <c r="A49">
        <v>-0.53</v>
      </c>
      <c r="B49">
        <f t="shared" si="0"/>
        <v>13.057553354975227</v>
      </c>
      <c r="C49">
        <f t="shared" si="1"/>
        <v>12.814149411630039</v>
      </c>
      <c r="D49">
        <f t="shared" si="2"/>
        <v>13.300095971768865</v>
      </c>
    </row>
    <row r="50" spans="1:4" x14ac:dyDescent="0.25">
      <c r="A50">
        <v>-0.52</v>
      </c>
      <c r="B50">
        <f t="shared" si="0"/>
        <v>13.057394229840972</v>
      </c>
      <c r="C50">
        <f t="shared" si="1"/>
        <v>12.814073114849336</v>
      </c>
      <c r="D50">
        <f t="shared" si="2"/>
        <v>13.299760060301054</v>
      </c>
    </row>
    <row r="51" spans="1:4" x14ac:dyDescent="0.25">
      <c r="A51">
        <v>-0.51</v>
      </c>
      <c r="B51">
        <f t="shared" si="0"/>
        <v>13.057201422166642</v>
      </c>
      <c r="C51">
        <f t="shared" si="1"/>
        <v>12.81397881297913</v>
      </c>
      <c r="D51">
        <f t="shared" si="2"/>
        <v>13.299361061901745</v>
      </c>
    </row>
    <row r="52" spans="1:4" x14ac:dyDescent="0.25">
      <c r="A52">
        <v>-0.5</v>
      </c>
      <c r="B52">
        <f t="shared" si="0"/>
        <v>13.0569678044351</v>
      </c>
      <c r="C52">
        <f t="shared" si="1"/>
        <v>12.813862257634698</v>
      </c>
      <c r="D52">
        <f t="shared" si="2"/>
        <v>13.298887136440783</v>
      </c>
    </row>
    <row r="53" spans="1:4" x14ac:dyDescent="0.25">
      <c r="A53">
        <v>-0.49</v>
      </c>
      <c r="B53">
        <f t="shared" si="0"/>
        <v>13.056684741903952</v>
      </c>
      <c r="C53">
        <f t="shared" si="1"/>
        <v>12.813718198317538</v>
      </c>
      <c r="D53">
        <f t="shared" si="2"/>
        <v>13.29832422497109</v>
      </c>
    </row>
    <row r="54" spans="1:4" x14ac:dyDescent="0.25">
      <c r="A54">
        <v>-0.48</v>
      </c>
      <c r="B54">
        <f t="shared" si="0"/>
        <v>13.056341774356238</v>
      </c>
      <c r="C54">
        <f t="shared" si="1"/>
        <v>12.813540146200495</v>
      </c>
      <c r="D54">
        <f t="shared" si="2"/>
        <v>13.297655635296753</v>
      </c>
    </row>
    <row r="55" spans="1:4" x14ac:dyDescent="0.25">
      <c r="A55">
        <v>-0.47</v>
      </c>
      <c r="B55">
        <f t="shared" si="0"/>
        <v>13.055926230876388</v>
      </c>
      <c r="C55">
        <f t="shared" si="1"/>
        <v>12.813320082320072</v>
      </c>
      <c r="D55">
        <f t="shared" si="2"/>
        <v>13.296861550696324</v>
      </c>
    </row>
    <row r="56" spans="1:4" x14ac:dyDescent="0.25">
      <c r="A56">
        <v>-0.46</v>
      </c>
      <c r="B56">
        <f t="shared" si="0"/>
        <v>13.055422763661515</v>
      </c>
      <c r="C56">
        <f t="shared" si="1"/>
        <v>12.813048097138179</v>
      </c>
      <c r="D56">
        <f t="shared" si="2"/>
        <v>13.29591844778443</v>
      </c>
    </row>
    <row r="57" spans="1:4" x14ac:dyDescent="0.25">
      <c r="A57">
        <v>-0.45</v>
      </c>
      <c r="B57">
        <f t="shared" si="0"/>
        <v>13.054812784004774</v>
      </c>
      <c r="C57">
        <f t="shared" si="1"/>
        <v>12.81271194540215</v>
      </c>
      <c r="D57">
        <f t="shared" si="2"/>
        <v>13.294798407033785</v>
      </c>
    </row>
    <row r="58" spans="1:4" x14ac:dyDescent="0.25">
      <c r="A58">
        <v>-0.44</v>
      </c>
      <c r="B58">
        <f t="shared" si="0"/>
        <v>13.054073780147556</v>
      </c>
      <c r="C58">
        <f t="shared" si="1"/>
        <v>12.812296496505542</v>
      </c>
      <c r="D58">
        <f t="shared" si="2"/>
        <v>13.293468296626543</v>
      </c>
    </row>
    <row r="59" spans="1:4" x14ac:dyDescent="0.25">
      <c r="A59">
        <v>-0.42999999999999899</v>
      </c>
      <c r="B59">
        <f t="shared" si="0"/>
        <v>13.053178492589346</v>
      </c>
      <c r="C59">
        <f t="shared" si="1"/>
        <v>12.811783055981504</v>
      </c>
      <c r="D59">
        <f t="shared" si="2"/>
        <v>13.291888807013752</v>
      </c>
    </row>
    <row r="60" spans="1:4" x14ac:dyDescent="0.25">
      <c r="A60">
        <v>-0.41999999999999899</v>
      </c>
      <c r="B60">
        <f t="shared" si="0"/>
        <v>13.052093917555309</v>
      </c>
      <c r="C60">
        <f t="shared" si="1"/>
        <v>12.811148528164704</v>
      </c>
      <c r="D60">
        <f t="shared" si="2"/>
        <v>13.290013309791689</v>
      </c>
    </row>
    <row r="61" spans="1:4" x14ac:dyDescent="0.25">
      <c r="A61">
        <v>-0.40999999999999898</v>
      </c>
      <c r="B61">
        <f t="shared" si="0"/>
        <v>13.050780103527629</v>
      </c>
      <c r="C61">
        <f t="shared" si="1"/>
        <v>12.810364383222611</v>
      </c>
      <c r="D61">
        <f t="shared" si="2"/>
        <v>13.287786510219771</v>
      </c>
    </row>
    <row r="62" spans="1:4" x14ac:dyDescent="0.25">
      <c r="A62">
        <v>-0.39999999999999902</v>
      </c>
      <c r="B62">
        <f t="shared" si="0"/>
        <v>13.049188698915515</v>
      </c>
      <c r="C62">
        <f t="shared" si="1"/>
        <v>12.809395383433237</v>
      </c>
      <c r="D62">
        <f t="shared" si="2"/>
        <v>13.285142857887813</v>
      </c>
    </row>
    <row r="63" spans="1:4" x14ac:dyDescent="0.25">
      <c r="A63">
        <v>-0.38999999999999901</v>
      </c>
      <c r="B63">
        <f t="shared" si="0"/>
        <v>13.047261200938461</v>
      </c>
      <c r="C63">
        <f t="shared" si="1"/>
        <v>12.808198013487289</v>
      </c>
      <c r="D63">
        <f t="shared" si="2"/>
        <v>13.282004674698005</v>
      </c>
    </row>
    <row r="64" spans="1:4" x14ac:dyDescent="0.25">
      <c r="A64">
        <v>-0.37999999999999901</v>
      </c>
      <c r="B64">
        <f t="shared" si="0"/>
        <v>13.044926846507042</v>
      </c>
      <c r="C64">
        <f t="shared" si="1"/>
        <v>12.806718547398177</v>
      </c>
      <c r="D64">
        <f t="shared" si="2"/>
        <v>13.278279953510769</v>
      </c>
    </row>
    <row r="65" spans="1:4" x14ac:dyDescent="0.25">
      <c r="A65">
        <v>-0.369999999999999</v>
      </c>
      <c r="B65">
        <f t="shared" si="0"/>
        <v>13.04210007521654</v>
      </c>
      <c r="C65">
        <f t="shared" si="1"/>
        <v>12.804890669968763</v>
      </c>
      <c r="D65">
        <f t="shared" si="2"/>
        <v>13.273859774631518</v>
      </c>
    </row>
    <row r="66" spans="1:4" x14ac:dyDescent="0.25">
      <c r="A66">
        <v>-0.35999999999999899</v>
      </c>
      <c r="B66">
        <f t="shared" si="0"/>
        <v>13.038677482495771</v>
      </c>
      <c r="C66">
        <f t="shared" si="1"/>
        <v>12.802632553339894</v>
      </c>
      <c r="D66">
        <f t="shared" si="2"/>
        <v>13.268615281006362</v>
      </c>
    </row>
    <row r="67" spans="1:4" x14ac:dyDescent="0.25">
      <c r="A67">
        <v>-0.34999999999999898</v>
      </c>
      <c r="B67">
        <f t="shared" ref="B67:B130" si="3">5.0615565 +  ((13.058305-5.0615565)/ (1+EXP(19.20463* (A67+0.04719))))</f>
        <v>13.034534167564336</v>
      </c>
      <c r="C67">
        <f t="shared" ref="C67:C130" si="4">4.8876663+  ((12.8144727-4.8876663)/ (1+EXP(21.18918* (A67+0.053003))))</f>
        <v>12.799843268617899</v>
      </c>
      <c r="D67">
        <f t="shared" ref="D67:D130" si="5">5.2354467+  ((13.301884-5.2354467)/ (1+EXP(17.22009* (A67+0.041377))))</f>
        <v>13.262394146914289</v>
      </c>
    </row>
    <row r="68" spans="1:4" x14ac:dyDescent="0.25">
      <c r="A68">
        <v>-0.33999999999999903</v>
      </c>
      <c r="B68">
        <f t="shared" si="3"/>
        <v>13.029519366421157</v>
      </c>
      <c r="C68">
        <f t="shared" si="4"/>
        <v>12.796398388730903</v>
      </c>
      <c r="D68">
        <f t="shared" si="5"/>
        <v>13.255016469668156</v>
      </c>
    </row>
    <row r="69" spans="1:4" x14ac:dyDescent="0.25">
      <c r="A69">
        <v>-0.32999999999999902</v>
      </c>
      <c r="B69">
        <f t="shared" si="3"/>
        <v>13.023451245186937</v>
      </c>
      <c r="C69">
        <f t="shared" si="4"/>
        <v>12.792144611491173</v>
      </c>
      <c r="D69">
        <f t="shared" si="5"/>
        <v>13.246270010239265</v>
      </c>
    </row>
    <row r="70" spans="1:4" x14ac:dyDescent="0.25">
      <c r="A70">
        <v>-0.31999999999999901</v>
      </c>
      <c r="B70">
        <f t="shared" si="3"/>
        <v>13.016110714780474</v>
      </c>
      <c r="C70">
        <f t="shared" si="4"/>
        <v>12.786893201722526</v>
      </c>
      <c r="D70">
        <f t="shared" si="5"/>
        <v>13.235904708082799</v>
      </c>
    </row>
    <row r="71" spans="1:4" x14ac:dyDescent="0.25">
      <c r="A71">
        <v>-0.309999999999999</v>
      </c>
      <c r="B71">
        <f t="shared" si="3"/>
        <v>13.007234115832208</v>
      </c>
      <c r="C71">
        <f t="shared" si="4"/>
        <v>12.780412019286487</v>
      </c>
      <c r="D71">
        <f t="shared" si="5"/>
        <v>13.223626399600695</v>
      </c>
    </row>
    <row r="72" spans="1:4" x14ac:dyDescent="0.25">
      <c r="A72">
        <v>-0.29999999999999899</v>
      </c>
      <c r="B72">
        <f t="shared" si="3"/>
        <v>12.996504615633523</v>
      </c>
      <c r="C72">
        <f t="shared" si="4"/>
        <v>12.772415868024805</v>
      </c>
      <c r="D72">
        <f t="shared" si="5"/>
        <v>13.209089681207647</v>
      </c>
    </row>
    <row r="73" spans="1:4" x14ac:dyDescent="0.25">
      <c r="A73">
        <v>-0.28999999999999898</v>
      </c>
      <c r="B73">
        <f t="shared" si="3"/>
        <v>12.983542160915693</v>
      </c>
      <c r="C73">
        <f t="shared" si="4"/>
        <v>12.762554872845062</v>
      </c>
      <c r="D73">
        <f t="shared" si="5"/>
        <v>13.191889880389976</v>
      </c>
    </row>
    <row r="74" spans="1:4" x14ac:dyDescent="0.25">
      <c r="A74">
        <v>-0.27999999999999903</v>
      </c>
      <c r="B74">
        <f t="shared" si="3"/>
        <v>12.967891847462404</v>
      </c>
      <c r="C74">
        <f t="shared" si="4"/>
        <v>12.750400574831104</v>
      </c>
      <c r="D74">
        <f t="shared" si="5"/>
        <v>13.17155413618357</v>
      </c>
    </row>
    <row r="75" spans="1:4" x14ac:dyDescent="0.25">
      <c r="A75">
        <v>-0.26999999999999902</v>
      </c>
      <c r="B75">
        <f t="shared" si="3"/>
        <v>12.949010608789967</v>
      </c>
      <c r="C75">
        <f t="shared" si="4"/>
        <v>12.73542943766302</v>
      </c>
      <c r="D75">
        <f t="shared" si="5"/>
        <v>13.147531650293654</v>
      </c>
    </row>
    <row r="76" spans="1:4" x14ac:dyDescent="0.25">
      <c r="A76">
        <v>-0.25999999999999901</v>
      </c>
      <c r="B76">
        <f t="shared" si="3"/>
        <v>12.926252203709709</v>
      </c>
      <c r="C76">
        <f t="shared" si="4"/>
        <v>12.717003498700976</v>
      </c>
      <c r="D76">
        <f t="shared" si="5"/>
        <v>13.119183259392457</v>
      </c>
    </row>
    <row r="77" spans="1:4" x14ac:dyDescent="0.25">
      <c r="A77">
        <v>-0.249999999999999</v>
      </c>
      <c r="B77">
        <f t="shared" si="3"/>
        <v>12.898850613247255</v>
      </c>
      <c r="C77">
        <f t="shared" si="4"/>
        <v>12.694347998599573</v>
      </c>
      <c r="D77">
        <f t="shared" si="5"/>
        <v>13.085770607344099</v>
      </c>
    </row>
    <row r="78" spans="1:4" x14ac:dyDescent="0.25">
      <c r="A78">
        <v>-0.23999999999999899</v>
      </c>
      <c r="B78">
        <f t="shared" si="3"/>
        <v>12.865902162986515</v>
      </c>
      <c r="C78">
        <f t="shared" si="4"/>
        <v>12.666526018571803</v>
      </c>
      <c r="D78">
        <f t="shared" si="5"/>
        <v>13.046445373915503</v>
      </c>
    </row>
    <row r="79" spans="1:4" x14ac:dyDescent="0.25">
      <c r="A79">
        <v>-0.22999999999999901</v>
      </c>
      <c r="B79">
        <f t="shared" si="3"/>
        <v>12.82634699457526</v>
      </c>
      <c r="C79">
        <f t="shared" si="4"/>
        <v>12.63241049196812</v>
      </c>
      <c r="D79">
        <f t="shared" si="5"/>
        <v>13.000239255033875</v>
      </c>
    </row>
    <row r="80" spans="1:4" x14ac:dyDescent="0.25">
      <c r="A80">
        <v>-0.219999999999999</v>
      </c>
      <c r="B80">
        <f t="shared" si="3"/>
        <v>12.778950951204468</v>
      </c>
      <c r="C80">
        <f t="shared" si="4"/>
        <v>12.590654499382234</v>
      </c>
      <c r="D80">
        <f t="shared" si="5"/>
        <v>12.94605569844925</v>
      </c>
    </row>
    <row r="81" spans="1:4" x14ac:dyDescent="0.25">
      <c r="A81">
        <v>-0.20999999999999899</v>
      </c>
      <c r="B81">
        <f t="shared" si="3"/>
        <v>12.722289548313148</v>
      </c>
      <c r="C81">
        <f t="shared" si="4"/>
        <v>12.539661581075727</v>
      </c>
      <c r="D81">
        <f t="shared" si="5"/>
        <v>12.882664782484589</v>
      </c>
    </row>
    <row r="82" spans="1:4" x14ac:dyDescent="0.25">
      <c r="A82">
        <v>-0.19999999999999901</v>
      </c>
      <c r="B82">
        <f t="shared" si="3"/>
        <v>12.65473649738826</v>
      </c>
      <c r="C82">
        <f t="shared" si="4"/>
        <v>12.477558991504189</v>
      </c>
      <c r="D82">
        <f t="shared" si="5"/>
        <v>12.80870307882236</v>
      </c>
    </row>
    <row r="83" spans="1:4" x14ac:dyDescent="0.25">
      <c r="A83">
        <v>-0.189999999999999</v>
      </c>
      <c r="B83">
        <f t="shared" si="3"/>
        <v>12.574460240880498</v>
      </c>
      <c r="C83">
        <f t="shared" si="4"/>
        <v>12.402178451044735</v>
      </c>
      <c r="D83">
        <f t="shared" si="5"/>
        <v>12.722680839093062</v>
      </c>
    </row>
    <row r="84" spans="1:4" x14ac:dyDescent="0.25">
      <c r="A84">
        <v>-0.17999999999999899</v>
      </c>
      <c r="B84">
        <f t="shared" si="3"/>
        <v>12.47943309848155</v>
      </c>
      <c r="C84">
        <f t="shared" si="4"/>
        <v>12.311051042394295</v>
      </c>
      <c r="D84">
        <f t="shared" si="5"/>
        <v>12.6229993365857</v>
      </c>
    </row>
    <row r="85" spans="1:4" x14ac:dyDescent="0.25">
      <c r="A85">
        <v>-0.16999999999999901</v>
      </c>
      <c r="B85">
        <f t="shared" si="3"/>
        <v>12.367458799130114</v>
      </c>
      <c r="C85">
        <f t="shared" si="4"/>
        <v>12.201425357909269</v>
      </c>
      <c r="D85">
        <f t="shared" si="5"/>
        <v>12.507981584675044</v>
      </c>
    </row>
    <row r="86" spans="1:4" x14ac:dyDescent="0.25">
      <c r="A86">
        <v>-0.159999999999999</v>
      </c>
      <c r="B86">
        <f t="shared" si="3"/>
        <v>12.236225137742142</v>
      </c>
      <c r="C86">
        <f t="shared" si="4"/>
        <v>12.070320511323459</v>
      </c>
      <c r="D86">
        <f t="shared" si="5"/>
        <v>12.375919796245073</v>
      </c>
    </row>
    <row r="87" spans="1:4" x14ac:dyDescent="0.25">
      <c r="A87">
        <v>-0.149999999999999</v>
      </c>
      <c r="B87">
        <f t="shared" si="3"/>
        <v>12.083388846679041</v>
      </c>
      <c r="C87">
        <f t="shared" si="4"/>
        <v>11.91462750907246</v>
      </c>
      <c r="D87">
        <f t="shared" si="5"/>
        <v>12.225142640772749</v>
      </c>
    </row>
    <row r="88" spans="1:4" x14ac:dyDescent="0.25">
      <c r="A88">
        <v>-0.13999999999999899</v>
      </c>
      <c r="B88">
        <f t="shared" si="3"/>
        <v>11.906698924633972</v>
      </c>
      <c r="C88">
        <f t="shared" si="4"/>
        <v>11.731272579817725</v>
      </c>
      <c r="D88">
        <f t="shared" si="5"/>
        <v>12.054104351011237</v>
      </c>
    </row>
    <row r="89" spans="1:4" x14ac:dyDescent="0.25">
      <c r="A89">
        <v>-0.12999999999999901</v>
      </c>
      <c r="B89">
        <f t="shared" si="3"/>
        <v>11.704161900015372</v>
      </c>
      <c r="C89">
        <f t="shared" si="4"/>
        <v>11.517452734053517</v>
      </c>
      <c r="D89">
        <f t="shared" si="5"/>
        <v>11.861495779421684</v>
      </c>
    </row>
    <row r="90" spans="1:4" x14ac:dyDescent="0.25">
      <c r="A90">
        <v>-0.119999999999999</v>
      </c>
      <c r="B90">
        <f t="shared" si="3"/>
        <v>11.474247128965366</v>
      </c>
      <c r="C90">
        <f t="shared" si="4"/>
        <v>11.270945168185946</v>
      </c>
      <c r="D90">
        <f t="shared" si="5"/>
        <v>11.646374433500016</v>
      </c>
    </row>
    <row r="91" spans="1:4" x14ac:dyDescent="0.25">
      <c r="A91">
        <v>-0.109999999999999</v>
      </c>
      <c r="B91">
        <f t="shared" si="3"/>
        <v>11.216121897353354</v>
      </c>
      <c r="C91">
        <f t="shared" si="4"/>
        <v>10.990476706650689</v>
      </c>
      <c r="D91">
        <f t="shared" si="5"/>
        <v>11.408306357619839</v>
      </c>
    </row>
    <row r="92" spans="1:4" x14ac:dyDescent="0.25">
      <c r="A92">
        <v>-9.9999999999999006E-2</v>
      </c>
      <c r="B92">
        <f t="shared" si="3"/>
        <v>10.929895293676882</v>
      </c>
      <c r="C92">
        <f t="shared" si="4"/>
        <v>10.676117605746164</v>
      </c>
      <c r="D92">
        <f t="shared" si="5"/>
        <v>11.147507851886118</v>
      </c>
    </row>
    <row r="93" spans="1:4" x14ac:dyDescent="0.25">
      <c r="A93">
        <v>-8.9999999999998997E-2</v>
      </c>
      <c r="B93">
        <f t="shared" si="3"/>
        <v>10.616838341880117</v>
      </c>
      <c r="C93">
        <f t="shared" si="4"/>
        <v>10.329639348737967</v>
      </c>
      <c r="D93">
        <f t="shared" si="5"/>
        <v>10.864970261291313</v>
      </c>
    </row>
    <row r="94" spans="1:4" x14ac:dyDescent="0.25">
      <c r="A94">
        <v>-7.9999999999999002E-2</v>
      </c>
      <c r="B94">
        <f t="shared" si="3"/>
        <v>10.279539039220662</v>
      </c>
      <c r="C94">
        <f t="shared" si="4"/>
        <v>9.954756415550591</v>
      </c>
      <c r="D94">
        <f t="shared" si="5"/>
        <v>10.562547723664263</v>
      </c>
    </row>
    <row r="95" spans="1:4" x14ac:dyDescent="0.25">
      <c r="A95">
        <v>-6.9999999999998994E-2</v>
      </c>
      <c r="B95">
        <f t="shared" si="3"/>
        <v>9.9219490586845502</v>
      </c>
      <c r="C95">
        <f t="shared" si="4"/>
        <v>9.5571683896992923</v>
      </c>
      <c r="D95">
        <f t="shared" si="5"/>
        <v>10.242987366651699</v>
      </c>
    </row>
    <row r="96" spans="1:4" x14ac:dyDescent="0.25">
      <c r="A96">
        <v>-5.9999999999999103E-2</v>
      </c>
      <c r="B96">
        <f t="shared" si="3"/>
        <v>9.5492878254206524</v>
      </c>
      <c r="C96">
        <f t="shared" si="4"/>
        <v>9.1443409425120521</v>
      </c>
      <c r="D96">
        <f t="shared" si="5"/>
        <v>9.9098853015264083</v>
      </c>
    </row>
    <row r="97" spans="1:4" x14ac:dyDescent="0.25">
      <c r="A97">
        <v>-4.9999999999998997E-2</v>
      </c>
      <c r="B97">
        <f t="shared" si="3"/>
        <v>9.1677907290426148</v>
      </c>
      <c r="C97">
        <f t="shared" si="4"/>
        <v>8.7250141618173185</v>
      </c>
      <c r="D97">
        <f t="shared" si="5"/>
        <v>9.5675603302047172</v>
      </c>
    </row>
    <row r="98" spans="1:4" x14ac:dyDescent="0.25">
      <c r="A98">
        <v>-3.9999999999999002E-2</v>
      </c>
      <c r="B98">
        <f t="shared" si="3"/>
        <v>8.7843181869262228</v>
      </c>
      <c r="C98">
        <f t="shared" si="4"/>
        <v>8.3084933545826978</v>
      </c>
      <c r="D98">
        <f t="shared" si="5"/>
        <v>9.2208496211565851</v>
      </c>
    </row>
    <row r="99" spans="1:4" x14ac:dyDescent="0.25">
      <c r="A99">
        <v>-2.9999999999999E-2</v>
      </c>
      <c r="B99">
        <f t="shared" si="3"/>
        <v>8.4058733230948999</v>
      </c>
      <c r="C99">
        <f t="shared" si="4"/>
        <v>7.9038382139091272</v>
      </c>
      <c r="D99">
        <f t="shared" si="5"/>
        <v>8.8748442681029349</v>
      </c>
    </row>
    <row r="100" spans="1:4" x14ac:dyDescent="0.25">
      <c r="A100">
        <v>-1.9999999999999001E-2</v>
      </c>
      <c r="B100">
        <f t="shared" si="3"/>
        <v>8.039098193204568</v>
      </c>
      <c r="C100">
        <f t="shared" si="4"/>
        <v>7.5190965289770162</v>
      </c>
      <c r="D100">
        <f t="shared" si="5"/>
        <v>8.5345942031803261</v>
      </c>
    </row>
    <row r="101" spans="1:4" x14ac:dyDescent="0.25">
      <c r="A101">
        <v>-9.9999999999990097E-3</v>
      </c>
      <c r="B101">
        <f t="shared" si="3"/>
        <v>7.6898238714561025</v>
      </c>
      <c r="C101">
        <f t="shared" si="4"/>
        <v>7.1607152044824112</v>
      </c>
      <c r="D101">
        <f t="shared" si="5"/>
        <v>8.2048181299014402</v>
      </c>
    </row>
    <row r="102" spans="1:4" x14ac:dyDescent="0.25">
      <c r="A102">
        <v>0</v>
      </c>
      <c r="B102">
        <f t="shared" si="3"/>
        <v>7.3627363226176179</v>
      </c>
      <c r="C102">
        <f t="shared" si="4"/>
        <v>6.8332101713144571</v>
      </c>
      <c r="D102">
        <f t="shared" si="5"/>
        <v>7.8896531135826153</v>
      </c>
    </row>
    <row r="103" spans="1:4" x14ac:dyDescent="0.25">
      <c r="A103">
        <v>0.01</v>
      </c>
      <c r="B103">
        <f t="shared" si="3"/>
        <v>7.0611927244835977</v>
      </c>
      <c r="C103">
        <f t="shared" si="4"/>
        <v>6.5391093483427563</v>
      </c>
      <c r="D103">
        <f t="shared" si="5"/>
        <v>7.5924705307664775</v>
      </c>
    </row>
    <row r="104" spans="1:4" x14ac:dyDescent="0.25">
      <c r="A104">
        <v>0.02</v>
      </c>
      <c r="B104">
        <f t="shared" si="3"/>
        <v>6.7871911511257652</v>
      </c>
      <c r="C104">
        <f t="shared" si="4"/>
        <v>6.2791241081561751</v>
      </c>
      <c r="D104">
        <f t="shared" si="5"/>
        <v>7.3157725865464025</v>
      </c>
    </row>
    <row r="105" spans="1:4" x14ac:dyDescent="0.25">
      <c r="A105">
        <v>0.03</v>
      </c>
      <c r="B105">
        <f t="shared" si="3"/>
        <v>6.541469757357568</v>
      </c>
      <c r="C105">
        <f t="shared" si="4"/>
        <v>6.0524710145776854</v>
      </c>
      <c r="D105">
        <f t="shared" si="5"/>
        <v>7.0611699967489425</v>
      </c>
    </row>
    <row r="106" spans="1:4" x14ac:dyDescent="0.25">
      <c r="A106">
        <v>0.04</v>
      </c>
      <c r="B106">
        <f t="shared" si="3"/>
        <v>6.3236957520205568</v>
      </c>
      <c r="C106">
        <f t="shared" si="4"/>
        <v>5.8572598073945423</v>
      </c>
      <c r="D106">
        <f t="shared" si="5"/>
        <v>6.8294299465019321</v>
      </c>
    </row>
    <row r="107" spans="1:4" x14ac:dyDescent="0.25">
      <c r="A107">
        <v>0.05</v>
      </c>
      <c r="B107">
        <f t="shared" si="3"/>
        <v>6.1327006064714897</v>
      </c>
      <c r="C107">
        <f t="shared" si="4"/>
        <v>5.6908782363909216</v>
      </c>
      <c r="D107">
        <f t="shared" si="5"/>
        <v>6.6205761378474275</v>
      </c>
    </row>
    <row r="108" spans="1:4" x14ac:dyDescent="0.25">
      <c r="A108">
        <v>6.0000000000000102E-2</v>
      </c>
      <c r="B108">
        <f t="shared" si="3"/>
        <v>5.9667234265822833</v>
      </c>
      <c r="C108">
        <f t="shared" si="4"/>
        <v>5.5503281998790523</v>
      </c>
      <c r="D108">
        <f t="shared" si="5"/>
        <v>6.4340201470754579</v>
      </c>
    </row>
    <row r="109" spans="1:4" x14ac:dyDescent="0.25">
      <c r="A109">
        <v>7.0000000000000104E-2</v>
      </c>
      <c r="B109">
        <f t="shared" si="3"/>
        <v>5.8236349089657962</v>
      </c>
      <c r="C109">
        <f t="shared" si="4"/>
        <v>5.4324913072161953</v>
      </c>
      <c r="D109">
        <f t="shared" si="5"/>
        <v>6.2687046731805651</v>
      </c>
    </row>
    <row r="110" spans="1:4" x14ac:dyDescent="0.25">
      <c r="A110">
        <v>8.0000000000000099E-2</v>
      </c>
      <c r="B110">
        <f t="shared" si="3"/>
        <v>5.7011258039021087</v>
      </c>
      <c r="C110">
        <f t="shared" si="4"/>
        <v>5.3343201701345064</v>
      </c>
      <c r="D110">
        <f t="shared" si="5"/>
        <v>6.1232431419351405</v>
      </c>
    </row>
    <row r="111" spans="1:4" x14ac:dyDescent="0.25">
      <c r="A111">
        <v>9.0000000000000094E-2</v>
      </c>
      <c r="B111">
        <f t="shared" si="3"/>
        <v>5.5968536611109512</v>
      </c>
      <c r="C111">
        <f t="shared" si="4"/>
        <v>5.2529629781774512</v>
      </c>
      <c r="D111">
        <f t="shared" si="5"/>
        <v>5.9960450317478315</v>
      </c>
    </row>
    <row r="112" spans="1:4" x14ac:dyDescent="0.25">
      <c r="A112">
        <v>0.1</v>
      </c>
      <c r="B112">
        <f t="shared" si="3"/>
        <v>5.5085486700710815</v>
      </c>
      <c r="C112">
        <f t="shared" si="4"/>
        <v>5.1858341454182391</v>
      </c>
      <c r="D112">
        <f t="shared" si="5"/>
        <v>5.8854210300584837</v>
      </c>
    </row>
    <row r="113" spans="1:4" x14ac:dyDescent="0.25">
      <c r="A113">
        <v>0.11</v>
      </c>
      <c r="B113">
        <f t="shared" si="3"/>
        <v>5.4340835674076509</v>
      </c>
      <c r="C113">
        <f t="shared" si="4"/>
        <v>5.1306448604957255</v>
      </c>
      <c r="D113">
        <f t="shared" si="5"/>
        <v>5.789666010310361</v>
      </c>
    </row>
    <row r="114" spans="1:4" x14ac:dyDescent="0.25">
      <c r="A114">
        <v>0.12</v>
      </c>
      <c r="B114">
        <f t="shared" si="3"/>
        <v>5.3715144168865292</v>
      </c>
      <c r="C114">
        <f t="shared" si="4"/>
        <v>5.0854060327851283</v>
      </c>
      <c r="D114">
        <f t="shared" si="5"/>
        <v>5.7071205740472797</v>
      </c>
    </row>
    <row r="115" spans="1:4" x14ac:dyDescent="0.25">
      <c r="A115">
        <v>0.13</v>
      </c>
      <c r="B115">
        <f t="shared" si="3"/>
        <v>5.3190993072268586</v>
      </c>
      <c r="C115">
        <f t="shared" si="4"/>
        <v>5.048413764749152</v>
      </c>
      <c r="D115">
        <f t="shared" si="5"/>
        <v>5.6362135712504147</v>
      </c>
    </row>
    <row r="116" spans="1:4" x14ac:dyDescent="0.25">
      <c r="A116">
        <v>0.14000000000000001</v>
      </c>
      <c r="B116">
        <f t="shared" si="3"/>
        <v>5.2753013317495379</v>
      </c>
      <c r="C116">
        <f t="shared" si="4"/>
        <v>5.0182249475103173</v>
      </c>
      <c r="D116">
        <f t="shared" si="5"/>
        <v>5.5754887988497082</v>
      </c>
    </row>
    <row r="117" spans="1:4" x14ac:dyDescent="0.25">
      <c r="A117">
        <v>0.15</v>
      </c>
      <c r="B117">
        <f t="shared" si="3"/>
        <v>5.2387811181809969</v>
      </c>
      <c r="C117">
        <f t="shared" si="4"/>
        <v>4.9936283167729441</v>
      </c>
      <c r="D117">
        <f t="shared" si="5"/>
        <v>5.5236192377308946</v>
      </c>
    </row>
    <row r="118" spans="1:4" x14ac:dyDescent="0.25">
      <c r="A118">
        <v>0.16</v>
      </c>
      <c r="B118">
        <f t="shared" si="3"/>
        <v>5.2083829952611476</v>
      </c>
      <c r="C118">
        <f t="shared" si="4"/>
        <v>4.9736144893643104</v>
      </c>
      <c r="D118">
        <f t="shared" si="5"/>
        <v>5.4794119598093847</v>
      </c>
    </row>
    <row r="119" spans="1:4" x14ac:dyDescent="0.25">
      <c r="A119">
        <v>0.17</v>
      </c>
      <c r="B119">
        <f t="shared" si="3"/>
        <v>5.1831177979458527</v>
      </c>
      <c r="C119">
        <f t="shared" si="4"/>
        <v>4.9573471412834049</v>
      </c>
      <c r="D119">
        <f t="shared" si="5"/>
        <v>5.4418064063567115</v>
      </c>
    </row>
    <row r="120" spans="1:4" x14ac:dyDescent="0.25">
      <c r="A120">
        <v>0.18</v>
      </c>
      <c r="B120">
        <f t="shared" si="3"/>
        <v>5.1621444058120867</v>
      </c>
      <c r="C120">
        <f t="shared" si="4"/>
        <v>4.9441365272918327</v>
      </c>
      <c r="D120">
        <f t="shared" si="5"/>
        <v>5.4098682378066174</v>
      </c>
    </row>
    <row r="121" spans="1:4" x14ac:dyDescent="0.25">
      <c r="A121">
        <v>0.19</v>
      </c>
      <c r="B121">
        <f t="shared" si="3"/>
        <v>5.1447513980582267</v>
      </c>
      <c r="C121">
        <f t="shared" si="4"/>
        <v>4.9334158967924031</v>
      </c>
      <c r="D121">
        <f t="shared" si="5"/>
        <v>5.3827804651702724</v>
      </c>
    </row>
    <row r="122" spans="1:4" x14ac:dyDescent="0.25">
      <c r="A122">
        <v>0.2</v>
      </c>
      <c r="B122">
        <f t="shared" si="3"/>
        <v>5.130339678201457</v>
      </c>
      <c r="C122">
        <f t="shared" si="4"/>
        <v>4.9247209497044642</v>
      </c>
      <c r="D122">
        <f t="shared" si="5"/>
        <v>5.359833137614415</v>
      </c>
    </row>
    <row r="123" spans="1:4" x14ac:dyDescent="0.25">
      <c r="A123">
        <v>0.21</v>
      </c>
      <c r="B123">
        <f t="shared" si="3"/>
        <v>5.1184065429489607</v>
      </c>
      <c r="C123">
        <f t="shared" si="4"/>
        <v>4.9176722304868301</v>
      </c>
      <c r="D123">
        <f t="shared" si="5"/>
        <v>5.3404124975982681</v>
      </c>
    </row>
    <row r="124" spans="1:4" x14ac:dyDescent="0.25">
      <c r="A124">
        <v>0.22</v>
      </c>
      <c r="B124">
        <f t="shared" si="3"/>
        <v>5.1085314104162078</v>
      </c>
      <c r="C124">
        <f t="shared" si="4"/>
        <v>4.9119602249048562</v>
      </c>
      <c r="D124">
        <f t="shared" si="5"/>
        <v>5.3239902262856003</v>
      </c>
    </row>
    <row r="125" spans="1:4" x14ac:dyDescent="0.25">
      <c r="A125">
        <v>0.23</v>
      </c>
      <c r="B125">
        <f t="shared" si="3"/>
        <v>5.1003632531285268</v>
      </c>
      <c r="C125">
        <f t="shared" si="4"/>
        <v>4.9073328633051139</v>
      </c>
      <c r="D125">
        <f t="shared" si="5"/>
        <v>5.3101131812300055</v>
      </c>
    </row>
    <row r="126" spans="1:4" x14ac:dyDescent="0.25">
      <c r="A126">
        <v>0.24</v>
      </c>
      <c r="B126">
        <f t="shared" si="3"/>
        <v>5.0936096762055882</v>
      </c>
      <c r="C126">
        <f t="shared" si="4"/>
        <v>4.9035851184068893</v>
      </c>
      <c r="D126">
        <f t="shared" si="5"/>
        <v>5.298393865295834</v>
      </c>
    </row>
    <row r="127" spans="1:4" x14ac:dyDescent="0.25">
      <c r="A127">
        <v>0.25</v>
      </c>
      <c r="B127">
        <f t="shared" si="3"/>
        <v>5.0880275212492618</v>
      </c>
      <c r="C127">
        <f t="shared" si="4"/>
        <v>4.9005503961836254</v>
      </c>
      <c r="D127">
        <f t="shared" si="5"/>
        <v>5.2885017492989226</v>
      </c>
    </row>
    <row r="128" spans="1:4" x14ac:dyDescent="0.25">
      <c r="A128">
        <v>0.26</v>
      </c>
      <c r="B128">
        <f t="shared" si="3"/>
        <v>5.0834148470352432</v>
      </c>
      <c r="C128">
        <f t="shared" si="4"/>
        <v>4.898093442980298</v>
      </c>
      <c r="D128">
        <f t="shared" si="5"/>
        <v>5.280155490536341</v>
      </c>
    </row>
    <row r="129" spans="1:4" x14ac:dyDescent="0.25">
      <c r="A129">
        <v>0.27</v>
      </c>
      <c r="B129">
        <f t="shared" si="3"/>
        <v>5.0796041284698852</v>
      </c>
      <c r="C129">
        <f t="shared" si="4"/>
        <v>4.8961045228007807</v>
      </c>
      <c r="D129">
        <f t="shared" si="5"/>
        <v>5.273116036274029</v>
      </c>
    </row>
    <row r="130" spans="1:4" x14ac:dyDescent="0.25">
      <c r="A130">
        <v>0.28000000000000003</v>
      </c>
      <c r="B130">
        <f t="shared" si="3"/>
        <v>5.0764565178849423</v>
      </c>
      <c r="C130">
        <f t="shared" si="4"/>
        <v>4.8944946509733063</v>
      </c>
      <c r="D130">
        <f t="shared" si="5"/>
        <v>5.2671805680731056</v>
      </c>
    </row>
    <row r="131" spans="1:4" x14ac:dyDescent="0.25">
      <c r="A131">
        <v>0.28999999999999998</v>
      </c>
      <c r="B131">
        <f t="shared" ref="B131:B194" si="6">5.0615565 +  ((13.058305-5.0615565)/ (1+EXP(19.20463* (A131+0.04719))))</f>
        <v>5.073857022438256</v>
      </c>
      <c r="C131">
        <f t="shared" ref="C131:C194" si="7">4.8876663+  ((12.8144727-4.8876663)/ (1+EXP(21.18918* (A131+0.053003))))</f>
        <v>4.8931917014557049</v>
      </c>
      <c r="D131">
        <f t="shared" ref="D131:D194" si="8">5.2354467+  ((13.301884-5.2354467)/ (1+EXP(17.22009* (A131+0.041377))))</f>
        <v>5.2621772238276439</v>
      </c>
    </row>
    <row r="132" spans="1:4" x14ac:dyDescent="0.25">
      <c r="A132">
        <v>0.3</v>
      </c>
      <c r="B132">
        <f t="shared" si="6"/>
        <v>5.0717104647232283</v>
      </c>
      <c r="C132">
        <f t="shared" si="7"/>
        <v>4.8921372334661388</v>
      </c>
      <c r="D132">
        <f t="shared" si="8"/>
        <v>5.2579605251942985</v>
      </c>
    </row>
    <row r="133" spans="1:4" x14ac:dyDescent="0.25">
      <c r="A133">
        <v>0.31</v>
      </c>
      <c r="B133">
        <f t="shared" si="6"/>
        <v>5.0699381084408177</v>
      </c>
      <c r="C133">
        <f t="shared" si="7"/>
        <v>4.891283908316538</v>
      </c>
      <c r="D133">
        <f t="shared" si="8"/>
        <v>5.254407435477745</v>
      </c>
    </row>
    <row r="134" spans="1:4" x14ac:dyDescent="0.25">
      <c r="A134">
        <v>0.32</v>
      </c>
      <c r="B134">
        <f t="shared" si="6"/>
        <v>5.0684748457773763</v>
      </c>
      <c r="C134">
        <f t="shared" si="7"/>
        <v>4.890593389162504</v>
      </c>
      <c r="D134">
        <f t="shared" si="8"/>
        <v>5.2514139746453532</v>
      </c>
    </row>
    <row r="135" spans="1:4" x14ac:dyDescent="0.25">
      <c r="A135">
        <v>0.33</v>
      </c>
      <c r="B135">
        <f t="shared" si="6"/>
        <v>5.0672668571557988</v>
      </c>
      <c r="C135">
        <f t="shared" si="7"/>
        <v>4.8900346350129187</v>
      </c>
      <c r="D135">
        <f t="shared" si="8"/>
        <v>5.2488923223122157</v>
      </c>
    </row>
    <row r="136" spans="1:4" x14ac:dyDescent="0.25">
      <c r="A136">
        <v>0.34</v>
      </c>
      <c r="B136">
        <f t="shared" si="6"/>
        <v>5.0662696668607827</v>
      </c>
      <c r="C136">
        <f t="shared" si="7"/>
        <v>4.8895825160500817</v>
      </c>
      <c r="D136">
        <f t="shared" si="8"/>
        <v>5.2467683451074274</v>
      </c>
    </row>
    <row r="137" spans="1:4" x14ac:dyDescent="0.25">
      <c r="A137">
        <v>0.35</v>
      </c>
      <c r="B137">
        <f t="shared" si="6"/>
        <v>5.0654465294997637</v>
      </c>
      <c r="C137">
        <f t="shared" si="7"/>
        <v>4.8892166904380536</v>
      </c>
      <c r="D137">
        <f t="shared" si="8"/>
        <v>5.2449794910230354</v>
      </c>
    </row>
    <row r="138" spans="1:4" x14ac:dyDescent="0.25">
      <c r="A138">
        <v>0.36</v>
      </c>
      <c r="B138">
        <f t="shared" si="6"/>
        <v>5.0647670923184682</v>
      </c>
      <c r="C138">
        <f t="shared" si="7"/>
        <v>4.8889206936928407</v>
      </c>
      <c r="D138">
        <f t="shared" si="8"/>
        <v>5.2434729996477296</v>
      </c>
    </row>
    <row r="139" spans="1:4" x14ac:dyDescent="0.25">
      <c r="A139">
        <v>0.37</v>
      </c>
      <c r="B139">
        <f t="shared" si="6"/>
        <v>5.0642062871019089</v>
      </c>
      <c r="C139">
        <f t="shared" si="7"/>
        <v>4.8886812006845268</v>
      </c>
      <c r="D139">
        <f t="shared" si="8"/>
        <v>5.2422043832782226</v>
      </c>
    </row>
    <row r="140" spans="1:4" x14ac:dyDescent="0.25">
      <c r="A140">
        <v>0.38</v>
      </c>
      <c r="B140">
        <f t="shared" si="6"/>
        <v>5.0637434128639782</v>
      </c>
      <c r="C140">
        <f t="shared" si="7"/>
        <v>4.8884874277391326</v>
      </c>
      <c r="D140">
        <f t="shared" si="8"/>
        <v>5.2411361395954792</v>
      </c>
    </row>
    <row r="141" spans="1:4" x14ac:dyDescent="0.25">
      <c r="A141">
        <v>0.39</v>
      </c>
      <c r="B141">
        <f t="shared" si="6"/>
        <v>5.0633613768891914</v>
      </c>
      <c r="C141">
        <f t="shared" si="7"/>
        <v>4.8883306483711682</v>
      </c>
      <c r="D141">
        <f t="shared" si="8"/>
        <v>5.2402366617934693</v>
      </c>
    </row>
    <row r="142" spans="1:4" x14ac:dyDescent="0.25">
      <c r="A142">
        <v>0.4</v>
      </c>
      <c r="B142">
        <f t="shared" si="6"/>
        <v>5.063046067071804</v>
      </c>
      <c r="C142">
        <f t="shared" si="7"/>
        <v>4.8882038011345514</v>
      </c>
      <c r="D142">
        <f t="shared" si="8"/>
        <v>5.239479316717798</v>
      </c>
    </row>
    <row r="143" spans="1:4" x14ac:dyDescent="0.25">
      <c r="A143">
        <v>0.41</v>
      </c>
      <c r="B143">
        <f t="shared" si="6"/>
        <v>5.0627858330295528</v>
      </c>
      <c r="C143">
        <f t="shared" si="7"/>
        <v>4.8881011721233971</v>
      </c>
      <c r="D143">
        <f t="shared" si="8"/>
        <v>5.2388416657112487</v>
      </c>
    </row>
    <row r="144" spans="1:4" x14ac:dyDescent="0.25">
      <c r="A144">
        <v>0.42</v>
      </c>
      <c r="B144">
        <f t="shared" si="6"/>
        <v>5.0625710572714473</v>
      </c>
      <c r="C144">
        <f t="shared" si="7"/>
        <v>4.8880181379478964</v>
      </c>
      <c r="D144">
        <f t="shared" si="8"/>
        <v>5.2383048064972559</v>
      </c>
    </row>
    <row r="145" spans="1:4" x14ac:dyDescent="0.25">
      <c r="A145">
        <v>0.43</v>
      </c>
      <c r="B145">
        <f t="shared" si="6"/>
        <v>5.0623938008791383</v>
      </c>
      <c r="C145">
        <f t="shared" si="7"/>
        <v>4.8879509576897284</v>
      </c>
      <c r="D145">
        <f t="shared" si="8"/>
        <v>5.2378528175977754</v>
      </c>
    </row>
    <row r="146" spans="1:4" x14ac:dyDescent="0.25">
      <c r="A146">
        <v>0.44</v>
      </c>
      <c r="B146">
        <f t="shared" si="6"/>
        <v>5.0622475108148235</v>
      </c>
      <c r="C146">
        <f t="shared" si="7"/>
        <v>4.8878966045185281</v>
      </c>
      <c r="D146">
        <f t="shared" si="8"/>
        <v>5.2374722895225645</v>
      </c>
    </row>
    <row r="147" spans="1:4" x14ac:dyDescent="0.25">
      <c r="A147">
        <v>0.45</v>
      </c>
      <c r="B147">
        <f t="shared" si="6"/>
        <v>5.0621267781780954</v>
      </c>
      <c r="C147">
        <f t="shared" si="7"/>
        <v>4.8878526294185338</v>
      </c>
      <c r="D147">
        <f t="shared" si="8"/>
        <v>5.237151929327859</v>
      </c>
    </row>
    <row r="148" spans="1:4" x14ac:dyDescent="0.25">
      <c r="A148">
        <v>0.46</v>
      </c>
      <c r="B148">
        <f t="shared" si="6"/>
        <v>5.0620271385710431</v>
      </c>
      <c r="C148">
        <f t="shared" si="7"/>
        <v>4.8878170509086445</v>
      </c>
      <c r="D148">
        <f t="shared" si="8"/>
        <v>5.2368822271683406</v>
      </c>
    </row>
    <row r="149" spans="1:4" x14ac:dyDescent="0.25">
      <c r="A149">
        <v>0.47</v>
      </c>
      <c r="B149">
        <f t="shared" si="6"/>
        <v>5.0619449072559943</v>
      </c>
      <c r="C149">
        <f t="shared" si="7"/>
        <v>4.8877882658020662</v>
      </c>
      <c r="D149">
        <f t="shared" si="8"/>
        <v>5.2366551751989805</v>
      </c>
    </row>
    <row r="150" spans="1:4" x14ac:dyDescent="0.25">
      <c r="A150">
        <v>0.48</v>
      </c>
      <c r="B150">
        <f t="shared" si="6"/>
        <v>5.0618770430551718</v>
      </c>
      <c r="C150">
        <f t="shared" si="7"/>
        <v>4.8877649769943385</v>
      </c>
      <c r="D150">
        <f t="shared" si="8"/>
        <v>5.2364640306614056</v>
      </c>
    </row>
    <row r="151" spans="1:4" x14ac:dyDescent="0.25">
      <c r="A151">
        <v>0.49</v>
      </c>
      <c r="B151">
        <f t="shared" si="6"/>
        <v>5.0618210359896665</v>
      </c>
      <c r="C151">
        <f t="shared" si="7"/>
        <v>4.8877461350323141</v>
      </c>
      <c r="D151">
        <f t="shared" si="8"/>
        <v>5.2363031162474032</v>
      </c>
    </row>
    <row r="152" spans="1:4" x14ac:dyDescent="0.25">
      <c r="A152">
        <v>0.5</v>
      </c>
      <c r="B152">
        <f t="shared" si="6"/>
        <v>5.0617748145229964</v>
      </c>
      <c r="C152">
        <f t="shared" si="7"/>
        <v>4.887730890835325</v>
      </c>
      <c r="D152">
        <f t="shared" si="8"/>
        <v>5.236167651900967</v>
      </c>
    </row>
    <row r="153" spans="1:4" x14ac:dyDescent="0.25">
      <c r="A153">
        <v>0.51</v>
      </c>
      <c r="B153">
        <f t="shared" si="6"/>
        <v>5.0617366689927916</v>
      </c>
      <c r="C153">
        <f t="shared" si="7"/>
        <v>4.8877185574408131</v>
      </c>
      <c r="D153">
        <f t="shared" si="8"/>
        <v>5.2360536131269422</v>
      </c>
    </row>
    <row r="154" spans="1:4" x14ac:dyDescent="0.25">
      <c r="A154">
        <v>0.52</v>
      </c>
      <c r="B154">
        <f t="shared" si="6"/>
        <v>5.0617051884081832</v>
      </c>
      <c r="C154">
        <f t="shared" si="7"/>
        <v>4.8877085790523651</v>
      </c>
      <c r="D154">
        <f t="shared" si="8"/>
        <v>5.2359576116424922</v>
      </c>
    </row>
    <row r="155" spans="1:4" x14ac:dyDescent="0.25">
      <c r="A155">
        <v>0.53</v>
      </c>
      <c r="B155">
        <f t="shared" si="6"/>
        <v>5.0616792082816975</v>
      </c>
      <c r="C155">
        <f t="shared" si="7"/>
        <v>4.8877005059965315</v>
      </c>
      <c r="D155">
        <f t="shared" si="8"/>
        <v>5.2358767948577416</v>
      </c>
    </row>
    <row r="156" spans="1:4" x14ac:dyDescent="0.25">
      <c r="A156">
        <v>0.54</v>
      </c>
      <c r="B156">
        <f t="shared" si="6"/>
        <v>5.0616577675704413</v>
      </c>
      <c r="C156">
        <f t="shared" si="7"/>
        <v>4.8876939744606549</v>
      </c>
      <c r="D156">
        <f t="shared" si="8"/>
        <v>5.2358087612217323</v>
      </c>
    </row>
    <row r="157" spans="1:4" x14ac:dyDescent="0.25">
      <c r="A157">
        <v>0.55000000000000004</v>
      </c>
      <c r="B157">
        <f t="shared" si="6"/>
        <v>5.0616400731368483</v>
      </c>
      <c r="C157">
        <f t="shared" si="7"/>
        <v>4.8876886900990968</v>
      </c>
      <c r="D157">
        <f t="shared" si="8"/>
        <v>5.2357514889344019</v>
      </c>
    </row>
    <row r="158" spans="1:4" x14ac:dyDescent="0.25">
      <c r="A158">
        <v>0.56000000000000005</v>
      </c>
      <c r="B158">
        <f t="shared" si="6"/>
        <v>5.0616254704164101</v>
      </c>
      <c r="C158">
        <f t="shared" si="7"/>
        <v>4.8876844147694252</v>
      </c>
      <c r="D158">
        <f t="shared" si="8"/>
        <v>5.2357032759176079</v>
      </c>
    </row>
    <row r="159" spans="1:4" x14ac:dyDescent="0.25">
      <c r="A159">
        <v>0.56999999999999995</v>
      </c>
      <c r="B159">
        <f t="shared" si="6"/>
        <v>5.0616134192087481</v>
      </c>
      <c r="C159">
        <f t="shared" si="7"/>
        <v>4.8876809558010361</v>
      </c>
      <c r="D159">
        <f t="shared" si="8"/>
        <v>5.2356626892693665</v>
      </c>
    </row>
    <row r="160" spans="1:4" x14ac:dyDescent="0.25">
      <c r="A160">
        <v>0.57999999999999996</v>
      </c>
      <c r="B160">
        <f t="shared" si="6"/>
        <v>5.0616034736974207</v>
      </c>
      <c r="C160">
        <f t="shared" si="7"/>
        <v>4.8876781573127301</v>
      </c>
      <c r="D160">
        <f t="shared" si="8"/>
        <v>5.235628522704892</v>
      </c>
    </row>
    <row r="161" spans="1:4" x14ac:dyDescent="0.25">
      <c r="A161">
        <v>0.59</v>
      </c>
      <c r="B161">
        <f t="shared" si="6"/>
        <v>5.0615952659600048</v>
      </c>
      <c r="C161">
        <f t="shared" si="7"/>
        <v>4.8876758931880735</v>
      </c>
      <c r="D161">
        <f t="shared" si="8"/>
        <v>5.2355997607236189</v>
      </c>
    </row>
    <row r="162" spans="1:4" x14ac:dyDescent="0.25">
      <c r="A162">
        <v>0.6</v>
      </c>
      <c r="B162">
        <f t="shared" si="6"/>
        <v>5.0615884923588759</v>
      </c>
      <c r="C162">
        <f t="shared" si="7"/>
        <v>4.8876740613920191</v>
      </c>
      <c r="D162">
        <f t="shared" si="8"/>
        <v>5.2355755484401012</v>
      </c>
    </row>
    <row r="163" spans="1:4" x14ac:dyDescent="0.25">
      <c r="A163">
        <v>0.61</v>
      </c>
      <c r="B163">
        <f t="shared" si="6"/>
        <v>5.0615829023095209</v>
      </c>
      <c r="C163">
        <f t="shared" si="7"/>
        <v>4.8876725793727127</v>
      </c>
      <c r="D163">
        <f t="shared" si="8"/>
        <v>5.2355551661841462</v>
      </c>
    </row>
    <row r="164" spans="1:4" x14ac:dyDescent="0.25">
      <c r="A164">
        <v>0.62</v>
      </c>
      <c r="B164">
        <f t="shared" si="6"/>
        <v>5.0615782890111083</v>
      </c>
      <c r="C164">
        <f t="shared" si="7"/>
        <v>4.8876713803412795</v>
      </c>
      <c r="D164">
        <f t="shared" si="8"/>
        <v>5.2355380081166629</v>
      </c>
    </row>
    <row r="165" spans="1:4" x14ac:dyDescent="0.25">
      <c r="A165">
        <v>0.63</v>
      </c>
      <c r="B165">
        <f t="shared" si="6"/>
        <v>5.0615744817965105</v>
      </c>
      <c r="C165">
        <f t="shared" si="7"/>
        <v>4.8876704102619559</v>
      </c>
      <c r="D165">
        <f t="shared" si="8"/>
        <v>5.2355235642266598</v>
      </c>
    </row>
    <row r="166" spans="1:4" x14ac:dyDescent="0.25">
      <c r="A166">
        <v>0.64</v>
      </c>
      <c r="B166">
        <f t="shared" si="6"/>
        <v>5.0615713398188991</v>
      </c>
      <c r="C166">
        <f t="shared" si="7"/>
        <v>4.8876696254169394</v>
      </c>
      <c r="D166">
        <f t="shared" si="8"/>
        <v>5.2355114051749885</v>
      </c>
    </row>
    <row r="167" spans="1:4" x14ac:dyDescent="0.25">
      <c r="A167">
        <v>0.65</v>
      </c>
      <c r="B167">
        <f t="shared" si="6"/>
        <v>5.0615687468413944</v>
      </c>
      <c r="C167">
        <f t="shared" si="7"/>
        <v>4.8876689904362136</v>
      </c>
      <c r="D167">
        <f t="shared" si="8"/>
        <v>5.2355011695348397</v>
      </c>
    </row>
    <row r="168" spans="1:4" x14ac:dyDescent="0.25">
      <c r="A168">
        <v>0.66</v>
      </c>
      <c r="B168">
        <f t="shared" si="6"/>
        <v>5.0615666069370624</v>
      </c>
      <c r="C168">
        <f t="shared" si="7"/>
        <v>4.8876684767035661</v>
      </c>
      <c r="D168">
        <f t="shared" si="8"/>
        <v>5.2354925530500935</v>
      </c>
    </row>
    <row r="169" spans="1:4" x14ac:dyDescent="0.25">
      <c r="A169">
        <v>0.67</v>
      </c>
      <c r="B169">
        <f t="shared" si="6"/>
        <v>5.0615648409402247</v>
      </c>
      <c r="C169">
        <f t="shared" si="7"/>
        <v>4.8876680610669716</v>
      </c>
      <c r="D169">
        <f t="shared" si="8"/>
        <v>5.2354852995924839</v>
      </c>
    </row>
    <row r="170" spans="1:4" x14ac:dyDescent="0.25">
      <c r="A170">
        <v>0.68</v>
      </c>
      <c r="B170">
        <f t="shared" si="6"/>
        <v>5.0615633835177976</v>
      </c>
      <c r="C170">
        <f t="shared" si="7"/>
        <v>4.8876677247952252</v>
      </c>
      <c r="D170">
        <f t="shared" si="8"/>
        <v>5.2354791935489562</v>
      </c>
    </row>
    <row r="171" spans="1:4" x14ac:dyDescent="0.25">
      <c r="A171">
        <v>0.69</v>
      </c>
      <c r="B171">
        <f t="shared" si="6"/>
        <v>5.0615621807523468</v>
      </c>
      <c r="C171">
        <f t="shared" si="7"/>
        <v>4.8876674527337967</v>
      </c>
      <c r="D171">
        <f t="shared" si="8"/>
        <v>5.235474053413065</v>
      </c>
    </row>
    <row r="172" spans="1:4" x14ac:dyDescent="0.25">
      <c r="A172">
        <v>0.7</v>
      </c>
      <c r="B172">
        <f t="shared" si="6"/>
        <v>5.0615611881474463</v>
      </c>
      <c r="C172">
        <f t="shared" si="7"/>
        <v>4.8876672326218777</v>
      </c>
      <c r="D172">
        <f t="shared" si="8"/>
        <v>5.2354697263900034</v>
      </c>
    </row>
    <row r="173" spans="1:4" x14ac:dyDescent="0.25">
      <c r="A173">
        <v>0.71</v>
      </c>
      <c r="B173">
        <f t="shared" si="6"/>
        <v>5.0615603689815458</v>
      </c>
      <c r="C173">
        <f t="shared" si="7"/>
        <v>4.8876670545398291</v>
      </c>
      <c r="D173">
        <f t="shared" si="8"/>
        <v>5.2354660838549636</v>
      </c>
    </row>
    <row r="174" spans="1:4" x14ac:dyDescent="0.25">
      <c r="A174">
        <v>0.72</v>
      </c>
      <c r="B174">
        <f t="shared" si="6"/>
        <v>5.0615596929494773</v>
      </c>
      <c r="C174">
        <f t="shared" si="7"/>
        <v>4.8876669104621442</v>
      </c>
      <c r="D174">
        <f t="shared" si="8"/>
        <v>5.2354630175298578</v>
      </c>
    </row>
    <row r="175" spans="1:4" x14ac:dyDescent="0.25">
      <c r="A175">
        <v>0.73</v>
      </c>
      <c r="B175">
        <f t="shared" si="6"/>
        <v>5.0615591350413123</v>
      </c>
      <c r="C175">
        <f t="shared" si="7"/>
        <v>4.8876667938957681</v>
      </c>
      <c r="D175">
        <f t="shared" si="8"/>
        <v>5.2354604362648018</v>
      </c>
    </row>
    <row r="176" spans="1:4" x14ac:dyDescent="0.25">
      <c r="A176">
        <v>0.74</v>
      </c>
      <c r="B176">
        <f t="shared" si="6"/>
        <v>5.0615586746171326</v>
      </c>
      <c r="C176">
        <f t="shared" si="7"/>
        <v>4.887666699587478</v>
      </c>
      <c r="D176">
        <f t="shared" si="8"/>
        <v>5.235458263328689</v>
      </c>
    </row>
    <row r="177" spans="1:4" x14ac:dyDescent="0.25">
      <c r="A177">
        <v>0.75</v>
      </c>
      <c r="B177">
        <f t="shared" si="6"/>
        <v>5.0615582946434472</v>
      </c>
      <c r="C177">
        <f t="shared" si="7"/>
        <v>4.887666623287144</v>
      </c>
      <c r="D177">
        <f t="shared" si="8"/>
        <v>5.2354564341283538</v>
      </c>
    </row>
    <row r="178" spans="1:4" x14ac:dyDescent="0.25">
      <c r="A178">
        <v>0.76</v>
      </c>
      <c r="B178">
        <f t="shared" si="6"/>
        <v>5.0615579810630464</v>
      </c>
      <c r="C178">
        <f t="shared" si="7"/>
        <v>4.8876665615561876</v>
      </c>
      <c r="D178">
        <f t="shared" si="8"/>
        <v>5.2354548942885097</v>
      </c>
    </row>
    <row r="179" spans="1:4" x14ac:dyDescent="0.25">
      <c r="A179">
        <v>0.77</v>
      </c>
      <c r="B179">
        <f t="shared" si="6"/>
        <v>5.0615577222749515</v>
      </c>
      <c r="C179">
        <f t="shared" si="7"/>
        <v>4.8876665116126192</v>
      </c>
      <c r="D179">
        <f t="shared" si="8"/>
        <v>5.2354535980354182</v>
      </c>
    </row>
    <row r="180" spans="1:4" x14ac:dyDescent="0.25">
      <c r="A180">
        <v>0.78</v>
      </c>
      <c r="B180">
        <f t="shared" si="6"/>
        <v>5.0615575087052358</v>
      </c>
      <c r="C180">
        <f t="shared" si="7"/>
        <v>4.8876664712056623</v>
      </c>
      <c r="D180">
        <f t="shared" si="8"/>
        <v>5.235452506836233</v>
      </c>
    </row>
    <row r="181" spans="1:4" x14ac:dyDescent="0.25">
      <c r="A181">
        <v>0.79</v>
      </c>
      <c r="B181">
        <f t="shared" si="6"/>
        <v>5.0615573324528347</v>
      </c>
      <c r="C181">
        <f t="shared" si="7"/>
        <v>4.8876664385143238</v>
      </c>
      <c r="D181">
        <f t="shared" si="8"/>
        <v>5.2354515882535777</v>
      </c>
    </row>
    <row r="182" spans="1:4" x14ac:dyDescent="0.25">
      <c r="A182">
        <v>0.8</v>
      </c>
      <c r="B182">
        <f t="shared" si="6"/>
        <v>5.0615571869972458</v>
      </c>
      <c r="C182">
        <f t="shared" si="7"/>
        <v>4.8876664120653235</v>
      </c>
      <c r="D182">
        <f t="shared" si="8"/>
        <v>5.2354508149813173</v>
      </c>
    </row>
    <row r="183" spans="1:4" x14ac:dyDescent="0.25">
      <c r="A183">
        <v>0.81</v>
      </c>
      <c r="B183">
        <f t="shared" si="6"/>
        <v>5.0615570669573033</v>
      </c>
      <c r="C183">
        <f t="shared" si="7"/>
        <v>4.8876663906667002</v>
      </c>
      <c r="D183">
        <f t="shared" si="8"/>
        <v>5.2354501640328532</v>
      </c>
    </row>
    <row r="184" spans="1:4" x14ac:dyDescent="0.25">
      <c r="A184">
        <v>0.82</v>
      </c>
      <c r="B184">
        <f t="shared" si="6"/>
        <v>5.0615569678920984</v>
      </c>
      <c r="C184">
        <f t="shared" si="7"/>
        <v>4.8876663733540964</v>
      </c>
      <c r="D184">
        <f t="shared" si="8"/>
        <v>5.2354496160578208</v>
      </c>
    </row>
    <row r="185" spans="1:4" x14ac:dyDescent="0.25">
      <c r="A185">
        <v>0.83</v>
      </c>
      <c r="B185">
        <f t="shared" si="6"/>
        <v>5.061556886136688</v>
      </c>
      <c r="C185">
        <f t="shared" si="7"/>
        <v>4.8876663593472962</v>
      </c>
      <c r="D185">
        <f t="shared" si="8"/>
        <v>5.2354491547668811</v>
      </c>
    </row>
    <row r="186" spans="1:4" x14ac:dyDescent="0.25">
      <c r="A186">
        <v>0.84</v>
      </c>
      <c r="B186">
        <f t="shared" si="6"/>
        <v>5.0615568186665092</v>
      </c>
      <c r="C186">
        <f t="shared" si="7"/>
        <v>4.8876663480150624</v>
      </c>
      <c r="D186">
        <f t="shared" si="8"/>
        <v>5.2354487664474973</v>
      </c>
    </row>
    <row r="187" spans="1:4" x14ac:dyDescent="0.25">
      <c r="A187">
        <v>0.85</v>
      </c>
      <c r="B187">
        <f t="shared" si="6"/>
        <v>5.0615567629854841</v>
      </c>
      <c r="C187">
        <f t="shared" si="7"/>
        <v>4.8876663388466932</v>
      </c>
      <c r="D187">
        <f t="shared" si="8"/>
        <v>5.2354484395563139</v>
      </c>
    </row>
    <row r="188" spans="1:4" x14ac:dyDescent="0.25">
      <c r="A188">
        <v>0.86</v>
      </c>
      <c r="B188">
        <f t="shared" si="6"/>
        <v>5.0615567170336782</v>
      </c>
      <c r="C188">
        <f t="shared" si="7"/>
        <v>4.8876663314290045</v>
      </c>
      <c r="D188">
        <f t="shared" si="8"/>
        <v>5.235448164376014</v>
      </c>
    </row>
    <row r="189" spans="1:4" x14ac:dyDescent="0.25">
      <c r="A189">
        <v>0.87</v>
      </c>
      <c r="B189">
        <f t="shared" si="6"/>
        <v>5.0615566791110931</v>
      </c>
      <c r="C189">
        <f t="shared" si="7"/>
        <v>4.8876663254277064</v>
      </c>
      <c r="D189">
        <f t="shared" si="8"/>
        <v>5.2354479327264611</v>
      </c>
    </row>
    <row r="190" spans="1:4" x14ac:dyDescent="0.25">
      <c r="A190">
        <v>0.88</v>
      </c>
      <c r="B190">
        <f t="shared" si="6"/>
        <v>5.061556647814772</v>
      </c>
      <c r="C190">
        <f t="shared" si="7"/>
        <v>4.8876663205723423</v>
      </c>
      <c r="D190">
        <f t="shared" si="8"/>
        <v>5.2354477377215325</v>
      </c>
    </row>
    <row r="191" spans="1:4" x14ac:dyDescent="0.25">
      <c r="A191">
        <v>0.89</v>
      </c>
      <c r="B191">
        <f t="shared" si="6"/>
        <v>5.0615566219868988</v>
      </c>
      <c r="C191">
        <f t="shared" si="7"/>
        <v>4.8876663166440997</v>
      </c>
      <c r="D191">
        <f t="shared" si="8"/>
        <v>5.2354475735644188</v>
      </c>
    </row>
    <row r="192" spans="1:4" x14ac:dyDescent="0.25">
      <c r="A192">
        <v>0.9</v>
      </c>
      <c r="B192">
        <f t="shared" si="6"/>
        <v>5.061556600671965</v>
      </c>
      <c r="C192">
        <f t="shared" si="7"/>
        <v>4.8876663134659459</v>
      </c>
      <c r="D192">
        <f t="shared" si="8"/>
        <v>5.235447435375308</v>
      </c>
    </row>
    <row r="193" spans="1:4" x14ac:dyDescent="0.25">
      <c r="A193">
        <v>0.91</v>
      </c>
      <c r="B193">
        <f t="shared" si="6"/>
        <v>5.0615565830814173</v>
      </c>
      <c r="C193">
        <f t="shared" si="7"/>
        <v>4.8876663108946534</v>
      </c>
      <c r="D193">
        <f t="shared" si="8"/>
        <v>5.2354473190463233</v>
      </c>
    </row>
    <row r="194" spans="1:4" x14ac:dyDescent="0.25">
      <c r="A194">
        <v>0.92</v>
      </c>
      <c r="B194">
        <f t="shared" si="6"/>
        <v>5.0615565685644901</v>
      </c>
      <c r="C194">
        <f t="shared" si="7"/>
        <v>4.8876663088143442</v>
      </c>
      <c r="D194">
        <f t="shared" si="8"/>
        <v>5.235447221119415</v>
      </c>
    </row>
    <row r="195" spans="1:4" x14ac:dyDescent="0.25">
      <c r="A195">
        <v>0.93</v>
      </c>
      <c r="B195">
        <f t="shared" ref="B195:B202" si="9">5.0615565 +  ((13.058305-5.0615565)/ (1+EXP(19.20463* (A195+0.04719))))</f>
        <v>5.061556556584125</v>
      </c>
      <c r="C195">
        <f t="shared" ref="C195:C202" si="10">4.8876663+  ((12.8144727-4.8876663)/ (1+EXP(21.18918* (A195+0.053003))))</f>
        <v>4.8876663071312647</v>
      </c>
      <c r="D195">
        <f t="shared" ref="D195:D202" si="11">5.2354467+  ((13.301884-5.2354467)/ (1+EXP(17.22009* (A195+0.041377))))</f>
        <v>5.2354471386835577</v>
      </c>
    </row>
    <row r="196" spans="1:4" x14ac:dyDescent="0.25">
      <c r="A196">
        <v>0.94</v>
      </c>
      <c r="B196">
        <f t="shared" si="9"/>
        <v>5.0615565466971049</v>
      </c>
      <c r="C196">
        <f t="shared" si="10"/>
        <v>4.8876663057695655</v>
      </c>
      <c r="D196">
        <f t="shared" si="11"/>
        <v>5.2354470692882247</v>
      </c>
    </row>
    <row r="197" spans="1:4" x14ac:dyDescent="0.25">
      <c r="A197">
        <v>0.95</v>
      </c>
      <c r="B197">
        <f t="shared" si="9"/>
        <v>5.0615565385376566</v>
      </c>
      <c r="C197">
        <f t="shared" si="10"/>
        <v>4.8876663046678797</v>
      </c>
      <c r="D197">
        <f t="shared" si="11"/>
        <v>5.2354470108705362</v>
      </c>
    </row>
    <row r="198" spans="1:4" x14ac:dyDescent="0.25">
      <c r="A198">
        <v>0.96</v>
      </c>
      <c r="B198">
        <f t="shared" si="9"/>
        <v>5.0615565318039204</v>
      </c>
      <c r="C198">
        <f t="shared" si="10"/>
        <v>4.8876663037765589</v>
      </c>
      <c r="D198">
        <f t="shared" si="11"/>
        <v>5.2354469616939392</v>
      </c>
    </row>
    <row r="199" spans="1:4" x14ac:dyDescent="0.25">
      <c r="A199">
        <v>0.97</v>
      </c>
      <c r="B199">
        <f t="shared" si="9"/>
        <v>5.061556526246779</v>
      </c>
      <c r="C199">
        <f t="shared" si="10"/>
        <v>4.8876663030554335</v>
      </c>
      <c r="D199">
        <f t="shared" si="11"/>
        <v>5.2354469202965852</v>
      </c>
    </row>
    <row r="200" spans="1:4" x14ac:dyDescent="0.25">
      <c r="A200">
        <v>0.98</v>
      </c>
      <c r="B200">
        <f t="shared" si="9"/>
        <v>5.061556521660644</v>
      </c>
      <c r="C200">
        <f t="shared" si="10"/>
        <v>4.8876663024720051</v>
      </c>
      <c r="D200">
        <f t="shared" si="11"/>
        <v>5.2354468854478773</v>
      </c>
    </row>
    <row r="201" spans="1:4" x14ac:dyDescent="0.25">
      <c r="A201">
        <v>0.99</v>
      </c>
      <c r="B201">
        <f t="shared" si="9"/>
        <v>5.0615565178758501</v>
      </c>
      <c r="C201">
        <f t="shared" si="10"/>
        <v>4.8876663019999818</v>
      </c>
      <c r="D201">
        <f t="shared" si="11"/>
        <v>5.235446856111885</v>
      </c>
    </row>
    <row r="202" spans="1:4" x14ac:dyDescent="0.25">
      <c r="A202">
        <v>1</v>
      </c>
      <c r="B202">
        <f t="shared" si="9"/>
        <v>5.0615565147523789</v>
      </c>
      <c r="C202">
        <f t="shared" si="10"/>
        <v>4.8876663016180899</v>
      </c>
      <c r="D202">
        <f t="shared" si="11"/>
        <v>5.2354468314165521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15DA-5FA5-473B-A5DB-F18771631A95}">
  <dimension ref="B2:AE95"/>
  <sheetViews>
    <sheetView workbookViewId="0">
      <selection activeCell="V55" sqref="V55"/>
    </sheetView>
  </sheetViews>
  <sheetFormatPr defaultRowHeight="15" x14ac:dyDescent="0.25"/>
  <sheetData>
    <row r="2" spans="2:31" x14ac:dyDescent="0.25">
      <c r="B2" t="s">
        <v>178</v>
      </c>
      <c r="G2" t="s">
        <v>187</v>
      </c>
      <c r="I2" t="s">
        <v>179</v>
      </c>
      <c r="J2" t="s">
        <v>180</v>
      </c>
      <c r="K2" t="s">
        <v>181</v>
      </c>
      <c r="L2" t="s">
        <v>182</v>
      </c>
      <c r="V2" t="s">
        <v>188</v>
      </c>
      <c r="AB2" t="s">
        <v>179</v>
      </c>
      <c r="AC2" t="s">
        <v>180</v>
      </c>
      <c r="AD2" t="s">
        <v>181</v>
      </c>
      <c r="AE2" t="s">
        <v>182</v>
      </c>
    </row>
    <row r="3" spans="2:31" x14ac:dyDescent="0.25">
      <c r="B3" t="s">
        <v>179</v>
      </c>
      <c r="C3" t="s">
        <v>180</v>
      </c>
      <c r="D3" t="s">
        <v>181</v>
      </c>
      <c r="E3" t="s">
        <v>182</v>
      </c>
      <c r="G3">
        <v>1</v>
      </c>
      <c r="I3">
        <v>260</v>
      </c>
      <c r="J3">
        <v>35.201122534756898</v>
      </c>
      <c r="K3">
        <v>35.2533528772869</v>
      </c>
      <c r="L3">
        <v>0.148376923146218</v>
      </c>
      <c r="V3" t="s">
        <v>179</v>
      </c>
      <c r="W3" t="s">
        <v>180</v>
      </c>
      <c r="X3" t="s">
        <v>181</v>
      </c>
      <c r="Y3" t="s">
        <v>182</v>
      </c>
      <c r="AB3">
        <v>260</v>
      </c>
      <c r="AC3">
        <v>31.827931448068799</v>
      </c>
      <c r="AD3">
        <v>32.165517245405901</v>
      </c>
      <c r="AE3">
        <v>1.06065893062484</v>
      </c>
    </row>
    <row r="4" spans="2:31" x14ac:dyDescent="0.25">
      <c r="B4">
        <v>260</v>
      </c>
      <c r="C4">
        <v>35.416376071235597</v>
      </c>
      <c r="D4">
        <v>35.502470543468498</v>
      </c>
      <c r="E4">
        <v>0.243092269123481</v>
      </c>
      <c r="G4">
        <v>2</v>
      </c>
      <c r="I4">
        <v>260</v>
      </c>
      <c r="J4">
        <v>35.269934047320199</v>
      </c>
      <c r="K4">
        <v>35.334486099250903</v>
      </c>
      <c r="L4">
        <v>0.18302288811787601</v>
      </c>
      <c r="V4">
        <v>260</v>
      </c>
      <c r="W4">
        <v>31.827931448068799</v>
      </c>
      <c r="X4">
        <v>32.165517245405901</v>
      </c>
      <c r="Y4">
        <v>1.06065893062484</v>
      </c>
      <c r="AB4">
        <v>260</v>
      </c>
      <c r="AC4">
        <v>31.755224975580902</v>
      </c>
      <c r="AD4">
        <v>32.054310937691902</v>
      </c>
      <c r="AE4">
        <v>0.94184803395641803</v>
      </c>
    </row>
    <row r="5" spans="2:31" x14ac:dyDescent="0.25">
      <c r="B5">
        <v>265</v>
      </c>
      <c r="C5">
        <v>29.5173169889663</v>
      </c>
      <c r="D5">
        <v>29.6479809906178</v>
      </c>
      <c r="E5">
        <v>0.44266896513804699</v>
      </c>
      <c r="G5">
        <v>3</v>
      </c>
      <c r="I5">
        <v>260</v>
      </c>
      <c r="J5">
        <v>35.320864738768002</v>
      </c>
      <c r="K5">
        <v>35.400085757700403</v>
      </c>
      <c r="L5">
        <v>0.22428957931319399</v>
      </c>
      <c r="V5">
        <v>265</v>
      </c>
      <c r="W5">
        <v>25.438117562132199</v>
      </c>
      <c r="X5">
        <v>25.920310358396801</v>
      </c>
      <c r="Y5">
        <v>1.89555219676493</v>
      </c>
      <c r="AB5">
        <v>260</v>
      </c>
      <c r="AC5">
        <v>31.7668214976086</v>
      </c>
      <c r="AD5">
        <v>32.075523405846702</v>
      </c>
      <c r="AE5">
        <v>0.971774617933992</v>
      </c>
    </row>
    <row r="6" spans="2:31" x14ac:dyDescent="0.25">
      <c r="B6">
        <v>270</v>
      </c>
      <c r="C6">
        <v>26.759673084487201</v>
      </c>
      <c r="D6">
        <v>27.226825775149901</v>
      </c>
      <c r="E6">
        <v>1.7457339227869499</v>
      </c>
      <c r="G6">
        <v>4</v>
      </c>
      <c r="I6">
        <v>260</v>
      </c>
      <c r="J6">
        <v>35.320864738768002</v>
      </c>
      <c r="K6">
        <v>35.400085757700403</v>
      </c>
      <c r="L6">
        <v>0.22428957931319399</v>
      </c>
      <c r="V6">
        <v>270</v>
      </c>
      <c r="W6">
        <v>22.804382968159899</v>
      </c>
      <c r="X6">
        <v>23.2326438926709</v>
      </c>
      <c r="Y6">
        <v>1.8779763745807001</v>
      </c>
      <c r="AB6">
        <v>260</v>
      </c>
      <c r="AC6">
        <v>31.7668214976086</v>
      </c>
      <c r="AD6">
        <v>32.075523405846702</v>
      </c>
      <c r="AE6">
        <v>0.971774617933992</v>
      </c>
    </row>
    <row r="7" spans="2:31" x14ac:dyDescent="0.25">
      <c r="B7">
        <v>275</v>
      </c>
      <c r="C7">
        <v>25.5817017809083</v>
      </c>
      <c r="D7">
        <v>26.690081705451501</v>
      </c>
      <c r="E7">
        <v>4.3327059866298097</v>
      </c>
      <c r="G7">
        <v>5</v>
      </c>
      <c r="I7">
        <v>260</v>
      </c>
      <c r="J7">
        <v>35.201122534756898</v>
      </c>
      <c r="K7">
        <v>35.2533528772869</v>
      </c>
      <c r="L7">
        <v>0.148376923146218</v>
      </c>
      <c r="V7">
        <v>275</v>
      </c>
      <c r="W7">
        <v>22.0463921268035</v>
      </c>
      <c r="X7">
        <v>23.754838231571402</v>
      </c>
      <c r="Y7">
        <v>7.74932285945704</v>
      </c>
      <c r="AB7">
        <v>260</v>
      </c>
      <c r="AC7">
        <v>31.743613513282099</v>
      </c>
      <c r="AD7">
        <v>32.042955442864603</v>
      </c>
      <c r="AE7">
        <v>0.94299891049653695</v>
      </c>
    </row>
    <row r="8" spans="2:31" x14ac:dyDescent="0.25">
      <c r="B8">
        <v>280</v>
      </c>
      <c r="C8">
        <v>27.782201576046798</v>
      </c>
      <c r="D8">
        <v>28.241542503581599</v>
      </c>
      <c r="E8">
        <v>1.65336402976375</v>
      </c>
      <c r="V8">
        <v>280</v>
      </c>
      <c r="W8">
        <v>24.9672779284051</v>
      </c>
      <c r="X8">
        <v>26.282805410387201</v>
      </c>
      <c r="Y8">
        <v>5.2690064401672103</v>
      </c>
    </row>
    <row r="9" spans="2:31" x14ac:dyDescent="0.25">
      <c r="B9">
        <v>285</v>
      </c>
      <c r="C9">
        <v>31.5138528580577</v>
      </c>
      <c r="D9">
        <v>31.543814364951601</v>
      </c>
      <c r="E9">
        <v>9.5074083860171105E-2</v>
      </c>
      <c r="I9">
        <v>265</v>
      </c>
      <c r="J9">
        <v>29.5173169889663</v>
      </c>
      <c r="K9">
        <v>29.6479809906178</v>
      </c>
      <c r="L9">
        <v>0.44266896513804699</v>
      </c>
      <c r="V9">
        <v>285</v>
      </c>
      <c r="W9">
        <v>29.999806560194799</v>
      </c>
      <c r="X9">
        <v>30.4819476145903</v>
      </c>
      <c r="Y9">
        <v>1.6071472108597999</v>
      </c>
      <c r="AB9">
        <v>265</v>
      </c>
      <c r="AC9">
        <v>25.438117562132199</v>
      </c>
      <c r="AD9">
        <v>25.920310358396801</v>
      </c>
      <c r="AE9">
        <v>1.89555219676493</v>
      </c>
    </row>
    <row r="10" spans="2:31" x14ac:dyDescent="0.25">
      <c r="I10">
        <v>265</v>
      </c>
      <c r="J10">
        <v>29.629279039103899</v>
      </c>
      <c r="K10">
        <v>29.742562076946701</v>
      </c>
      <c r="L10">
        <v>0.38233477666904098</v>
      </c>
      <c r="AB10">
        <v>265</v>
      </c>
      <c r="AC10">
        <v>25.566257962926802</v>
      </c>
      <c r="AD10">
        <v>25.990706375743201</v>
      </c>
      <c r="AE10">
        <v>1.6601898229766301</v>
      </c>
    </row>
    <row r="11" spans="2:31" x14ac:dyDescent="0.25">
      <c r="I11">
        <v>265</v>
      </c>
      <c r="J11">
        <v>29.575716836225698</v>
      </c>
      <c r="K11">
        <v>29.676353998758799</v>
      </c>
      <c r="L11">
        <v>0.34026956333938502</v>
      </c>
      <c r="AB11">
        <v>265</v>
      </c>
      <c r="AC11">
        <v>25.538252864260102</v>
      </c>
      <c r="AD11">
        <v>25.9763468736212</v>
      </c>
      <c r="AE11">
        <v>1.7154423667490699</v>
      </c>
    </row>
    <row r="12" spans="2:31" x14ac:dyDescent="0.25">
      <c r="I12">
        <v>265</v>
      </c>
      <c r="J12">
        <v>29.575716836225698</v>
      </c>
      <c r="K12">
        <v>29.676353998758799</v>
      </c>
      <c r="L12">
        <v>0.34026956333938502</v>
      </c>
      <c r="V12" t="s">
        <v>189</v>
      </c>
      <c r="AB12">
        <v>265</v>
      </c>
      <c r="AC12">
        <v>25.538252864260102</v>
      </c>
      <c r="AD12">
        <v>25.9763468736212</v>
      </c>
      <c r="AE12">
        <v>1.7154423667490699</v>
      </c>
    </row>
    <row r="13" spans="2:31" x14ac:dyDescent="0.25">
      <c r="B13" t="s">
        <v>183</v>
      </c>
      <c r="I13">
        <v>265</v>
      </c>
      <c r="J13">
        <v>29.633235643475299</v>
      </c>
      <c r="K13">
        <v>29.698684256905899</v>
      </c>
      <c r="L13">
        <v>0.220862190744432</v>
      </c>
      <c r="V13" t="s">
        <v>179</v>
      </c>
      <c r="W13" t="s">
        <v>180</v>
      </c>
      <c r="X13" t="s">
        <v>181</v>
      </c>
      <c r="Y13" t="s">
        <v>182</v>
      </c>
      <c r="AB13">
        <v>265</v>
      </c>
      <c r="AC13">
        <v>25.633806922157401</v>
      </c>
      <c r="AD13">
        <v>25.995710435622598</v>
      </c>
      <c r="AE13">
        <v>1.4118211725793901</v>
      </c>
    </row>
    <row r="14" spans="2:31" x14ac:dyDescent="0.25">
      <c r="B14" t="s">
        <v>179</v>
      </c>
      <c r="C14" t="s">
        <v>180</v>
      </c>
      <c r="D14" t="s">
        <v>181</v>
      </c>
      <c r="E14" t="s">
        <v>182</v>
      </c>
      <c r="V14">
        <v>260</v>
      </c>
      <c r="W14">
        <v>31.755224975580902</v>
      </c>
      <c r="X14">
        <v>32.054310937691902</v>
      </c>
      <c r="Y14">
        <v>0.94184803395641803</v>
      </c>
    </row>
    <row r="15" spans="2:31" x14ac:dyDescent="0.25">
      <c r="B15">
        <v>260</v>
      </c>
      <c r="C15">
        <v>35.269934047320199</v>
      </c>
      <c r="D15">
        <v>35.334486099250903</v>
      </c>
      <c r="E15">
        <v>0.18302288811787601</v>
      </c>
      <c r="I15">
        <v>270</v>
      </c>
      <c r="J15">
        <v>26.759673084487201</v>
      </c>
      <c r="K15">
        <v>27.226825775149901</v>
      </c>
      <c r="L15">
        <v>1.7457339227869499</v>
      </c>
      <c r="V15">
        <v>265</v>
      </c>
      <c r="W15">
        <v>25.566257962926802</v>
      </c>
      <c r="X15">
        <v>25.990706375743201</v>
      </c>
      <c r="Y15">
        <v>1.6601898229766301</v>
      </c>
      <c r="AB15">
        <v>270</v>
      </c>
      <c r="AC15">
        <v>22.804382968159899</v>
      </c>
      <c r="AD15">
        <v>23.2326438926709</v>
      </c>
      <c r="AE15">
        <v>1.8779763745807001</v>
      </c>
    </row>
    <row r="16" spans="2:31" x14ac:dyDescent="0.25">
      <c r="B16">
        <v>265</v>
      </c>
      <c r="C16">
        <v>29.629279039103899</v>
      </c>
      <c r="D16">
        <v>29.742562076946701</v>
      </c>
      <c r="E16">
        <v>0.38233477666904098</v>
      </c>
      <c r="I16">
        <v>270</v>
      </c>
      <c r="J16">
        <v>26.9527761012592</v>
      </c>
      <c r="K16">
        <v>27.395035411263301</v>
      </c>
      <c r="L16">
        <v>1.6408673761197601</v>
      </c>
      <c r="V16">
        <v>270</v>
      </c>
      <c r="W16">
        <v>23.013548094069399</v>
      </c>
      <c r="X16">
        <v>23.422262025368099</v>
      </c>
      <c r="Y16">
        <v>1.7759709612271699</v>
      </c>
      <c r="AB16">
        <v>270</v>
      </c>
      <c r="AC16">
        <v>23.013548094069399</v>
      </c>
      <c r="AD16">
        <v>23.422262025368099</v>
      </c>
      <c r="AE16">
        <v>1.7759709612271699</v>
      </c>
    </row>
    <row r="17" spans="2:31" x14ac:dyDescent="0.25">
      <c r="B17">
        <v>270</v>
      </c>
      <c r="C17">
        <v>26.9527761012592</v>
      </c>
      <c r="D17">
        <v>27.395035411263301</v>
      </c>
      <c r="E17">
        <v>1.6408673761197601</v>
      </c>
      <c r="I17">
        <v>270</v>
      </c>
      <c r="J17">
        <v>26.9136670302636</v>
      </c>
      <c r="K17">
        <v>27.361975826521501</v>
      </c>
      <c r="L17">
        <v>1.6657291470304401</v>
      </c>
      <c r="V17">
        <v>275</v>
      </c>
      <c r="W17">
        <v>22.157445671107102</v>
      </c>
      <c r="X17">
        <v>23.765802123807401</v>
      </c>
      <c r="Y17">
        <v>7.2587629304108896</v>
      </c>
      <c r="AB17">
        <v>270</v>
      </c>
      <c r="AC17">
        <v>22.965232657412599</v>
      </c>
      <c r="AD17">
        <v>23.375264422454201</v>
      </c>
      <c r="AE17">
        <v>1.78544572640869</v>
      </c>
    </row>
    <row r="18" spans="2:31" x14ac:dyDescent="0.25">
      <c r="B18">
        <v>275</v>
      </c>
      <c r="C18">
        <v>25.678731026456202</v>
      </c>
      <c r="D18">
        <v>26.703381023736299</v>
      </c>
      <c r="E18">
        <v>3.99026726135479</v>
      </c>
      <c r="I18">
        <v>270</v>
      </c>
      <c r="J18">
        <v>26.9136670302636</v>
      </c>
      <c r="K18">
        <v>27.361975826521501</v>
      </c>
      <c r="L18">
        <v>1.6657291470304401</v>
      </c>
      <c r="V18">
        <v>280</v>
      </c>
      <c r="W18">
        <v>24.9102446160434</v>
      </c>
      <c r="X18">
        <v>26.186489413853799</v>
      </c>
      <c r="Y18">
        <v>5.1233732044062599</v>
      </c>
      <c r="AB18">
        <v>270</v>
      </c>
      <c r="AC18">
        <v>22.965232657412599</v>
      </c>
      <c r="AD18">
        <v>23.375264422454201</v>
      </c>
      <c r="AE18">
        <v>1.78544572640869</v>
      </c>
    </row>
    <row r="19" spans="2:31" x14ac:dyDescent="0.25">
      <c r="B19">
        <v>280</v>
      </c>
      <c r="C19">
        <v>27.667328504061601</v>
      </c>
      <c r="D19">
        <v>28.132519552119099</v>
      </c>
      <c r="E19">
        <v>1.68137320518373</v>
      </c>
      <c r="I19">
        <v>270</v>
      </c>
      <c r="J19">
        <v>27.0606305514323</v>
      </c>
      <c r="K19">
        <v>27.5000430527686</v>
      </c>
      <c r="L19">
        <v>1.62380732592762</v>
      </c>
      <c r="V19">
        <v>285</v>
      </c>
      <c r="W19">
        <v>29.931120826032402</v>
      </c>
      <c r="X19">
        <v>30.399419245236601</v>
      </c>
      <c r="Y19">
        <v>1.56458697930506</v>
      </c>
      <c r="AB19">
        <v>270</v>
      </c>
      <c r="AC19">
        <v>23.151205762371401</v>
      </c>
      <c r="AD19">
        <v>23.554551419476699</v>
      </c>
      <c r="AE19">
        <v>1.74222311030073</v>
      </c>
    </row>
    <row r="20" spans="2:31" x14ac:dyDescent="0.25">
      <c r="B20">
        <v>285</v>
      </c>
      <c r="C20">
        <v>31.455303742205</v>
      </c>
      <c r="D20">
        <v>31.4897507333847</v>
      </c>
      <c r="E20">
        <v>0.109510915748928</v>
      </c>
    </row>
    <row r="21" spans="2:31" x14ac:dyDescent="0.25">
      <c r="V21" t="s">
        <v>190</v>
      </c>
      <c r="AB21">
        <v>275</v>
      </c>
      <c r="AC21">
        <v>22.0463921268035</v>
      </c>
      <c r="AD21">
        <v>23.754838231571402</v>
      </c>
      <c r="AE21">
        <v>7.74932285945704</v>
      </c>
    </row>
    <row r="22" spans="2:31" x14ac:dyDescent="0.25">
      <c r="V22" t="s">
        <v>179</v>
      </c>
      <c r="W22" t="s">
        <v>180</v>
      </c>
      <c r="X22" t="s">
        <v>181</v>
      </c>
      <c r="Y22" t="s">
        <v>182</v>
      </c>
      <c r="AB22">
        <v>275</v>
      </c>
      <c r="AC22">
        <v>22.157445671107102</v>
      </c>
      <c r="AD22">
        <v>23.765802123807401</v>
      </c>
      <c r="AE22">
        <v>7.2587629304108896</v>
      </c>
    </row>
    <row r="23" spans="2:31" x14ac:dyDescent="0.25">
      <c r="I23">
        <v>275</v>
      </c>
      <c r="J23">
        <v>25.5817017809083</v>
      </c>
      <c r="K23">
        <v>26.690081705451501</v>
      </c>
      <c r="L23">
        <v>4.3327059866298097</v>
      </c>
      <c r="V23">
        <v>260</v>
      </c>
      <c r="W23">
        <v>31.7668214976086</v>
      </c>
      <c r="X23">
        <v>32.075523405846702</v>
      </c>
      <c r="Y23">
        <v>0.971774617933992</v>
      </c>
      <c r="AB23">
        <v>275</v>
      </c>
      <c r="AC23">
        <v>22.1331746151196</v>
      </c>
      <c r="AD23">
        <v>23.7694946951869</v>
      </c>
      <c r="AE23">
        <v>7.3930654256415496</v>
      </c>
    </row>
    <row r="24" spans="2:31" x14ac:dyDescent="0.25">
      <c r="B24" t="s">
        <v>184</v>
      </c>
      <c r="I24">
        <v>275</v>
      </c>
      <c r="J24">
        <v>25.678731026456202</v>
      </c>
      <c r="K24">
        <v>26.703381023736299</v>
      </c>
      <c r="L24">
        <v>3.99026726135479</v>
      </c>
      <c r="V24">
        <v>265</v>
      </c>
      <c r="W24">
        <v>25.538252864260102</v>
      </c>
      <c r="X24">
        <v>25.9763468736212</v>
      </c>
      <c r="Y24">
        <v>1.7154423667490699</v>
      </c>
      <c r="AB24">
        <v>275</v>
      </c>
      <c r="AC24">
        <v>22.1331746151196</v>
      </c>
      <c r="AD24">
        <v>23.7694946951869</v>
      </c>
      <c r="AE24">
        <v>7.3930654256415496</v>
      </c>
    </row>
    <row r="25" spans="2:31" x14ac:dyDescent="0.25">
      <c r="B25" t="s">
        <v>179</v>
      </c>
      <c r="C25" t="s">
        <v>180</v>
      </c>
      <c r="D25" t="s">
        <v>181</v>
      </c>
      <c r="E25" t="s">
        <v>182</v>
      </c>
      <c r="I25">
        <v>275</v>
      </c>
      <c r="J25">
        <v>25.632314148621202</v>
      </c>
      <c r="K25">
        <v>26.6770013859614</v>
      </c>
      <c r="L25">
        <v>4.0756649254641202</v>
      </c>
      <c r="V25">
        <v>270</v>
      </c>
      <c r="W25">
        <v>22.965232657412599</v>
      </c>
      <c r="X25">
        <v>23.375264422454201</v>
      </c>
      <c r="Y25">
        <v>1.78544572640869</v>
      </c>
      <c r="AB25">
        <v>275</v>
      </c>
      <c r="AC25">
        <v>22.2159895804065</v>
      </c>
      <c r="AD25">
        <v>23.7677321021811</v>
      </c>
      <c r="AE25">
        <v>6.9848003671332703</v>
      </c>
    </row>
    <row r="26" spans="2:31" x14ac:dyDescent="0.25">
      <c r="B26">
        <v>260</v>
      </c>
      <c r="C26">
        <v>35.320864738768002</v>
      </c>
      <c r="D26">
        <v>35.400085757700403</v>
      </c>
      <c r="E26">
        <v>0.22428957931319399</v>
      </c>
      <c r="I26">
        <v>275</v>
      </c>
      <c r="J26">
        <v>25.632314148621202</v>
      </c>
      <c r="K26">
        <v>26.6770013859614</v>
      </c>
      <c r="L26">
        <v>4.0756649254641202</v>
      </c>
      <c r="V26">
        <v>275</v>
      </c>
      <c r="W26">
        <v>22.1331746151196</v>
      </c>
      <c r="X26">
        <v>23.7694946951869</v>
      </c>
      <c r="Y26">
        <v>7.3930654256415496</v>
      </c>
    </row>
    <row r="27" spans="2:31" x14ac:dyDescent="0.25">
      <c r="B27">
        <v>265</v>
      </c>
      <c r="C27">
        <v>29.575716836225698</v>
      </c>
      <c r="D27">
        <v>29.676353998758799</v>
      </c>
      <c r="E27">
        <v>0.34026956333938502</v>
      </c>
      <c r="I27">
        <v>275</v>
      </c>
      <c r="J27">
        <v>25.682164833634499</v>
      </c>
      <c r="K27">
        <v>26.693723103619799</v>
      </c>
      <c r="L27">
        <v>3.93875779763099</v>
      </c>
      <c r="V27">
        <v>280</v>
      </c>
      <c r="W27">
        <v>24.919341430728</v>
      </c>
      <c r="X27">
        <v>26.209182535224102</v>
      </c>
      <c r="Y27">
        <v>5.1760641752177303</v>
      </c>
      <c r="AB27">
        <v>280</v>
      </c>
      <c r="AC27">
        <v>24.9672779284051</v>
      </c>
      <c r="AD27">
        <v>26.282805410387201</v>
      </c>
      <c r="AE27">
        <v>5.2690064401672103</v>
      </c>
    </row>
    <row r="28" spans="2:31" x14ac:dyDescent="0.25">
      <c r="B28">
        <v>270</v>
      </c>
      <c r="C28">
        <v>26.9136670302636</v>
      </c>
      <c r="D28">
        <v>27.361975826521501</v>
      </c>
      <c r="E28">
        <v>1.6657291470304401</v>
      </c>
      <c r="V28">
        <v>285</v>
      </c>
      <c r="W28">
        <v>29.934607732409301</v>
      </c>
      <c r="X28">
        <v>30.420420249825</v>
      </c>
      <c r="Y28">
        <v>1.6229125891956899</v>
      </c>
      <c r="AB28">
        <v>280</v>
      </c>
      <c r="AC28">
        <v>24.9102446160434</v>
      </c>
      <c r="AD28">
        <v>26.186489413853799</v>
      </c>
      <c r="AE28">
        <v>5.1233732044062599</v>
      </c>
    </row>
    <row r="29" spans="2:31" x14ac:dyDescent="0.25">
      <c r="B29">
        <v>275</v>
      </c>
      <c r="C29">
        <v>25.632314148621202</v>
      </c>
      <c r="D29">
        <v>26.6770013859614</v>
      </c>
      <c r="E29">
        <v>4.0756649254641202</v>
      </c>
      <c r="I29">
        <v>280</v>
      </c>
      <c r="J29">
        <v>27.782201576046798</v>
      </c>
      <c r="K29">
        <v>28.241542503581599</v>
      </c>
      <c r="L29">
        <v>1.65336402976375</v>
      </c>
      <c r="AB29">
        <v>280</v>
      </c>
      <c r="AC29">
        <v>24.919341430728</v>
      </c>
      <c r="AD29">
        <v>26.209182535224102</v>
      </c>
      <c r="AE29">
        <v>5.1760641752177303</v>
      </c>
    </row>
    <row r="30" spans="2:31" x14ac:dyDescent="0.25">
      <c r="B30">
        <v>280</v>
      </c>
      <c r="C30">
        <v>27.707278239706898</v>
      </c>
      <c r="D30">
        <v>28.163485411070202</v>
      </c>
      <c r="E30">
        <v>1.6465246691370901</v>
      </c>
      <c r="I30">
        <v>280</v>
      </c>
      <c r="J30">
        <v>27.667328504061601</v>
      </c>
      <c r="K30">
        <v>28.132519552119099</v>
      </c>
      <c r="L30">
        <v>1.68137320518373</v>
      </c>
      <c r="AB30">
        <v>280</v>
      </c>
      <c r="AC30">
        <v>24.919341430728</v>
      </c>
      <c r="AD30">
        <v>26.209182535224102</v>
      </c>
      <c r="AE30">
        <v>5.1760641752177303</v>
      </c>
    </row>
    <row r="31" spans="2:31" x14ac:dyDescent="0.25">
      <c r="B31">
        <v>285</v>
      </c>
      <c r="C31">
        <v>31.465023678482002</v>
      </c>
      <c r="D31">
        <v>31.501099654644801</v>
      </c>
      <c r="E31">
        <v>0.11465421584108</v>
      </c>
      <c r="I31">
        <v>280</v>
      </c>
      <c r="J31">
        <v>27.707278239706898</v>
      </c>
      <c r="K31">
        <v>28.163485411070202</v>
      </c>
      <c r="L31">
        <v>1.6465246691370901</v>
      </c>
      <c r="V31" t="s">
        <v>191</v>
      </c>
      <c r="AB31">
        <v>280</v>
      </c>
      <c r="AC31">
        <v>24.901134403703999</v>
      </c>
      <c r="AD31">
        <v>26.143452544045299</v>
      </c>
      <c r="AE31">
        <v>4.98900218841609</v>
      </c>
    </row>
    <row r="32" spans="2:31" x14ac:dyDescent="0.25">
      <c r="I32">
        <v>280</v>
      </c>
      <c r="J32">
        <v>27.707278239706898</v>
      </c>
      <c r="K32">
        <v>28.163485411070202</v>
      </c>
      <c r="L32">
        <v>1.6465246691370901</v>
      </c>
      <c r="V32" t="s">
        <v>179</v>
      </c>
      <c r="W32" t="s">
        <v>180</v>
      </c>
      <c r="X32" t="s">
        <v>181</v>
      </c>
      <c r="Y32" t="s">
        <v>182</v>
      </c>
    </row>
    <row r="33" spans="2:31" x14ac:dyDescent="0.25">
      <c r="I33">
        <v>280</v>
      </c>
      <c r="J33">
        <v>27.613349850581599</v>
      </c>
      <c r="K33">
        <v>28.0757007069321</v>
      </c>
      <c r="L33">
        <v>1.67437438359472</v>
      </c>
      <c r="V33">
        <v>260</v>
      </c>
      <c r="W33">
        <v>31.7668214976086</v>
      </c>
      <c r="X33">
        <v>32.075523405846702</v>
      </c>
      <c r="Y33">
        <v>0.971774617933992</v>
      </c>
      <c r="AB33">
        <v>285</v>
      </c>
      <c r="AC33">
        <v>29.999806560194799</v>
      </c>
      <c r="AD33">
        <v>30.4819476145903</v>
      </c>
      <c r="AE33">
        <v>1.6071472108597999</v>
      </c>
    </row>
    <row r="34" spans="2:31" x14ac:dyDescent="0.25">
      <c r="B34" t="s">
        <v>185</v>
      </c>
      <c r="V34">
        <v>265</v>
      </c>
      <c r="W34">
        <v>25.538252864260102</v>
      </c>
      <c r="X34">
        <v>25.9763468736212</v>
      </c>
      <c r="Y34">
        <v>1.7154423667490699</v>
      </c>
      <c r="AB34">
        <v>285</v>
      </c>
      <c r="AC34">
        <v>29.931120826032402</v>
      </c>
      <c r="AD34">
        <v>30.399419245236601</v>
      </c>
      <c r="AE34">
        <v>1.56458697930506</v>
      </c>
    </row>
    <row r="35" spans="2:31" x14ac:dyDescent="0.25">
      <c r="B35" t="s">
        <v>179</v>
      </c>
      <c r="C35" t="s">
        <v>180</v>
      </c>
      <c r="D35" t="s">
        <v>181</v>
      </c>
      <c r="E35" t="s">
        <v>182</v>
      </c>
      <c r="I35">
        <v>285</v>
      </c>
      <c r="J35">
        <v>31.5138528580577</v>
      </c>
      <c r="K35">
        <v>31.543814364951601</v>
      </c>
      <c r="L35">
        <v>9.5074083860171105E-2</v>
      </c>
      <c r="V35">
        <v>270</v>
      </c>
      <c r="W35">
        <v>22.965232657412599</v>
      </c>
      <c r="X35">
        <v>23.375264422454201</v>
      </c>
      <c r="Y35">
        <v>1.78544572640869</v>
      </c>
      <c r="AB35">
        <v>285</v>
      </c>
      <c r="AC35">
        <v>29.934607732409301</v>
      </c>
      <c r="AD35">
        <v>30.420420249825</v>
      </c>
      <c r="AE35">
        <v>1.6229125891956899</v>
      </c>
    </row>
    <row r="36" spans="2:31" x14ac:dyDescent="0.25">
      <c r="B36">
        <v>260</v>
      </c>
      <c r="C36">
        <v>35.320864738768002</v>
      </c>
      <c r="D36">
        <v>35.400085757700403</v>
      </c>
      <c r="E36">
        <v>0.22428957931319399</v>
      </c>
      <c r="I36">
        <v>285</v>
      </c>
      <c r="J36">
        <v>31.455303742205</v>
      </c>
      <c r="K36">
        <v>31.4897507333847</v>
      </c>
      <c r="L36">
        <v>0.109510915748928</v>
      </c>
      <c r="V36">
        <v>275</v>
      </c>
      <c r="W36">
        <v>22.1331746151196</v>
      </c>
      <c r="X36">
        <v>23.7694946951869</v>
      </c>
      <c r="Y36">
        <v>7.3930654256415496</v>
      </c>
      <c r="AB36">
        <v>285</v>
      </c>
      <c r="AC36">
        <v>29.934607732409301</v>
      </c>
      <c r="AD36">
        <v>30.420420249825</v>
      </c>
      <c r="AE36">
        <v>1.6229125891956899</v>
      </c>
    </row>
    <row r="37" spans="2:31" x14ac:dyDescent="0.25">
      <c r="B37">
        <v>265</v>
      </c>
      <c r="C37">
        <v>29.575716836225698</v>
      </c>
      <c r="D37">
        <v>29.676353998758799</v>
      </c>
      <c r="E37">
        <v>0.34026956333938502</v>
      </c>
      <c r="I37">
        <v>285</v>
      </c>
      <c r="J37">
        <v>31.465023678482002</v>
      </c>
      <c r="K37">
        <v>31.501099654644801</v>
      </c>
      <c r="L37">
        <v>0.11465421584108</v>
      </c>
      <c r="V37">
        <v>280</v>
      </c>
      <c r="W37">
        <v>24.919341430728</v>
      </c>
      <c r="X37">
        <v>26.209182535224102</v>
      </c>
      <c r="Y37">
        <v>5.1760641752177303</v>
      </c>
      <c r="AB37">
        <v>285</v>
      </c>
      <c r="AC37">
        <v>29.865964099619301</v>
      </c>
      <c r="AD37">
        <v>30.338741763324599</v>
      </c>
      <c r="AE37">
        <v>1.58299816516341</v>
      </c>
    </row>
    <row r="38" spans="2:31" x14ac:dyDescent="0.25">
      <c r="B38">
        <v>270</v>
      </c>
      <c r="C38">
        <v>26.9136670302636</v>
      </c>
      <c r="D38">
        <v>27.361975826521501</v>
      </c>
      <c r="E38">
        <v>1.6657291470304401</v>
      </c>
      <c r="I38">
        <v>285</v>
      </c>
      <c r="J38">
        <v>31.465023678482002</v>
      </c>
      <c r="K38">
        <v>31.501099654644801</v>
      </c>
      <c r="L38">
        <v>0.11465421584108</v>
      </c>
      <c r="V38">
        <v>285</v>
      </c>
      <c r="W38">
        <v>29.934607732409301</v>
      </c>
      <c r="X38">
        <v>30.420420249825</v>
      </c>
      <c r="Y38">
        <v>1.6229125891956899</v>
      </c>
    </row>
    <row r="39" spans="2:31" x14ac:dyDescent="0.25">
      <c r="B39">
        <v>275</v>
      </c>
      <c r="C39">
        <v>25.632314148621202</v>
      </c>
      <c r="D39">
        <v>26.6770013859614</v>
      </c>
      <c r="E39">
        <v>4.0756649254641202</v>
      </c>
      <c r="I39">
        <v>285</v>
      </c>
      <c r="J39">
        <v>31.353837164099399</v>
      </c>
      <c r="K39">
        <v>31.4085832977776</v>
      </c>
      <c r="L39">
        <v>0.174607444032024</v>
      </c>
    </row>
    <row r="40" spans="2:31" x14ac:dyDescent="0.25">
      <c r="B40">
        <v>280</v>
      </c>
      <c r="C40">
        <v>27.707278239706898</v>
      </c>
      <c r="D40">
        <v>28.163485411070202</v>
      </c>
      <c r="E40">
        <v>1.6465246691370901</v>
      </c>
      <c r="V40" t="s">
        <v>192</v>
      </c>
    </row>
    <row r="41" spans="2:31" x14ac:dyDescent="0.25">
      <c r="B41">
        <v>285</v>
      </c>
      <c r="C41">
        <v>31.465023678482002</v>
      </c>
      <c r="D41">
        <v>31.501099654644801</v>
      </c>
      <c r="E41">
        <v>0.11465421584108</v>
      </c>
      <c r="V41" t="s">
        <v>179</v>
      </c>
      <c r="W41" t="s">
        <v>180</v>
      </c>
      <c r="X41" t="s">
        <v>181</v>
      </c>
      <c r="Y41" t="s">
        <v>182</v>
      </c>
    </row>
    <row r="42" spans="2:31" x14ac:dyDescent="0.25">
      <c r="V42">
        <v>260</v>
      </c>
      <c r="W42">
        <v>31.743613513282099</v>
      </c>
      <c r="X42">
        <v>32.042955442864603</v>
      </c>
      <c r="Y42">
        <v>0.94299891049653695</v>
      </c>
    </row>
    <row r="43" spans="2:31" x14ac:dyDescent="0.25">
      <c r="V43">
        <v>265</v>
      </c>
      <c r="W43">
        <v>25.633806922157401</v>
      </c>
      <c r="X43">
        <v>25.995710435622598</v>
      </c>
      <c r="Y43">
        <v>1.4118211725793901</v>
      </c>
    </row>
    <row r="44" spans="2:31" x14ac:dyDescent="0.25">
      <c r="B44" t="s">
        <v>186</v>
      </c>
      <c r="V44">
        <v>270</v>
      </c>
      <c r="W44">
        <v>23.151205762371401</v>
      </c>
      <c r="X44">
        <v>23.554551419476699</v>
      </c>
      <c r="Y44">
        <v>1.74222311030073</v>
      </c>
    </row>
    <row r="45" spans="2:31" x14ac:dyDescent="0.25">
      <c r="B45" t="s">
        <v>179</v>
      </c>
      <c r="C45" t="s">
        <v>180</v>
      </c>
      <c r="D45" t="s">
        <v>181</v>
      </c>
      <c r="E45" t="s">
        <v>182</v>
      </c>
      <c r="V45">
        <v>275</v>
      </c>
      <c r="W45">
        <v>22.2159895804065</v>
      </c>
      <c r="X45">
        <v>23.7677321021811</v>
      </c>
      <c r="Y45">
        <v>6.9848003671332703</v>
      </c>
    </row>
    <row r="46" spans="2:31" x14ac:dyDescent="0.25">
      <c r="B46">
        <v>260</v>
      </c>
      <c r="C46">
        <v>35.201122534756898</v>
      </c>
      <c r="D46">
        <v>35.2533528772869</v>
      </c>
      <c r="E46">
        <v>0.148376923146218</v>
      </c>
      <c r="V46">
        <v>280</v>
      </c>
      <c r="W46">
        <v>24.901134403703999</v>
      </c>
      <c r="X46">
        <v>26.143452544045299</v>
      </c>
      <c r="Y46">
        <v>4.98900218841609</v>
      </c>
    </row>
    <row r="47" spans="2:31" x14ac:dyDescent="0.25">
      <c r="B47">
        <v>265</v>
      </c>
      <c r="C47">
        <v>29.633235643475299</v>
      </c>
      <c r="D47">
        <v>29.698684256905899</v>
      </c>
      <c r="E47">
        <v>0.220862190744432</v>
      </c>
      <c r="V47">
        <v>285</v>
      </c>
      <c r="W47">
        <v>29.865964099619301</v>
      </c>
      <c r="X47">
        <v>30.338741763324599</v>
      </c>
      <c r="Y47">
        <v>1.58299816516341</v>
      </c>
    </row>
    <row r="48" spans="2:31" x14ac:dyDescent="0.25">
      <c r="B48">
        <v>270</v>
      </c>
      <c r="C48">
        <v>27.0606305514323</v>
      </c>
      <c r="D48">
        <v>27.5000430527686</v>
      </c>
      <c r="E48">
        <v>1.62380732592762</v>
      </c>
    </row>
    <row r="49" spans="2:13" x14ac:dyDescent="0.25">
      <c r="B49">
        <v>275</v>
      </c>
      <c r="C49">
        <v>25.682164833634499</v>
      </c>
      <c r="D49">
        <v>26.693723103619799</v>
      </c>
      <c r="E49">
        <v>3.93875779763099</v>
      </c>
    </row>
    <row r="50" spans="2:13" x14ac:dyDescent="0.25">
      <c r="B50">
        <v>280</v>
      </c>
      <c r="C50">
        <v>27.613349850581599</v>
      </c>
      <c r="D50">
        <v>28.0757007069321</v>
      </c>
      <c r="E50">
        <v>1.67437438359472</v>
      </c>
    </row>
    <row r="51" spans="2:13" x14ac:dyDescent="0.25">
      <c r="B51">
        <v>285</v>
      </c>
      <c r="C51">
        <v>31.353837164099399</v>
      </c>
      <c r="D51">
        <v>31.4085832977776</v>
      </c>
      <c r="E51">
        <v>0.174607444032024</v>
      </c>
    </row>
    <row r="55" spans="2:13" x14ac:dyDescent="0.25">
      <c r="B55" t="s">
        <v>193</v>
      </c>
      <c r="G55" t="s">
        <v>187</v>
      </c>
    </row>
    <row r="56" spans="2:13" x14ac:dyDescent="0.25">
      <c r="G56">
        <v>1</v>
      </c>
    </row>
    <row r="57" spans="2:13" x14ac:dyDescent="0.25">
      <c r="B57" t="s">
        <v>179</v>
      </c>
      <c r="C57" t="s">
        <v>180</v>
      </c>
      <c r="D57" t="s">
        <v>181</v>
      </c>
      <c r="E57" t="s">
        <v>182</v>
      </c>
      <c r="G57">
        <v>2</v>
      </c>
      <c r="J57">
        <v>260</v>
      </c>
      <c r="K57">
        <v>36.526637192908503</v>
      </c>
      <c r="L57">
        <v>36.557232487829303</v>
      </c>
      <c r="M57">
        <v>8.3761597760138001E-2</v>
      </c>
    </row>
    <row r="58" spans="2:13" x14ac:dyDescent="0.25">
      <c r="B58">
        <v>260</v>
      </c>
      <c r="C58">
        <v>36.526637192908503</v>
      </c>
      <c r="D58">
        <v>36.557232487829303</v>
      </c>
      <c r="E58">
        <v>8.3761597760138001E-2</v>
      </c>
      <c r="G58">
        <v>3</v>
      </c>
      <c r="J58">
        <v>260</v>
      </c>
      <c r="K58">
        <v>36.438603640909498</v>
      </c>
      <c r="L58">
        <v>36.470100430720997</v>
      </c>
      <c r="M58">
        <v>8.6437971448954404E-2</v>
      </c>
    </row>
    <row r="59" spans="2:13" x14ac:dyDescent="0.25">
      <c r="B59">
        <v>265</v>
      </c>
      <c r="C59">
        <v>31.557755724282998</v>
      </c>
      <c r="D59">
        <v>31.577587510719699</v>
      </c>
      <c r="E59">
        <v>6.2842828906820997E-2</v>
      </c>
      <c r="G59">
        <v>4</v>
      </c>
      <c r="J59">
        <v>260</v>
      </c>
      <c r="K59">
        <v>36.403936267513302</v>
      </c>
      <c r="L59">
        <v>36.423177670554203</v>
      </c>
      <c r="M59">
        <v>5.2855281636302001E-2</v>
      </c>
    </row>
    <row r="60" spans="2:13" x14ac:dyDescent="0.25">
      <c r="B60">
        <v>270</v>
      </c>
      <c r="C60">
        <v>29.198860975704299</v>
      </c>
      <c r="D60">
        <v>29.482396340643799</v>
      </c>
      <c r="E60">
        <v>0.97104940215096203</v>
      </c>
      <c r="G60">
        <v>5</v>
      </c>
      <c r="J60">
        <v>260</v>
      </c>
      <c r="K60">
        <v>36.3963245314742</v>
      </c>
      <c r="L60">
        <v>36.423429940494401</v>
      </c>
      <c r="M60">
        <v>7.4472929256156201E-2</v>
      </c>
    </row>
    <row r="61" spans="2:13" x14ac:dyDescent="0.25">
      <c r="B61">
        <v>275</v>
      </c>
      <c r="C61">
        <v>27.350072290548699</v>
      </c>
      <c r="D61">
        <v>27.902109564892399</v>
      </c>
      <c r="E61">
        <v>2.0184124871014202</v>
      </c>
      <c r="J61">
        <v>260</v>
      </c>
      <c r="K61">
        <v>36.368595148704699</v>
      </c>
      <c r="L61">
        <v>36.390531313178499</v>
      </c>
      <c r="M61">
        <v>6.0316227184784202E-2</v>
      </c>
    </row>
    <row r="62" spans="2:13" x14ac:dyDescent="0.25">
      <c r="B62">
        <v>280</v>
      </c>
      <c r="C62">
        <v>28.6531286187126</v>
      </c>
      <c r="D62">
        <v>28.791943442258599</v>
      </c>
      <c r="E62">
        <v>0.48446654951073198</v>
      </c>
    </row>
    <row r="63" spans="2:13" x14ac:dyDescent="0.25">
      <c r="B63">
        <v>285</v>
      </c>
      <c r="C63">
        <v>31.726547579592498</v>
      </c>
      <c r="D63">
        <v>31.728577470216202</v>
      </c>
      <c r="E63">
        <v>6.3980822955245703E-3</v>
      </c>
      <c r="J63">
        <v>265</v>
      </c>
      <c r="K63">
        <v>31.557755724282998</v>
      </c>
      <c r="L63">
        <v>31.577587510719699</v>
      </c>
      <c r="M63">
        <v>6.2842828906820997E-2</v>
      </c>
    </row>
    <row r="64" spans="2:13" x14ac:dyDescent="0.25">
      <c r="J64">
        <v>265</v>
      </c>
      <c r="K64">
        <v>31.612964777498402</v>
      </c>
      <c r="L64">
        <v>31.6229206905731</v>
      </c>
      <c r="M64">
        <v>3.1493133101435603E-2</v>
      </c>
    </row>
    <row r="65" spans="2:13" x14ac:dyDescent="0.25">
      <c r="B65" t="s">
        <v>179</v>
      </c>
      <c r="C65" t="s">
        <v>180</v>
      </c>
      <c r="D65" t="s">
        <v>181</v>
      </c>
      <c r="E65" t="s">
        <v>182</v>
      </c>
      <c r="J65">
        <v>265</v>
      </c>
      <c r="K65">
        <v>31.6270259298547</v>
      </c>
      <c r="L65">
        <v>31.645446711604201</v>
      </c>
      <c r="M65">
        <v>5.8243800066367403E-2</v>
      </c>
    </row>
    <row r="66" spans="2:13" x14ac:dyDescent="0.25">
      <c r="B66">
        <v>260</v>
      </c>
      <c r="C66">
        <v>36.438603640909498</v>
      </c>
      <c r="D66">
        <v>36.470100430720997</v>
      </c>
      <c r="E66">
        <v>8.6437971448954404E-2</v>
      </c>
      <c r="J66">
        <v>265</v>
      </c>
      <c r="K66">
        <v>31.701368122567899</v>
      </c>
      <c r="L66">
        <v>31.7140173365392</v>
      </c>
      <c r="M66">
        <v>3.9901161118173302E-2</v>
      </c>
    </row>
    <row r="67" spans="2:13" x14ac:dyDescent="0.25">
      <c r="B67">
        <v>265</v>
      </c>
      <c r="C67">
        <v>31.612964777498402</v>
      </c>
      <c r="D67">
        <v>31.6229206905731</v>
      </c>
      <c r="E67">
        <v>3.1493133101435603E-2</v>
      </c>
      <c r="J67">
        <v>265</v>
      </c>
      <c r="K67">
        <v>31.6978809926634</v>
      </c>
      <c r="L67">
        <v>31.710467874361299</v>
      </c>
      <c r="M67">
        <v>3.9708905780805798E-2</v>
      </c>
    </row>
    <row r="68" spans="2:13" x14ac:dyDescent="0.25">
      <c r="B68">
        <v>270</v>
      </c>
      <c r="C68">
        <v>29.355222013566401</v>
      </c>
      <c r="D68">
        <v>29.608050624497601</v>
      </c>
      <c r="E68">
        <v>0.86127303283342405</v>
      </c>
    </row>
    <row r="69" spans="2:13" x14ac:dyDescent="0.25">
      <c r="B69">
        <v>275</v>
      </c>
      <c r="C69">
        <v>27.397920087510801</v>
      </c>
      <c r="D69">
        <v>27.918149782919599</v>
      </c>
      <c r="E69">
        <v>1.8987926592500199</v>
      </c>
      <c r="J69">
        <v>270</v>
      </c>
      <c r="K69">
        <v>29.198860975704299</v>
      </c>
      <c r="L69">
        <v>29.482396340643799</v>
      </c>
      <c r="M69">
        <v>0.97104940215096203</v>
      </c>
    </row>
    <row r="70" spans="2:13" x14ac:dyDescent="0.25">
      <c r="B70">
        <v>280</v>
      </c>
      <c r="C70">
        <v>28.5840696722994</v>
      </c>
      <c r="D70">
        <v>28.712130785058299</v>
      </c>
      <c r="E70">
        <v>0.44801567525934199</v>
      </c>
      <c r="J70">
        <v>270</v>
      </c>
      <c r="K70">
        <v>29.355222013566401</v>
      </c>
      <c r="L70">
        <v>29.608050624497601</v>
      </c>
      <c r="M70">
        <v>0.86127303283342405</v>
      </c>
    </row>
    <row r="71" spans="2:13" x14ac:dyDescent="0.25">
      <c r="B71">
        <v>285</v>
      </c>
      <c r="C71">
        <v>31.679622795316</v>
      </c>
      <c r="D71">
        <v>31.684561297244699</v>
      </c>
      <c r="E71">
        <v>1.5588891195508599E-2</v>
      </c>
      <c r="J71">
        <v>270</v>
      </c>
      <c r="K71">
        <v>29.342313319002901</v>
      </c>
      <c r="L71">
        <v>29.5854481171353</v>
      </c>
      <c r="M71">
        <v>0.82861496123040201</v>
      </c>
    </row>
    <row r="72" spans="2:13" x14ac:dyDescent="0.25">
      <c r="J72">
        <v>270</v>
      </c>
      <c r="K72">
        <v>29.422399717858202</v>
      </c>
      <c r="L72">
        <v>29.6997155113656</v>
      </c>
      <c r="M72">
        <v>0.942532887074783</v>
      </c>
    </row>
    <row r="73" spans="2:13" x14ac:dyDescent="0.25">
      <c r="B73" t="s">
        <v>179</v>
      </c>
      <c r="C73" t="s">
        <v>180</v>
      </c>
      <c r="D73" t="s">
        <v>181</v>
      </c>
      <c r="E73" t="s">
        <v>182</v>
      </c>
      <c r="J73">
        <v>270</v>
      </c>
      <c r="K73">
        <v>29.457814056646701</v>
      </c>
      <c r="L73">
        <v>29.659178798969702</v>
      </c>
      <c r="M73">
        <v>0.68356987363615596</v>
      </c>
    </row>
    <row r="74" spans="2:13" x14ac:dyDescent="0.25">
      <c r="B74">
        <v>260</v>
      </c>
      <c r="C74">
        <v>36.403936267513302</v>
      </c>
      <c r="D74">
        <v>36.423177670554203</v>
      </c>
      <c r="E74">
        <v>5.2855281636302001E-2</v>
      </c>
    </row>
    <row r="75" spans="2:13" x14ac:dyDescent="0.25">
      <c r="B75">
        <v>265</v>
      </c>
      <c r="C75">
        <v>31.6270259298547</v>
      </c>
      <c r="D75">
        <v>31.645446711604201</v>
      </c>
      <c r="E75">
        <v>5.8243800066367403E-2</v>
      </c>
      <c r="J75">
        <v>275</v>
      </c>
      <c r="K75">
        <v>27.350072290548699</v>
      </c>
      <c r="L75">
        <v>27.902109564892399</v>
      </c>
      <c r="M75">
        <v>2.0184124871014202</v>
      </c>
    </row>
    <row r="76" spans="2:13" x14ac:dyDescent="0.25">
      <c r="B76">
        <v>270</v>
      </c>
      <c r="C76">
        <v>29.342313319002901</v>
      </c>
      <c r="D76">
        <v>29.5854481171353</v>
      </c>
      <c r="E76">
        <v>0.82861496123040201</v>
      </c>
      <c r="J76">
        <v>275</v>
      </c>
      <c r="K76">
        <v>27.397920087510801</v>
      </c>
      <c r="L76">
        <v>27.918149782919599</v>
      </c>
      <c r="M76">
        <v>1.8987926592500199</v>
      </c>
    </row>
    <row r="77" spans="2:13" x14ac:dyDescent="0.25">
      <c r="B77">
        <v>275</v>
      </c>
      <c r="C77">
        <v>27.410102691635601</v>
      </c>
      <c r="D77">
        <v>27.9085898786511</v>
      </c>
      <c r="E77">
        <v>1.81862575497614</v>
      </c>
      <c r="J77">
        <v>275</v>
      </c>
      <c r="K77">
        <v>27.410102691635601</v>
      </c>
      <c r="L77">
        <v>27.9085898786511</v>
      </c>
      <c r="M77">
        <v>1.81862575497614</v>
      </c>
    </row>
    <row r="78" spans="2:13" x14ac:dyDescent="0.25">
      <c r="B78">
        <v>280</v>
      </c>
      <c r="C78">
        <v>28.556879709199599</v>
      </c>
      <c r="D78">
        <v>28.7158052261751</v>
      </c>
      <c r="E78">
        <v>0.55652269643572105</v>
      </c>
      <c r="J78">
        <v>275</v>
      </c>
      <c r="K78">
        <v>27.474533613965701</v>
      </c>
      <c r="L78">
        <v>27.951912393024699</v>
      </c>
      <c r="M78">
        <v>1.7375318750320401</v>
      </c>
    </row>
    <row r="79" spans="2:13" x14ac:dyDescent="0.25">
      <c r="B79">
        <v>285</v>
      </c>
      <c r="C79">
        <v>31.702268695690599</v>
      </c>
      <c r="D79">
        <v>31.705572646872898</v>
      </c>
      <c r="E79">
        <v>1.04218130696063E-2</v>
      </c>
      <c r="J79">
        <v>275</v>
      </c>
      <c r="K79">
        <v>27.471513703118301</v>
      </c>
      <c r="L79">
        <v>27.9328911059322</v>
      </c>
      <c r="M79">
        <v>1.6794757209228699</v>
      </c>
    </row>
    <row r="81" spans="2:13" x14ac:dyDescent="0.25">
      <c r="B81" t="s">
        <v>179</v>
      </c>
      <c r="C81" t="s">
        <v>180</v>
      </c>
      <c r="D81" t="s">
        <v>181</v>
      </c>
      <c r="E81" t="s">
        <v>182</v>
      </c>
      <c r="J81">
        <v>280</v>
      </c>
      <c r="K81">
        <v>28.6531286187126</v>
      </c>
      <c r="L81">
        <v>28.791943442258599</v>
      </c>
      <c r="M81">
        <v>0.48446654951073198</v>
      </c>
    </row>
    <row r="82" spans="2:13" x14ac:dyDescent="0.25">
      <c r="B82">
        <v>260</v>
      </c>
      <c r="C82">
        <v>36.3963245314742</v>
      </c>
      <c r="D82">
        <v>36.423429940494401</v>
      </c>
      <c r="E82">
        <v>7.4472929256156201E-2</v>
      </c>
      <c r="J82">
        <v>280</v>
      </c>
      <c r="K82">
        <v>28.5840696722994</v>
      </c>
      <c r="L82">
        <v>28.712130785058299</v>
      </c>
      <c r="M82">
        <v>0.44801567525934199</v>
      </c>
    </row>
    <row r="83" spans="2:13" x14ac:dyDescent="0.25">
      <c r="B83">
        <v>265</v>
      </c>
      <c r="C83">
        <v>31.701368122567899</v>
      </c>
      <c r="D83">
        <v>31.7140173365392</v>
      </c>
      <c r="E83">
        <v>3.9901161118173302E-2</v>
      </c>
      <c r="J83">
        <v>280</v>
      </c>
      <c r="K83">
        <v>28.556879709199599</v>
      </c>
      <c r="L83">
        <v>28.7158052261751</v>
      </c>
      <c r="M83">
        <v>0.55652269643572105</v>
      </c>
    </row>
    <row r="84" spans="2:13" x14ac:dyDescent="0.25">
      <c r="B84">
        <v>270</v>
      </c>
      <c r="C84">
        <v>29.422399717858202</v>
      </c>
      <c r="D84">
        <v>29.6997155113656</v>
      </c>
      <c r="E84">
        <v>0.942532887074783</v>
      </c>
      <c r="J84">
        <v>280</v>
      </c>
      <c r="K84">
        <v>28.550902590089699</v>
      </c>
      <c r="L84">
        <v>28.664688013046401</v>
      </c>
      <c r="M84">
        <v>0.39853529182722303</v>
      </c>
    </row>
    <row r="85" spans="2:13" x14ac:dyDescent="0.25">
      <c r="B85">
        <v>275</v>
      </c>
      <c r="C85">
        <v>27.474533613965701</v>
      </c>
      <c r="D85">
        <v>27.951912393024699</v>
      </c>
      <c r="E85">
        <v>1.7375318750320401</v>
      </c>
      <c r="J85">
        <v>280</v>
      </c>
      <c r="K85">
        <v>28.5291536882951</v>
      </c>
      <c r="L85">
        <v>28.665229570727099</v>
      </c>
      <c r="M85">
        <v>0.476971325258287</v>
      </c>
    </row>
    <row r="86" spans="2:13" x14ac:dyDescent="0.25">
      <c r="B86">
        <v>280</v>
      </c>
      <c r="C86">
        <v>28.550902590089699</v>
      </c>
      <c r="D86">
        <v>28.664688013046401</v>
      </c>
      <c r="E86">
        <v>0.39853529182722303</v>
      </c>
    </row>
    <row r="87" spans="2:13" x14ac:dyDescent="0.25">
      <c r="B87">
        <v>285</v>
      </c>
      <c r="C87">
        <v>31.613397196051999</v>
      </c>
      <c r="D87">
        <v>31.621884732699201</v>
      </c>
      <c r="E87">
        <v>2.6847910696152801E-2</v>
      </c>
      <c r="J87">
        <v>285</v>
      </c>
      <c r="K87">
        <v>31.726547579592498</v>
      </c>
      <c r="L87">
        <v>31.728577470216202</v>
      </c>
      <c r="M87">
        <v>6.3980822955245703E-3</v>
      </c>
    </row>
    <row r="88" spans="2:13" x14ac:dyDescent="0.25">
      <c r="J88">
        <v>285</v>
      </c>
      <c r="K88">
        <v>31.679622795316</v>
      </c>
      <c r="L88">
        <v>31.684561297244699</v>
      </c>
      <c r="M88">
        <v>1.5588891195508599E-2</v>
      </c>
    </row>
    <row r="89" spans="2:13" x14ac:dyDescent="0.25">
      <c r="B89" t="s">
        <v>179</v>
      </c>
      <c r="C89" t="s">
        <v>180</v>
      </c>
      <c r="D89" t="s">
        <v>181</v>
      </c>
      <c r="E89" t="s">
        <v>182</v>
      </c>
      <c r="J89">
        <v>285</v>
      </c>
      <c r="K89">
        <v>31.702268695690599</v>
      </c>
      <c r="L89">
        <v>31.705572646872898</v>
      </c>
      <c r="M89">
        <v>1.04218130696063E-2</v>
      </c>
    </row>
    <row r="90" spans="2:13" x14ac:dyDescent="0.25">
      <c r="B90">
        <v>260</v>
      </c>
      <c r="C90">
        <v>36.368595148704699</v>
      </c>
      <c r="D90">
        <v>36.390531313178499</v>
      </c>
      <c r="E90">
        <v>6.0316227184784202E-2</v>
      </c>
      <c r="J90">
        <v>285</v>
      </c>
      <c r="K90">
        <v>31.613397196051999</v>
      </c>
      <c r="L90">
        <v>31.621884732699201</v>
      </c>
      <c r="M90">
        <v>2.6847910696152801E-2</v>
      </c>
    </row>
    <row r="91" spans="2:13" x14ac:dyDescent="0.25">
      <c r="B91">
        <v>265</v>
      </c>
      <c r="C91">
        <v>31.6978809926634</v>
      </c>
      <c r="D91">
        <v>31.710467874361299</v>
      </c>
      <c r="E91">
        <v>3.9708905780805798E-2</v>
      </c>
      <c r="J91">
        <v>285</v>
      </c>
      <c r="K91">
        <v>31.636939047217499</v>
      </c>
      <c r="L91">
        <v>31.6442594301752</v>
      </c>
      <c r="M91">
        <v>2.3138720679770901E-2</v>
      </c>
    </row>
    <row r="92" spans="2:13" x14ac:dyDescent="0.25">
      <c r="B92">
        <v>270</v>
      </c>
      <c r="C92">
        <v>29.457814056646701</v>
      </c>
      <c r="D92">
        <v>29.659178798969702</v>
      </c>
      <c r="E92">
        <v>0.68356987363615596</v>
      </c>
    </row>
    <row r="93" spans="2:13" x14ac:dyDescent="0.25">
      <c r="B93">
        <v>275</v>
      </c>
      <c r="C93">
        <v>27.471513703118301</v>
      </c>
      <c r="D93">
        <v>27.9328911059322</v>
      </c>
      <c r="E93">
        <v>1.6794757209228699</v>
      </c>
    </row>
    <row r="94" spans="2:13" x14ac:dyDescent="0.25">
      <c r="B94">
        <v>280</v>
      </c>
      <c r="C94">
        <v>28.5291536882951</v>
      </c>
      <c r="D94">
        <v>28.665229570727099</v>
      </c>
      <c r="E94">
        <v>0.476971325258287</v>
      </c>
    </row>
    <row r="95" spans="2:13" x14ac:dyDescent="0.25">
      <c r="B95">
        <v>285</v>
      </c>
      <c r="C95">
        <v>31.636939047217499</v>
      </c>
      <c r="D95">
        <v>31.6442594301752</v>
      </c>
      <c r="E95">
        <v>2.3138720679770901E-2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1F71-8D32-498A-A2C8-C2015287580E}">
  <dimension ref="B2:Q23"/>
  <sheetViews>
    <sheetView workbookViewId="0">
      <selection activeCell="T32" sqref="T32"/>
    </sheetView>
  </sheetViews>
  <sheetFormatPr defaultRowHeight="15" x14ac:dyDescent="0.25"/>
  <cols>
    <col min="11" max="11" width="13.5703125" bestFit="1" customWidth="1"/>
  </cols>
  <sheetData>
    <row r="2" spans="2:17" x14ac:dyDescent="0.25">
      <c r="B2" t="s">
        <v>162</v>
      </c>
      <c r="C2" t="s">
        <v>163</v>
      </c>
      <c r="D2" t="s">
        <v>164</v>
      </c>
      <c r="E2" t="s">
        <v>165</v>
      </c>
      <c r="F2" t="s">
        <v>166</v>
      </c>
      <c r="G2" t="s">
        <v>167</v>
      </c>
      <c r="H2" t="s">
        <v>168</v>
      </c>
      <c r="I2" t="s">
        <v>169</v>
      </c>
      <c r="J2" t="s">
        <v>170</v>
      </c>
      <c r="K2" t="s">
        <v>171</v>
      </c>
    </row>
    <row r="3" spans="2:17" x14ac:dyDescent="0.25">
      <c r="B3">
        <v>3</v>
      </c>
      <c r="C3">
        <v>308.83928522507398</v>
      </c>
      <c r="D3">
        <v>260.57726121390198</v>
      </c>
      <c r="E3">
        <v>273.86242707568198</v>
      </c>
      <c r="F3">
        <v>84.373094253213395</v>
      </c>
      <c r="G3">
        <v>88.674738019840404</v>
      </c>
      <c r="H3">
        <v>15.626905746786599</v>
      </c>
      <c r="I3">
        <v>11.3252619801595</v>
      </c>
      <c r="J3">
        <v>5.0983596189057101</v>
      </c>
      <c r="K3">
        <v>27.5271626790969</v>
      </c>
    </row>
    <row r="4" spans="2:17" x14ac:dyDescent="0.25">
      <c r="B4">
        <v>5</v>
      </c>
      <c r="C4">
        <v>308.83928522507398</v>
      </c>
      <c r="D4">
        <v>260.57726121390198</v>
      </c>
      <c r="E4">
        <v>274.03252281935198</v>
      </c>
      <c r="F4">
        <v>84.373094253213395</v>
      </c>
      <c r="G4">
        <v>88.729813831696902</v>
      </c>
      <c r="H4">
        <v>15.626905746786599</v>
      </c>
      <c r="I4">
        <v>11.270186168303001</v>
      </c>
      <c r="J4">
        <v>5.1636361295563704</v>
      </c>
      <c r="K4">
        <v>27.8796048883795</v>
      </c>
    </row>
    <row r="5" spans="2:17" x14ac:dyDescent="0.25">
      <c r="B5">
        <v>8</v>
      </c>
      <c r="C5">
        <v>308.83928522507398</v>
      </c>
      <c r="D5">
        <v>260.57726121390198</v>
      </c>
      <c r="E5">
        <v>274.05834553139198</v>
      </c>
      <c r="F5">
        <v>84.373094253213395</v>
      </c>
      <c r="G5">
        <v>88.738175045207001</v>
      </c>
      <c r="H5">
        <v>15.626905746786599</v>
      </c>
      <c r="I5">
        <v>11.261824954792999</v>
      </c>
      <c r="J5">
        <v>5.1735459397678198</v>
      </c>
      <c r="K5">
        <v>27.933110128927499</v>
      </c>
    </row>
    <row r="6" spans="2:17" x14ac:dyDescent="0.25">
      <c r="B6">
        <v>10</v>
      </c>
      <c r="C6">
        <v>308.83928522507398</v>
      </c>
      <c r="D6">
        <v>260.57726121390198</v>
      </c>
      <c r="E6">
        <v>274.070858633174</v>
      </c>
      <c r="F6">
        <v>84.373094253213395</v>
      </c>
      <c r="G6">
        <v>88.742226700025796</v>
      </c>
      <c r="H6">
        <v>15.626905746786599</v>
      </c>
      <c r="I6">
        <v>11.2577732999742</v>
      </c>
      <c r="J6">
        <v>5.1783480094970997</v>
      </c>
      <c r="K6">
        <v>27.959037557456501</v>
      </c>
    </row>
    <row r="7" spans="2:17" x14ac:dyDescent="0.25">
      <c r="B7">
        <v>12</v>
      </c>
      <c r="C7">
        <v>308.83928522507398</v>
      </c>
      <c r="D7">
        <v>260.57726121390198</v>
      </c>
      <c r="E7">
        <v>274.07561259430099</v>
      </c>
      <c r="F7">
        <v>84.373094253213395</v>
      </c>
      <c r="G7">
        <v>88.743765999381097</v>
      </c>
      <c r="H7">
        <v>15.626905746786599</v>
      </c>
      <c r="I7">
        <v>11.2562340006188</v>
      </c>
      <c r="J7">
        <v>5.18017240549558</v>
      </c>
      <c r="K7">
        <v>27.968887871909601</v>
      </c>
    </row>
    <row r="8" spans="2:17" x14ac:dyDescent="0.25">
      <c r="B8">
        <v>15</v>
      </c>
      <c r="C8">
        <v>308.83928522507398</v>
      </c>
      <c r="D8">
        <v>260.57726121390198</v>
      </c>
      <c r="E8">
        <v>274.08437689615999</v>
      </c>
      <c r="F8">
        <v>84.373094253213395</v>
      </c>
      <c r="G8">
        <v>88.746603819010303</v>
      </c>
      <c r="H8">
        <v>15.626905746786599</v>
      </c>
      <c r="I8">
        <v>11.253396180989601</v>
      </c>
      <c r="J8">
        <v>5.1835358232466202</v>
      </c>
      <c r="K8">
        <v>27.9870477026221</v>
      </c>
    </row>
    <row r="9" spans="2:17" x14ac:dyDescent="0.25">
      <c r="B9">
        <v>20</v>
      </c>
      <c r="C9">
        <v>308.83928522507398</v>
      </c>
      <c r="D9">
        <v>260.57726121390198</v>
      </c>
      <c r="E9">
        <v>274.09181726287198</v>
      </c>
      <c r="F9">
        <v>84.373094253213395</v>
      </c>
      <c r="G9">
        <v>88.749012957700899</v>
      </c>
      <c r="H9">
        <v>15.626905746786599</v>
      </c>
      <c r="I9">
        <v>11.250987042299</v>
      </c>
      <c r="J9">
        <v>5.18639116322431</v>
      </c>
      <c r="K9">
        <v>28.002464309912501</v>
      </c>
    </row>
    <row r="10" spans="2:17" x14ac:dyDescent="0.25">
      <c r="B10">
        <v>100</v>
      </c>
      <c r="C10">
        <v>308.83928522507398</v>
      </c>
      <c r="D10">
        <v>260.57726121390198</v>
      </c>
      <c r="E10">
        <v>274.09877895594798</v>
      </c>
      <c r="F10">
        <v>84.373094253213395</v>
      </c>
      <c r="G10">
        <v>88.751267105217096</v>
      </c>
      <c r="H10">
        <v>15.626905746786599</v>
      </c>
      <c r="I10">
        <v>11.248732894782901</v>
      </c>
      <c r="J10">
        <v>5.18906280580903</v>
      </c>
      <c r="K10">
        <v>28.016889094656399</v>
      </c>
    </row>
    <row r="14" spans="2:17" x14ac:dyDescent="0.25">
      <c r="D14" t="s">
        <v>172</v>
      </c>
    </row>
    <row r="15" spans="2:17" x14ac:dyDescent="0.25">
      <c r="Q15" s="34"/>
    </row>
    <row r="22" spans="2:3" x14ac:dyDescent="0.25">
      <c r="B22">
        <v>3</v>
      </c>
      <c r="C22">
        <v>5.18906280580903</v>
      </c>
    </row>
    <row r="23" spans="2:3" x14ac:dyDescent="0.25">
      <c r="B23">
        <v>20</v>
      </c>
      <c r="C23">
        <v>5.18906280580903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425CF-88E5-47F8-8FF8-3B26FACB4DBA}">
  <dimension ref="B2:AA129"/>
  <sheetViews>
    <sheetView zoomScale="85" zoomScaleNormal="85" workbookViewId="0">
      <selection activeCell="S46" sqref="S46"/>
    </sheetView>
  </sheetViews>
  <sheetFormatPr defaultRowHeight="15" x14ac:dyDescent="0.25"/>
  <sheetData>
    <row r="2" spans="2:6" ht="15.75" x14ac:dyDescent="0.25">
      <c r="B2" s="2" t="s">
        <v>0</v>
      </c>
    </row>
    <row r="3" spans="2:6" x14ac:dyDescent="0.25">
      <c r="B3" s="1" t="s">
        <v>5</v>
      </c>
      <c r="C3" s="1" t="s">
        <v>105</v>
      </c>
      <c r="D3" s="1" t="s">
        <v>106</v>
      </c>
      <c r="E3" s="1" t="s">
        <v>8</v>
      </c>
      <c r="F3" s="1" t="s">
        <v>9</v>
      </c>
    </row>
    <row r="4" spans="2:6" x14ac:dyDescent="0.25">
      <c r="B4" t="s">
        <v>10</v>
      </c>
      <c r="C4">
        <v>42.489186153846099</v>
      </c>
      <c r="D4">
        <v>-113.922834538461</v>
      </c>
      <c r="E4">
        <v>13</v>
      </c>
      <c r="F4">
        <v>1.5</v>
      </c>
    </row>
    <row r="5" spans="2:6" x14ac:dyDescent="0.25">
      <c r="B5" t="s">
        <v>70</v>
      </c>
      <c r="C5">
        <v>45.891559833333297</v>
      </c>
      <c r="D5">
        <v>-118.471129166666</v>
      </c>
      <c r="E5">
        <v>6</v>
      </c>
      <c r="F5">
        <v>1.65</v>
      </c>
    </row>
    <row r="6" spans="2:6" x14ac:dyDescent="0.25">
      <c r="B6" t="s">
        <v>71</v>
      </c>
      <c r="C6">
        <v>46.792944999999897</v>
      </c>
      <c r="D6">
        <v>-124.06550975</v>
      </c>
      <c r="E6">
        <v>4</v>
      </c>
      <c r="F6">
        <v>1.5</v>
      </c>
    </row>
    <row r="7" spans="2:6" x14ac:dyDescent="0.25">
      <c r="B7" t="s">
        <v>78</v>
      </c>
      <c r="C7">
        <v>44.352752600000002</v>
      </c>
      <c r="D7">
        <v>-117.32116259999999</v>
      </c>
      <c r="E7">
        <v>5</v>
      </c>
      <c r="F7">
        <v>2</v>
      </c>
    </row>
    <row r="8" spans="2:6" x14ac:dyDescent="0.25">
      <c r="B8" t="s">
        <v>102</v>
      </c>
      <c r="C8">
        <v>42.438481750000001</v>
      </c>
      <c r="D8">
        <v>-113.91583925</v>
      </c>
      <c r="E8">
        <v>8</v>
      </c>
      <c r="F8">
        <v>1.5</v>
      </c>
    </row>
    <row r="11" spans="2:6" ht="15.75" x14ac:dyDescent="0.25">
      <c r="B11" s="2" t="s">
        <v>1</v>
      </c>
    </row>
    <row r="12" spans="2:6" x14ac:dyDescent="0.25">
      <c r="B12" s="1" t="s">
        <v>5</v>
      </c>
      <c r="C12" s="1" t="s">
        <v>6</v>
      </c>
      <c r="D12" s="1" t="s">
        <v>7</v>
      </c>
      <c r="E12" s="1" t="s">
        <v>8</v>
      </c>
      <c r="F12" s="1" t="s">
        <v>9</v>
      </c>
    </row>
    <row r="13" spans="2:6" x14ac:dyDescent="0.25">
      <c r="B13" s="28" t="s">
        <v>11</v>
      </c>
      <c r="C13">
        <v>37.781887687500003</v>
      </c>
      <c r="D13">
        <v>-104.471851375</v>
      </c>
      <c r="E13">
        <v>16</v>
      </c>
      <c r="F13">
        <v>1.8</v>
      </c>
    </row>
    <row r="14" spans="2:6" x14ac:dyDescent="0.25">
      <c r="B14" s="28" t="s">
        <v>13</v>
      </c>
      <c r="C14">
        <v>43.960982545454499</v>
      </c>
      <c r="D14">
        <v>-95.041362363636296</v>
      </c>
      <c r="E14">
        <v>11</v>
      </c>
      <c r="F14">
        <v>1.25</v>
      </c>
    </row>
    <row r="15" spans="2:6" x14ac:dyDescent="0.25">
      <c r="B15" s="28" t="s">
        <v>17</v>
      </c>
      <c r="C15">
        <v>43.645749857142803</v>
      </c>
      <c r="D15">
        <v>-96.389563428571407</v>
      </c>
      <c r="E15">
        <v>7</v>
      </c>
      <c r="F15">
        <v>1.65</v>
      </c>
    </row>
    <row r="16" spans="2:6" x14ac:dyDescent="0.25">
      <c r="B16" s="28" t="s">
        <v>21</v>
      </c>
      <c r="C16">
        <v>48.964765079999999</v>
      </c>
      <c r="D16">
        <v>-99.602687453333303</v>
      </c>
      <c r="E16">
        <v>75</v>
      </c>
      <c r="F16">
        <v>2</v>
      </c>
    </row>
    <row r="17" spans="2:22" x14ac:dyDescent="0.25">
      <c r="B17" s="28" t="s">
        <v>22</v>
      </c>
      <c r="C17">
        <v>36.447697017543803</v>
      </c>
      <c r="D17">
        <v>-97.676079122806996</v>
      </c>
      <c r="E17">
        <v>57</v>
      </c>
      <c r="F17">
        <v>1.7</v>
      </c>
    </row>
    <row r="18" spans="2:22" x14ac:dyDescent="0.25">
      <c r="B18" s="28" t="s">
        <v>24</v>
      </c>
      <c r="C18">
        <v>34.820149075757499</v>
      </c>
      <c r="D18">
        <v>-98.472701666666595</v>
      </c>
      <c r="E18">
        <v>66</v>
      </c>
      <c r="F18">
        <v>1.5</v>
      </c>
    </row>
    <row r="19" spans="2:22" x14ac:dyDescent="0.25">
      <c r="B19" s="28" t="s">
        <v>25</v>
      </c>
      <c r="C19">
        <v>34.913942945454501</v>
      </c>
      <c r="D19">
        <v>-98.553846709090905</v>
      </c>
      <c r="E19">
        <v>55</v>
      </c>
      <c r="F19">
        <v>1.8</v>
      </c>
    </row>
    <row r="20" spans="2:22" x14ac:dyDescent="0.25">
      <c r="B20" s="28" t="s">
        <v>28</v>
      </c>
      <c r="C20">
        <v>31.111537261904701</v>
      </c>
      <c r="D20">
        <v>-100.017617</v>
      </c>
      <c r="E20">
        <v>42</v>
      </c>
      <c r="F20">
        <v>3.45</v>
      </c>
    </row>
    <row r="21" spans="2:22" x14ac:dyDescent="0.25">
      <c r="B21" s="28" t="s">
        <v>29</v>
      </c>
      <c r="C21">
        <v>43.031660239999901</v>
      </c>
      <c r="D21">
        <v>-92.726407299999906</v>
      </c>
      <c r="E21">
        <v>50</v>
      </c>
      <c r="F21">
        <v>1.5</v>
      </c>
    </row>
    <row r="22" spans="2:22" x14ac:dyDescent="0.25">
      <c r="B22" s="28" t="s">
        <v>30</v>
      </c>
      <c r="C22">
        <v>43.195187859999997</v>
      </c>
      <c r="D22">
        <v>-93.853586309999997</v>
      </c>
      <c r="E22">
        <v>100</v>
      </c>
      <c r="F22">
        <v>1.5</v>
      </c>
      <c r="K22" s="3" t="s">
        <v>107</v>
      </c>
    </row>
    <row r="23" spans="2:22" x14ac:dyDescent="0.25">
      <c r="B23" s="28" t="s">
        <v>31</v>
      </c>
      <c r="C23">
        <v>45.789316636363601</v>
      </c>
      <c r="D23">
        <v>-100.275161327272</v>
      </c>
      <c r="E23">
        <v>55</v>
      </c>
      <c r="F23">
        <v>1.7</v>
      </c>
    </row>
    <row r="24" spans="2:22" ht="15.75" thickBot="1" x14ac:dyDescent="0.3">
      <c r="B24" s="28" t="s">
        <v>32</v>
      </c>
      <c r="C24">
        <v>42.0273823108108</v>
      </c>
      <c r="D24">
        <v>-106.174870918918</v>
      </c>
      <c r="E24">
        <v>74</v>
      </c>
      <c r="F24">
        <v>1.5</v>
      </c>
    </row>
    <row r="25" spans="2:22" x14ac:dyDescent="0.25">
      <c r="B25" s="28" t="s">
        <v>33</v>
      </c>
      <c r="C25">
        <v>45.221310015151502</v>
      </c>
      <c r="D25">
        <v>-97.902377121212098</v>
      </c>
      <c r="E25">
        <v>66</v>
      </c>
      <c r="F25">
        <v>1.5</v>
      </c>
      <c r="K25" s="5" t="s">
        <v>0</v>
      </c>
      <c r="L25" s="6"/>
      <c r="M25" s="6"/>
      <c r="N25" s="6"/>
      <c r="O25" s="6"/>
      <c r="P25" s="6"/>
      <c r="Q25" s="7"/>
    </row>
    <row r="26" spans="2:22" x14ac:dyDescent="0.25">
      <c r="B26" s="28" t="s">
        <v>34</v>
      </c>
      <c r="C26">
        <v>34.389002920000003</v>
      </c>
      <c r="D26">
        <v>-97.174461719999996</v>
      </c>
      <c r="E26">
        <v>50</v>
      </c>
      <c r="F26">
        <v>2</v>
      </c>
      <c r="K26" s="8" t="s">
        <v>112</v>
      </c>
      <c r="L26" s="9" t="s">
        <v>116</v>
      </c>
      <c r="M26" t="s">
        <v>10</v>
      </c>
      <c r="N26">
        <v>42.489186153846099</v>
      </c>
      <c r="O26">
        <v>-113.922834538461</v>
      </c>
      <c r="P26">
        <v>13</v>
      </c>
      <c r="Q26">
        <v>1.5</v>
      </c>
    </row>
    <row r="27" spans="2:22" x14ac:dyDescent="0.25">
      <c r="B27" s="28" t="s">
        <v>37</v>
      </c>
      <c r="C27">
        <v>34.054402139534801</v>
      </c>
      <c r="D27">
        <v>-102.64636274418601</v>
      </c>
      <c r="E27">
        <v>43</v>
      </c>
      <c r="F27">
        <v>3.45</v>
      </c>
      <c r="J27" t="s">
        <v>126</v>
      </c>
      <c r="K27" s="8"/>
      <c r="L27" s="9" t="s">
        <v>117</v>
      </c>
      <c r="M27" s="22" t="s">
        <v>127</v>
      </c>
      <c r="N27" s="20"/>
      <c r="O27" s="20"/>
      <c r="P27" s="20">
        <v>15</v>
      </c>
      <c r="Q27" s="21">
        <v>2</v>
      </c>
    </row>
    <row r="28" spans="2:22" x14ac:dyDescent="0.25">
      <c r="B28" s="28" t="s">
        <v>38</v>
      </c>
      <c r="C28">
        <v>33.072541483333303</v>
      </c>
      <c r="D28">
        <v>-98.329897699999904</v>
      </c>
      <c r="E28">
        <v>60</v>
      </c>
      <c r="F28">
        <v>2</v>
      </c>
      <c r="J28" t="s">
        <v>126</v>
      </c>
      <c r="K28" s="11" t="s">
        <v>113</v>
      </c>
      <c r="L28" s="9" t="s">
        <v>116</v>
      </c>
      <c r="M28" s="17" t="s">
        <v>124</v>
      </c>
      <c r="N28" s="9"/>
      <c r="O28" s="9"/>
      <c r="P28" s="9">
        <v>32</v>
      </c>
      <c r="Q28" s="10">
        <v>1.8</v>
      </c>
    </row>
    <row r="29" spans="2:22" x14ac:dyDescent="0.25">
      <c r="B29" s="28" t="s">
        <v>40</v>
      </c>
      <c r="C29">
        <v>35.538331818181803</v>
      </c>
      <c r="D29">
        <v>-99.817044818181799</v>
      </c>
      <c r="E29">
        <v>66</v>
      </c>
      <c r="F29">
        <v>2</v>
      </c>
      <c r="J29" t="s">
        <v>126</v>
      </c>
      <c r="K29" s="8"/>
      <c r="L29" s="9" t="s">
        <v>117</v>
      </c>
      <c r="M29" s="17" t="s">
        <v>118</v>
      </c>
      <c r="N29" s="9"/>
      <c r="O29" s="9"/>
      <c r="P29" s="9">
        <v>30</v>
      </c>
      <c r="Q29" s="10">
        <v>2.1</v>
      </c>
    </row>
    <row r="30" spans="2:22" x14ac:dyDescent="0.25">
      <c r="B30" s="28" t="s">
        <v>41</v>
      </c>
      <c r="C30">
        <v>34.8309996666666</v>
      </c>
      <c r="D30">
        <v>-97.9411522222222</v>
      </c>
      <c r="E30">
        <v>54</v>
      </c>
      <c r="F30">
        <v>2</v>
      </c>
      <c r="J30" t="s">
        <v>126</v>
      </c>
      <c r="K30" s="8" t="s">
        <v>114</v>
      </c>
      <c r="L30" s="9" t="s">
        <v>116</v>
      </c>
      <c r="M30" s="17" t="s">
        <v>119</v>
      </c>
      <c r="N30" s="9"/>
      <c r="O30" s="9"/>
      <c r="P30" s="9">
        <v>62</v>
      </c>
      <c r="Q30" s="10">
        <v>1.6</v>
      </c>
      <c r="V30" s="17" t="s">
        <v>125</v>
      </c>
    </row>
    <row r="31" spans="2:22" x14ac:dyDescent="0.25">
      <c r="B31" s="28" t="s">
        <v>43</v>
      </c>
      <c r="C31">
        <v>43.175030813953398</v>
      </c>
      <c r="D31">
        <v>-98.076880372093001</v>
      </c>
      <c r="E31">
        <v>43</v>
      </c>
      <c r="F31">
        <v>1.85</v>
      </c>
      <c r="J31" t="s">
        <v>129</v>
      </c>
      <c r="K31" s="8"/>
      <c r="L31" s="9" t="s">
        <v>117</v>
      </c>
      <c r="M31" s="17" t="s">
        <v>128</v>
      </c>
      <c r="P31" s="18">
        <v>68</v>
      </c>
      <c r="Q31" s="18">
        <v>2.5</v>
      </c>
      <c r="V31" s="22" t="s">
        <v>127</v>
      </c>
    </row>
    <row r="32" spans="2:22" x14ac:dyDescent="0.25">
      <c r="B32" s="28" t="s">
        <v>44</v>
      </c>
      <c r="C32">
        <v>40.740609267857103</v>
      </c>
      <c r="D32">
        <v>-102.76231003571399</v>
      </c>
      <c r="E32">
        <v>56</v>
      </c>
      <c r="F32">
        <v>1.6</v>
      </c>
      <c r="J32" t="s">
        <v>126</v>
      </c>
      <c r="K32" s="8" t="s">
        <v>111</v>
      </c>
      <c r="L32" s="9" t="s">
        <v>116</v>
      </c>
      <c r="M32" s="17" t="s">
        <v>121</v>
      </c>
      <c r="N32" s="9"/>
      <c r="O32" s="9"/>
      <c r="P32" s="18">
        <v>60</v>
      </c>
      <c r="Q32" s="10">
        <v>1.5</v>
      </c>
      <c r="V32" s="17" t="s">
        <v>124</v>
      </c>
    </row>
    <row r="33" spans="2:22" x14ac:dyDescent="0.25">
      <c r="B33" s="28" t="s">
        <v>45</v>
      </c>
      <c r="C33">
        <v>27.5988824814814</v>
      </c>
      <c r="D33">
        <v>-97.534546691358003</v>
      </c>
      <c r="E33">
        <v>81</v>
      </c>
      <c r="F33">
        <v>3.0750000000000002</v>
      </c>
      <c r="J33" t="s">
        <v>126</v>
      </c>
      <c r="K33" s="8"/>
      <c r="L33" s="9" t="s">
        <v>117</v>
      </c>
      <c r="M33" s="17" t="s">
        <v>120</v>
      </c>
      <c r="N33" s="9"/>
      <c r="O33" s="9"/>
      <c r="P33" s="9">
        <v>80</v>
      </c>
      <c r="Q33" s="10">
        <v>2.1</v>
      </c>
      <c r="V33" s="17" t="s">
        <v>118</v>
      </c>
    </row>
    <row r="34" spans="2:22" x14ac:dyDescent="0.25">
      <c r="B34" s="28" t="s">
        <v>46</v>
      </c>
      <c r="C34">
        <v>43.757521877049101</v>
      </c>
      <c r="D34">
        <v>-93.462857852458995</v>
      </c>
      <c r="E34">
        <v>122</v>
      </c>
      <c r="F34">
        <v>1.65</v>
      </c>
      <c r="J34" t="s">
        <v>126</v>
      </c>
      <c r="K34" s="8" t="s">
        <v>115</v>
      </c>
      <c r="L34" s="9" t="s">
        <v>116</v>
      </c>
      <c r="M34" s="17" t="s">
        <v>130</v>
      </c>
      <c r="N34" s="9"/>
      <c r="O34" s="9"/>
      <c r="P34" s="18">
        <v>100</v>
      </c>
      <c r="Q34" s="10">
        <v>1.62</v>
      </c>
      <c r="V34" s="17" t="s">
        <v>119</v>
      </c>
    </row>
    <row r="35" spans="2:22" ht="15.75" thickBot="1" x14ac:dyDescent="0.3">
      <c r="B35" s="28" t="s">
        <v>49</v>
      </c>
      <c r="C35">
        <v>34.817691766666599</v>
      </c>
      <c r="D35">
        <v>-105.057281311111</v>
      </c>
      <c r="E35">
        <v>90</v>
      </c>
      <c r="F35">
        <v>1</v>
      </c>
      <c r="J35" t="s">
        <v>126</v>
      </c>
      <c r="K35" s="12"/>
      <c r="L35" s="13" t="s">
        <v>117</v>
      </c>
      <c r="M35" s="19" t="s">
        <v>123</v>
      </c>
      <c r="N35" s="13"/>
      <c r="O35" s="13"/>
      <c r="P35" s="13">
        <v>116</v>
      </c>
      <c r="Q35" s="14">
        <v>2.2999999999999998</v>
      </c>
      <c r="V35" s="17" t="s">
        <v>128</v>
      </c>
    </row>
    <row r="36" spans="2:22" x14ac:dyDescent="0.25">
      <c r="B36" s="28" t="s">
        <v>50</v>
      </c>
      <c r="C36">
        <v>38.996659107142797</v>
      </c>
      <c r="D36">
        <v>-99.450168178571403</v>
      </c>
      <c r="E36">
        <v>112</v>
      </c>
      <c r="F36">
        <v>1.79</v>
      </c>
      <c r="K36" s="5" t="s">
        <v>108</v>
      </c>
      <c r="L36" s="6"/>
      <c r="M36" s="6"/>
      <c r="N36" s="6"/>
      <c r="O36" s="6"/>
      <c r="P36" s="6"/>
      <c r="Q36" s="7"/>
      <c r="V36" s="17" t="s">
        <v>121</v>
      </c>
    </row>
    <row r="37" spans="2:22" x14ac:dyDescent="0.25">
      <c r="B37" s="28" t="s">
        <v>51</v>
      </c>
      <c r="C37">
        <v>36.644348399999998</v>
      </c>
      <c r="D37">
        <v>-99.616877424999998</v>
      </c>
      <c r="E37">
        <v>80</v>
      </c>
      <c r="F37">
        <v>1.5</v>
      </c>
      <c r="K37" s="8" t="s">
        <v>112</v>
      </c>
      <c r="L37" s="9" t="s">
        <v>116</v>
      </c>
      <c r="M37" s="9" t="s">
        <v>11</v>
      </c>
      <c r="N37" s="9">
        <v>37.781887687500003</v>
      </c>
      <c r="O37" s="9">
        <v>-104.471851375</v>
      </c>
      <c r="P37" s="9">
        <v>16</v>
      </c>
      <c r="Q37" s="10">
        <v>1.8</v>
      </c>
      <c r="V37" s="17" t="s">
        <v>120</v>
      </c>
    </row>
    <row r="38" spans="2:22" x14ac:dyDescent="0.25">
      <c r="B38" s="28" t="s">
        <v>54</v>
      </c>
      <c r="C38">
        <v>43.7163152222222</v>
      </c>
      <c r="D38">
        <v>-98.755303222222196</v>
      </c>
      <c r="E38">
        <v>9</v>
      </c>
      <c r="F38">
        <v>2.2999999999999998</v>
      </c>
      <c r="K38" s="8"/>
      <c r="L38" s="9"/>
      <c r="M38" s="28" t="s">
        <v>75</v>
      </c>
      <c r="N38">
        <v>46.2445234615384</v>
      </c>
      <c r="O38">
        <v>-103.768112153846</v>
      </c>
      <c r="P38">
        <v>13</v>
      </c>
      <c r="Q38">
        <v>1.5</v>
      </c>
      <c r="V38" s="17"/>
    </row>
    <row r="39" spans="2:22" x14ac:dyDescent="0.25">
      <c r="B39" s="28" t="s">
        <v>55</v>
      </c>
      <c r="C39">
        <v>42.887265999999997</v>
      </c>
      <c r="D39">
        <v>-106.21869790909</v>
      </c>
      <c r="E39">
        <v>11</v>
      </c>
      <c r="F39">
        <v>1.5</v>
      </c>
      <c r="K39" s="8"/>
      <c r="L39" s="9" t="s">
        <v>117</v>
      </c>
      <c r="M39" s="9" t="s">
        <v>97</v>
      </c>
      <c r="N39" s="9">
        <v>42.931152466666603</v>
      </c>
      <c r="O39" s="9">
        <v>-92.029459133333305</v>
      </c>
      <c r="P39" s="9">
        <v>15</v>
      </c>
      <c r="Q39" s="10">
        <v>2.5</v>
      </c>
      <c r="V39" s="17" t="s">
        <v>130</v>
      </c>
    </row>
    <row r="40" spans="2:22" x14ac:dyDescent="0.25">
      <c r="B40" s="28" t="s">
        <v>56</v>
      </c>
      <c r="C40">
        <v>43.067541499999997</v>
      </c>
      <c r="D40">
        <v>-94.896952099999993</v>
      </c>
      <c r="E40">
        <v>10</v>
      </c>
      <c r="F40">
        <v>2.1</v>
      </c>
      <c r="K40" s="8"/>
      <c r="L40" s="9"/>
      <c r="M40" s="28" t="s">
        <v>88</v>
      </c>
      <c r="N40">
        <v>42.598908999999999</v>
      </c>
      <c r="O40">
        <v>-91.3734569411764</v>
      </c>
      <c r="P40">
        <v>17</v>
      </c>
      <c r="Q40">
        <v>2.5</v>
      </c>
      <c r="V40" s="17"/>
    </row>
    <row r="41" spans="2:22" ht="15.75" thickBot="1" x14ac:dyDescent="0.3">
      <c r="B41" s="28" t="s">
        <v>57</v>
      </c>
      <c r="C41">
        <v>41.677593000000002</v>
      </c>
      <c r="D41">
        <v>-97.385076499999997</v>
      </c>
      <c r="E41">
        <v>4</v>
      </c>
      <c r="F41">
        <v>1.7</v>
      </c>
      <c r="K41" s="11" t="s">
        <v>113</v>
      </c>
      <c r="L41" s="9" t="s">
        <v>116</v>
      </c>
      <c r="M41" s="9" t="s">
        <v>101</v>
      </c>
      <c r="N41" s="9">
        <v>46.713609187499998</v>
      </c>
      <c r="O41" s="9">
        <v>-96.238152968750001</v>
      </c>
      <c r="P41" s="9">
        <v>32</v>
      </c>
      <c r="Q41" s="10">
        <v>1.5</v>
      </c>
      <c r="V41" s="19" t="s">
        <v>123</v>
      </c>
    </row>
    <row r="42" spans="2:22" x14ac:dyDescent="0.25">
      <c r="B42" s="28" t="s">
        <v>58</v>
      </c>
      <c r="C42">
        <v>34.574349083333303</v>
      </c>
      <c r="D42">
        <v>-102.46911675</v>
      </c>
      <c r="E42">
        <v>120</v>
      </c>
      <c r="F42">
        <v>2.2999999999999998</v>
      </c>
      <c r="K42" s="11"/>
      <c r="L42" s="9"/>
      <c r="M42" s="9" t="s">
        <v>43</v>
      </c>
      <c r="N42" s="9">
        <v>43.175030813953398</v>
      </c>
      <c r="O42" s="9">
        <v>-98.076880372093001</v>
      </c>
      <c r="P42" s="9">
        <v>43</v>
      </c>
      <c r="Q42" s="10">
        <v>1.85</v>
      </c>
      <c r="V42" s="17"/>
    </row>
    <row r="43" spans="2:22" x14ac:dyDescent="0.25">
      <c r="B43" s="28" t="s">
        <v>59</v>
      </c>
      <c r="C43">
        <v>27.171901653465302</v>
      </c>
      <c r="D43">
        <v>-97.588233237623697</v>
      </c>
      <c r="E43">
        <v>101</v>
      </c>
      <c r="F43">
        <v>2</v>
      </c>
      <c r="I43" t="s">
        <v>152</v>
      </c>
      <c r="K43" s="8"/>
      <c r="L43" s="9" t="s">
        <v>117</v>
      </c>
      <c r="M43" s="9" t="s">
        <v>84</v>
      </c>
      <c r="N43" s="9">
        <v>36.8509404615384</v>
      </c>
      <c r="O43" s="9">
        <v>-97.426214999999999</v>
      </c>
      <c r="P43" s="9">
        <v>26</v>
      </c>
      <c r="Q43" s="10">
        <v>2.2999999999999998</v>
      </c>
      <c r="V43" s="17" t="s">
        <v>131</v>
      </c>
    </row>
    <row r="44" spans="2:22" x14ac:dyDescent="0.25">
      <c r="B44" s="28" t="s">
        <v>60</v>
      </c>
      <c r="C44">
        <v>36.310254275229298</v>
      </c>
      <c r="D44">
        <v>-97.552133165137604</v>
      </c>
      <c r="E44">
        <v>109</v>
      </c>
      <c r="F44">
        <v>2.2999999999999998</v>
      </c>
      <c r="K44" s="8"/>
      <c r="L44" s="9"/>
      <c r="M44" s="28" t="s">
        <v>74</v>
      </c>
      <c r="N44">
        <v>40.213451458333303</v>
      </c>
      <c r="O44">
        <v>-94.673617333333297</v>
      </c>
      <c r="P44">
        <v>24</v>
      </c>
      <c r="Q44">
        <v>2.1</v>
      </c>
      <c r="V44" s="17"/>
    </row>
    <row r="45" spans="2:22" x14ac:dyDescent="0.25">
      <c r="B45" s="28" t="s">
        <v>61</v>
      </c>
      <c r="C45">
        <v>38.671292756756699</v>
      </c>
      <c r="D45">
        <v>-99.734851432432393</v>
      </c>
      <c r="E45">
        <v>111</v>
      </c>
      <c r="F45">
        <v>1.79</v>
      </c>
      <c r="K45" s="8" t="s">
        <v>114</v>
      </c>
      <c r="L45" s="9" t="s">
        <v>116</v>
      </c>
      <c r="M45" s="28" t="s">
        <v>25</v>
      </c>
      <c r="N45">
        <v>34.913942945454501</v>
      </c>
      <c r="O45">
        <v>-98.553846709090905</v>
      </c>
      <c r="P45">
        <v>55</v>
      </c>
      <c r="Q45">
        <v>1.8</v>
      </c>
      <c r="U45" t="s">
        <v>122</v>
      </c>
    </row>
    <row r="46" spans="2:22" x14ac:dyDescent="0.25">
      <c r="B46" s="28" t="s">
        <v>67</v>
      </c>
      <c r="C46">
        <v>31.994007624999998</v>
      </c>
      <c r="D46">
        <v>-102.828524447916</v>
      </c>
      <c r="E46">
        <v>96</v>
      </c>
      <c r="F46">
        <v>1.5</v>
      </c>
      <c r="K46" s="8"/>
      <c r="L46" s="9"/>
      <c r="M46" s="28" t="s">
        <v>22</v>
      </c>
      <c r="N46" s="28">
        <v>36.447697017543803</v>
      </c>
      <c r="O46" s="28">
        <v>-97.676079122806996</v>
      </c>
      <c r="P46" s="28">
        <v>57</v>
      </c>
      <c r="Q46" s="28">
        <v>1.7</v>
      </c>
    </row>
    <row r="47" spans="2:22" x14ac:dyDescent="0.25">
      <c r="B47" s="28" t="s">
        <v>68</v>
      </c>
      <c r="C47">
        <v>34.112216410000002</v>
      </c>
      <c r="D47">
        <v>-99.074375949999904</v>
      </c>
      <c r="E47">
        <v>100</v>
      </c>
      <c r="F47">
        <v>2.2999999999999998</v>
      </c>
      <c r="K47" s="8"/>
      <c r="L47" s="9" t="s">
        <v>117</v>
      </c>
      <c r="M47" s="9" t="s">
        <v>37</v>
      </c>
      <c r="N47" s="9">
        <v>34.054402139534801</v>
      </c>
      <c r="O47" s="9">
        <v>-102.64636274418601</v>
      </c>
      <c r="P47" s="9">
        <v>43</v>
      </c>
      <c r="Q47" s="10">
        <v>3.45</v>
      </c>
    </row>
    <row r="48" spans="2:22" x14ac:dyDescent="0.25">
      <c r="B48" s="28" t="s">
        <v>69</v>
      </c>
      <c r="C48">
        <v>34.721195570422502</v>
      </c>
      <c r="D48">
        <v>-105.64175617605601</v>
      </c>
      <c r="E48">
        <v>142</v>
      </c>
      <c r="F48">
        <v>2.1</v>
      </c>
      <c r="K48" s="8"/>
      <c r="L48" s="9"/>
      <c r="M48" s="28" t="s">
        <v>28</v>
      </c>
      <c r="N48" s="28">
        <v>31.111537261904701</v>
      </c>
      <c r="O48" s="28">
        <v>-100.017617</v>
      </c>
      <c r="P48" s="28">
        <v>42</v>
      </c>
      <c r="Q48" s="28">
        <v>3.45</v>
      </c>
    </row>
    <row r="49" spans="2:27" x14ac:dyDescent="0.25">
      <c r="B49" s="28" t="s">
        <v>73</v>
      </c>
      <c r="C49">
        <v>36.774127999999898</v>
      </c>
      <c r="D49">
        <v>-99.655313222222205</v>
      </c>
      <c r="E49">
        <v>9</v>
      </c>
      <c r="F49">
        <v>2.1</v>
      </c>
      <c r="K49" s="8" t="s">
        <v>111</v>
      </c>
      <c r="L49" s="9" t="s">
        <v>116</v>
      </c>
      <c r="M49" s="9" t="s">
        <v>51</v>
      </c>
      <c r="N49" s="9">
        <v>36.644348399999998</v>
      </c>
      <c r="O49" s="9">
        <v>-99.616877424999998</v>
      </c>
      <c r="P49" s="9">
        <v>80</v>
      </c>
      <c r="Q49" s="10">
        <v>1.5</v>
      </c>
    </row>
    <row r="50" spans="2:27" x14ac:dyDescent="0.25">
      <c r="B50" s="28" t="s">
        <v>74</v>
      </c>
      <c r="C50">
        <v>40.213451458333303</v>
      </c>
      <c r="D50">
        <v>-94.673617333333297</v>
      </c>
      <c r="E50">
        <v>24</v>
      </c>
      <c r="F50">
        <v>2.1</v>
      </c>
      <c r="K50" s="8"/>
      <c r="L50" s="9"/>
      <c r="M50" s="28" t="s">
        <v>32</v>
      </c>
      <c r="N50">
        <v>42.0273823108108</v>
      </c>
      <c r="O50">
        <v>-106.174870918918</v>
      </c>
      <c r="P50">
        <v>74</v>
      </c>
      <c r="Q50">
        <v>1.5</v>
      </c>
    </row>
    <row r="51" spans="2:27" x14ac:dyDescent="0.25">
      <c r="B51" s="28" t="s">
        <v>75</v>
      </c>
      <c r="C51">
        <v>46.2445234615384</v>
      </c>
      <c r="D51">
        <v>-103.768112153846</v>
      </c>
      <c r="E51">
        <v>13</v>
      </c>
      <c r="F51">
        <v>1.5</v>
      </c>
      <c r="K51" s="8"/>
      <c r="L51" s="9" t="s">
        <v>117</v>
      </c>
      <c r="M51" s="18" t="s">
        <v>45</v>
      </c>
      <c r="N51" s="9">
        <v>27.5988824814814</v>
      </c>
      <c r="O51" s="9">
        <v>-97.534546691358003</v>
      </c>
      <c r="P51" s="9">
        <v>81</v>
      </c>
      <c r="Q51" s="10">
        <v>3.0750000000000002</v>
      </c>
    </row>
    <row r="52" spans="2:27" x14ac:dyDescent="0.25">
      <c r="B52" s="28" t="s">
        <v>76</v>
      </c>
      <c r="C52">
        <v>41.943138111111097</v>
      </c>
      <c r="D52">
        <v>-94.890908999999994</v>
      </c>
      <c r="E52">
        <v>9</v>
      </c>
      <c r="F52">
        <v>2.2999999999999998</v>
      </c>
      <c r="K52" s="8"/>
      <c r="L52" s="9"/>
      <c r="M52" s="28" t="s">
        <v>21</v>
      </c>
      <c r="N52">
        <v>48.964765079999999</v>
      </c>
      <c r="O52">
        <v>-99.602687453333303</v>
      </c>
      <c r="P52">
        <v>75</v>
      </c>
      <c r="Q52">
        <v>2</v>
      </c>
    </row>
    <row r="53" spans="2:27" x14ac:dyDescent="0.25">
      <c r="B53" s="28" t="s">
        <v>77</v>
      </c>
      <c r="C53">
        <v>43.623463944444403</v>
      </c>
      <c r="D53">
        <v>-94.217585666666594</v>
      </c>
      <c r="E53">
        <v>18</v>
      </c>
      <c r="F53">
        <v>2</v>
      </c>
      <c r="K53" s="8" t="s">
        <v>115</v>
      </c>
      <c r="L53" s="9" t="s">
        <v>116</v>
      </c>
      <c r="M53" s="18" t="s">
        <v>30</v>
      </c>
      <c r="N53" s="9">
        <v>43.195187859999997</v>
      </c>
      <c r="O53" s="9">
        <v>-93.853586309999997</v>
      </c>
      <c r="P53" s="9">
        <v>100</v>
      </c>
      <c r="Q53" s="10">
        <v>1.5</v>
      </c>
    </row>
    <row r="54" spans="2:27" x14ac:dyDescent="0.25">
      <c r="B54" s="28" t="s">
        <v>79</v>
      </c>
      <c r="C54">
        <v>45.0681005</v>
      </c>
      <c r="D54">
        <v>-94.742925583333303</v>
      </c>
      <c r="E54">
        <v>12</v>
      </c>
      <c r="F54">
        <v>1.67</v>
      </c>
      <c r="K54" s="8"/>
      <c r="L54" s="9"/>
      <c r="M54" s="28" t="s">
        <v>61</v>
      </c>
      <c r="N54">
        <v>38.671292756756699</v>
      </c>
      <c r="O54">
        <v>-99.734851432432393</v>
      </c>
      <c r="P54">
        <v>111</v>
      </c>
      <c r="Q54">
        <v>1.79</v>
      </c>
    </row>
    <row r="55" spans="2:27" ht="15.75" thickBot="1" x14ac:dyDescent="0.3">
      <c r="B55" s="28" t="s">
        <v>80</v>
      </c>
      <c r="C55">
        <v>43.714555111111103</v>
      </c>
      <c r="D55">
        <v>-98.922470111111096</v>
      </c>
      <c r="E55">
        <v>9</v>
      </c>
      <c r="F55">
        <v>2.2999999999999998</v>
      </c>
      <c r="K55" s="12"/>
      <c r="L55" s="13" t="s">
        <v>117</v>
      </c>
      <c r="M55" s="29" t="s">
        <v>68</v>
      </c>
      <c r="N55" s="13">
        <v>34.112216410000002</v>
      </c>
      <c r="O55" s="13">
        <v>-99.074375949999904</v>
      </c>
      <c r="P55" s="13">
        <v>100</v>
      </c>
      <c r="Q55" s="14">
        <v>2.2999999999999998</v>
      </c>
    </row>
    <row r="56" spans="2:27" ht="15.75" thickBot="1" x14ac:dyDescent="0.3">
      <c r="B56" s="28" t="s">
        <v>81</v>
      </c>
      <c r="C56">
        <v>45.835719285714198</v>
      </c>
      <c r="D56">
        <v>-109.6524185</v>
      </c>
      <c r="E56">
        <v>14</v>
      </c>
      <c r="F56">
        <v>1.79</v>
      </c>
      <c r="K56" s="8"/>
      <c r="L56" s="9"/>
      <c r="M56" s="28" t="s">
        <v>60</v>
      </c>
      <c r="N56">
        <v>36.310254275229298</v>
      </c>
      <c r="O56">
        <v>-97.552133165137604</v>
      </c>
      <c r="P56">
        <v>109</v>
      </c>
      <c r="Q56">
        <v>2.2999999999999998</v>
      </c>
    </row>
    <row r="57" spans="2:27" x14ac:dyDescent="0.25">
      <c r="B57" s="28" t="s">
        <v>84</v>
      </c>
      <c r="C57">
        <v>36.8509404615384</v>
      </c>
      <c r="D57">
        <v>-97.426214999999999</v>
      </c>
      <c r="E57">
        <v>26</v>
      </c>
      <c r="F57">
        <v>2.2999999999999998</v>
      </c>
      <c r="K57" s="5" t="s">
        <v>2</v>
      </c>
      <c r="L57" s="6"/>
      <c r="M57" s="30"/>
      <c r="N57" s="6"/>
      <c r="O57" s="6"/>
      <c r="P57" s="6"/>
      <c r="Q57" s="7"/>
    </row>
    <row r="58" spans="2:27" x14ac:dyDescent="0.25">
      <c r="B58" s="28" t="s">
        <v>85</v>
      </c>
      <c r="C58">
        <v>38.032696000000001</v>
      </c>
      <c r="D58">
        <v>-102.533527499999</v>
      </c>
      <c r="E58">
        <v>4</v>
      </c>
      <c r="F58">
        <v>1.5</v>
      </c>
      <c r="K58" s="8" t="s">
        <v>112</v>
      </c>
      <c r="L58" s="9" t="s">
        <v>116</v>
      </c>
      <c r="M58" s="18" t="s">
        <v>18</v>
      </c>
      <c r="N58" s="9">
        <v>42.960791499999999</v>
      </c>
      <c r="O58" s="9">
        <v>-90.383217950000002</v>
      </c>
      <c r="P58" s="9">
        <v>20</v>
      </c>
      <c r="Q58" s="10">
        <v>1.5</v>
      </c>
    </row>
    <row r="59" spans="2:27" x14ac:dyDescent="0.25">
      <c r="B59" s="28"/>
      <c r="K59" s="8"/>
      <c r="L59" s="9"/>
      <c r="M59" s="28" t="s">
        <v>92</v>
      </c>
      <c r="N59">
        <v>43.172963500000002</v>
      </c>
      <c r="O59">
        <v>-89.560701999999907</v>
      </c>
      <c r="P59">
        <v>6</v>
      </c>
      <c r="Q59">
        <v>1.65</v>
      </c>
    </row>
    <row r="60" spans="2:27" x14ac:dyDescent="0.25">
      <c r="B60" s="28" t="s">
        <v>88</v>
      </c>
      <c r="C60">
        <v>42.598908999999999</v>
      </c>
      <c r="D60">
        <v>-91.3734569411764</v>
      </c>
      <c r="E60">
        <v>17</v>
      </c>
      <c r="F60">
        <v>2.5</v>
      </c>
      <c r="K60" s="8"/>
      <c r="L60" s="9" t="s">
        <v>117</v>
      </c>
      <c r="M60" s="18" t="s">
        <v>89</v>
      </c>
      <c r="N60" s="9">
        <v>40.098298999999997</v>
      </c>
      <c r="O60" s="9">
        <v>-78.861700857142793</v>
      </c>
      <c r="P60" s="9">
        <v>14</v>
      </c>
      <c r="Q60" s="10">
        <v>2.1</v>
      </c>
      <c r="U60" t="s">
        <v>139</v>
      </c>
      <c r="Z60" t="s">
        <v>142</v>
      </c>
      <c r="AA60" t="s">
        <v>143</v>
      </c>
    </row>
    <row r="61" spans="2:27" x14ac:dyDescent="0.25">
      <c r="B61" s="28"/>
      <c r="K61" s="8"/>
      <c r="L61" s="9"/>
      <c r="M61" s="28" t="s">
        <v>19</v>
      </c>
      <c r="N61">
        <v>45.799643857142797</v>
      </c>
      <c r="O61">
        <v>-86.5429157857142</v>
      </c>
      <c r="P61">
        <v>14</v>
      </c>
      <c r="Q61">
        <v>2</v>
      </c>
    </row>
    <row r="62" spans="2:27" x14ac:dyDescent="0.25">
      <c r="B62" s="28" t="s">
        <v>95</v>
      </c>
      <c r="C62">
        <v>46.412092166666604</v>
      </c>
      <c r="D62">
        <v>-110.334038999999</v>
      </c>
      <c r="E62">
        <v>6</v>
      </c>
      <c r="F62">
        <v>1.5</v>
      </c>
      <c r="K62" s="11" t="s">
        <v>113</v>
      </c>
      <c r="L62" s="9" t="s">
        <v>116</v>
      </c>
      <c r="M62" s="18" t="s">
        <v>12</v>
      </c>
      <c r="N62" s="9">
        <v>43.409986250000003</v>
      </c>
      <c r="O62" s="9">
        <v>-88.480833833333307</v>
      </c>
      <c r="P62" s="9">
        <v>36</v>
      </c>
      <c r="Q62" s="10">
        <v>1.5</v>
      </c>
      <c r="U62" t="s">
        <v>140</v>
      </c>
      <c r="AA62" t="s">
        <v>144</v>
      </c>
    </row>
    <row r="63" spans="2:27" x14ac:dyDescent="0.25">
      <c r="B63" s="28" t="s">
        <v>96</v>
      </c>
      <c r="C63">
        <v>45.807983100000001</v>
      </c>
      <c r="D63">
        <v>-95.897350399999993</v>
      </c>
      <c r="E63">
        <v>10</v>
      </c>
      <c r="F63">
        <v>2</v>
      </c>
      <c r="K63" s="8"/>
      <c r="L63" s="9" t="s">
        <v>117</v>
      </c>
      <c r="M63" s="18" t="s">
        <v>83</v>
      </c>
      <c r="N63" s="9">
        <v>43.814212068965503</v>
      </c>
      <c r="O63" s="9">
        <v>-83.306646724137906</v>
      </c>
      <c r="P63" s="9">
        <v>29</v>
      </c>
      <c r="Q63" s="10">
        <v>3.45</v>
      </c>
      <c r="U63" t="s">
        <v>141</v>
      </c>
    </row>
    <row r="64" spans="2:27" x14ac:dyDescent="0.25">
      <c r="B64" s="28"/>
      <c r="K64" s="8"/>
      <c r="L64" s="9"/>
      <c r="M64" s="28" t="s">
        <v>100</v>
      </c>
      <c r="N64">
        <v>42.312712037037002</v>
      </c>
      <c r="O64">
        <v>-77.536952222222197</v>
      </c>
      <c r="P64">
        <v>27</v>
      </c>
      <c r="Q64">
        <v>2.0499999999999998</v>
      </c>
    </row>
    <row r="65" spans="2:22" x14ac:dyDescent="0.25">
      <c r="B65" s="28" t="s">
        <v>97</v>
      </c>
      <c r="C65">
        <v>42.931152466666603</v>
      </c>
      <c r="D65">
        <v>-92.029459133333305</v>
      </c>
      <c r="E65">
        <v>15</v>
      </c>
      <c r="F65">
        <v>2.5</v>
      </c>
      <c r="K65" s="8" t="s">
        <v>114</v>
      </c>
      <c r="L65" s="9" t="s">
        <v>116</v>
      </c>
      <c r="M65" s="18" t="s">
        <v>36</v>
      </c>
      <c r="N65" s="9">
        <v>43.7170968780487</v>
      </c>
      <c r="O65" s="9">
        <v>-88.310909121951198</v>
      </c>
      <c r="P65" s="9">
        <v>41</v>
      </c>
      <c r="Q65" s="10">
        <v>1.65</v>
      </c>
    </row>
    <row r="66" spans="2:22" x14ac:dyDescent="0.25">
      <c r="B66" s="28" t="s">
        <v>98</v>
      </c>
      <c r="C66">
        <v>41.294873249999902</v>
      </c>
      <c r="D66">
        <v>-103.709990166666</v>
      </c>
      <c r="E66">
        <v>12</v>
      </c>
      <c r="F66">
        <v>2.5</v>
      </c>
      <c r="K66" s="8"/>
      <c r="L66" s="9" t="s">
        <v>117</v>
      </c>
      <c r="M66" s="18" t="s">
        <v>20</v>
      </c>
      <c r="N66" s="9">
        <v>40.3229045</v>
      </c>
      <c r="O66" s="9">
        <v>-84.947089321428507</v>
      </c>
      <c r="P66" s="9">
        <v>56</v>
      </c>
      <c r="Q66" s="10">
        <v>2.1</v>
      </c>
    </row>
    <row r="67" spans="2:22" x14ac:dyDescent="0.25">
      <c r="B67" s="28"/>
      <c r="K67" s="8"/>
      <c r="L67" s="9"/>
      <c r="M67" s="28" t="s">
        <v>23</v>
      </c>
      <c r="N67">
        <v>41.127342854166599</v>
      </c>
      <c r="O67">
        <v>-84.760270479166607</v>
      </c>
      <c r="P67">
        <v>48</v>
      </c>
      <c r="Q67">
        <v>2.1</v>
      </c>
    </row>
    <row r="68" spans="2:22" x14ac:dyDescent="0.25">
      <c r="B68" s="28" t="s">
        <v>101</v>
      </c>
      <c r="C68">
        <v>46.713609187499998</v>
      </c>
      <c r="D68">
        <v>-96.238152968750001</v>
      </c>
      <c r="E68">
        <v>32</v>
      </c>
      <c r="F68">
        <v>1.5</v>
      </c>
      <c r="K68" s="8" t="s">
        <v>111</v>
      </c>
      <c r="L68" s="9" t="s">
        <v>116</v>
      </c>
      <c r="M68" s="18" t="s">
        <v>62</v>
      </c>
      <c r="N68" s="9">
        <v>42.456335343283499</v>
      </c>
      <c r="O68" s="9">
        <v>-89.882885940298493</v>
      </c>
      <c r="P68" s="9">
        <v>67</v>
      </c>
      <c r="Q68" s="10">
        <v>1.5</v>
      </c>
    </row>
    <row r="69" spans="2:22" x14ac:dyDescent="0.25">
      <c r="B69" s="28" t="s">
        <v>103</v>
      </c>
      <c r="C69">
        <v>37.549887200000001</v>
      </c>
      <c r="D69">
        <v>-99.343894199999994</v>
      </c>
      <c r="E69">
        <v>10</v>
      </c>
      <c r="F69">
        <v>1.25</v>
      </c>
      <c r="K69" s="8"/>
      <c r="L69" s="9" t="s">
        <v>117</v>
      </c>
      <c r="M69" s="20" t="s">
        <v>47</v>
      </c>
      <c r="N69" s="15">
        <v>43.886278511363599</v>
      </c>
      <c r="O69" s="15">
        <v>-88.269840409090904</v>
      </c>
      <c r="P69" s="15">
        <v>88</v>
      </c>
      <c r="Q69" s="16">
        <v>1.65</v>
      </c>
    </row>
    <row r="70" spans="2:22" x14ac:dyDescent="0.25">
      <c r="B70" s="28" t="s">
        <v>104</v>
      </c>
      <c r="C70">
        <v>27.831808500000001</v>
      </c>
      <c r="D70">
        <v>-97.439150333333302</v>
      </c>
      <c r="E70">
        <v>6</v>
      </c>
      <c r="F70">
        <v>1.5</v>
      </c>
      <c r="K70" s="8" t="s">
        <v>115</v>
      </c>
      <c r="L70" s="9" t="s">
        <v>116</v>
      </c>
      <c r="M70" s="9" t="s">
        <v>27</v>
      </c>
      <c r="N70" s="9">
        <v>41.07716971</v>
      </c>
      <c r="O70" s="9">
        <v>-89.623158869999898</v>
      </c>
      <c r="P70" s="9">
        <v>100</v>
      </c>
      <c r="Q70" s="10">
        <v>1.5</v>
      </c>
    </row>
    <row r="71" spans="2:22" ht="15.75" thickBot="1" x14ac:dyDescent="0.3">
      <c r="K71" s="12"/>
      <c r="L71" s="13" t="s">
        <v>117</v>
      </c>
      <c r="M71" s="13" t="s">
        <v>63</v>
      </c>
      <c r="N71" s="13">
        <v>40.872223030000001</v>
      </c>
      <c r="O71" s="13">
        <v>-88.949888470000005</v>
      </c>
      <c r="P71" s="13">
        <v>100</v>
      </c>
      <c r="Q71" s="14">
        <v>2</v>
      </c>
    </row>
    <row r="72" spans="2:22" x14ac:dyDescent="0.25">
      <c r="K72" s="5" t="s">
        <v>109</v>
      </c>
      <c r="L72" s="6"/>
      <c r="M72" s="6"/>
      <c r="N72" s="6"/>
      <c r="O72" s="6"/>
      <c r="P72" s="6"/>
      <c r="Q72" s="7"/>
    </row>
    <row r="73" spans="2:22" x14ac:dyDescent="0.25">
      <c r="K73" s="8" t="s">
        <v>112</v>
      </c>
      <c r="L73" s="9" t="s">
        <v>116</v>
      </c>
      <c r="M73" s="9" t="s">
        <v>14</v>
      </c>
      <c r="N73" s="9">
        <v>36.127006533333301</v>
      </c>
      <c r="O73" s="9">
        <v>-84.348954266666595</v>
      </c>
      <c r="P73" s="9">
        <v>15</v>
      </c>
      <c r="Q73" s="10">
        <v>1.8</v>
      </c>
    </row>
    <row r="74" spans="2:22" x14ac:dyDescent="0.25">
      <c r="K74" s="8"/>
      <c r="L74" s="9" t="s">
        <v>117</v>
      </c>
      <c r="M74" s="9" t="s">
        <v>90</v>
      </c>
      <c r="N74" s="9">
        <v>39.642247437499996</v>
      </c>
      <c r="O74" s="9">
        <v>-79.004077874999993</v>
      </c>
      <c r="P74" s="9">
        <v>16</v>
      </c>
      <c r="Q74" s="10">
        <v>2.5</v>
      </c>
    </row>
    <row r="75" spans="2:22" x14ac:dyDescent="0.25">
      <c r="K75" s="11" t="s">
        <v>113</v>
      </c>
      <c r="L75" s="9" t="s">
        <v>116</v>
      </c>
      <c r="M75" s="9"/>
      <c r="N75" s="9"/>
      <c r="O75" s="9"/>
      <c r="P75" s="9"/>
      <c r="Q75" s="10"/>
    </row>
    <row r="76" spans="2:22" x14ac:dyDescent="0.25">
      <c r="K76" s="8"/>
      <c r="L76" s="9" t="s">
        <v>117</v>
      </c>
      <c r="M76" s="9"/>
      <c r="N76" s="9"/>
      <c r="O76" s="9"/>
      <c r="P76" s="9"/>
      <c r="Q76" s="10"/>
    </row>
    <row r="77" spans="2:22" x14ac:dyDescent="0.25">
      <c r="K77" s="11" t="s">
        <v>114</v>
      </c>
      <c r="L77" s="9" t="s">
        <v>116</v>
      </c>
      <c r="M77" s="9" t="s">
        <v>16</v>
      </c>
      <c r="N77" s="9">
        <v>39.1852912045454</v>
      </c>
      <c r="O77" s="9">
        <v>-79.535440249999994</v>
      </c>
      <c r="P77" s="9">
        <v>44</v>
      </c>
      <c r="Q77" s="10">
        <v>1.5</v>
      </c>
    </row>
    <row r="78" spans="2:22" x14ac:dyDescent="0.25">
      <c r="K78" s="8"/>
      <c r="L78" s="9" t="s">
        <v>117</v>
      </c>
      <c r="M78" s="38" t="s">
        <v>199</v>
      </c>
      <c r="N78" s="38">
        <v>39.2475539795918</v>
      </c>
      <c r="O78" s="38">
        <v>-79.116353530612201</v>
      </c>
      <c r="P78" s="38">
        <v>49</v>
      </c>
      <c r="Q78" s="38">
        <v>2.1</v>
      </c>
      <c r="V78" s="18" t="s">
        <v>10</v>
      </c>
    </row>
    <row r="79" spans="2:22" x14ac:dyDescent="0.25">
      <c r="K79" s="8" t="s">
        <v>111</v>
      </c>
      <c r="L79" s="9" t="s">
        <v>116</v>
      </c>
      <c r="M79" s="9" t="s">
        <v>26</v>
      </c>
      <c r="N79" s="9">
        <v>38.078213939393898</v>
      </c>
      <c r="O79" s="9">
        <v>-80.523639121212099</v>
      </c>
      <c r="P79" s="9">
        <v>66</v>
      </c>
      <c r="Q79" s="10">
        <v>1.5</v>
      </c>
      <c r="V79" s="23" t="s">
        <v>127</v>
      </c>
    </row>
    <row r="80" spans="2:22" x14ac:dyDescent="0.25">
      <c r="K80" s="8"/>
      <c r="L80" s="9" t="s">
        <v>117</v>
      </c>
      <c r="M80" s="38" t="s">
        <v>200</v>
      </c>
      <c r="N80" s="38">
        <v>39.766438029411702</v>
      </c>
      <c r="O80" s="38">
        <v>-78.870615970588204</v>
      </c>
      <c r="P80" s="38">
        <v>68</v>
      </c>
      <c r="Q80" s="38">
        <v>2.0499999999999998</v>
      </c>
      <c r="V80" s="18" t="s">
        <v>124</v>
      </c>
    </row>
    <row r="81" spans="2:22" x14ac:dyDescent="0.25">
      <c r="K81" s="8" t="s">
        <v>115</v>
      </c>
      <c r="L81" s="9" t="s">
        <v>116</v>
      </c>
      <c r="M81" s="9"/>
      <c r="N81" s="9"/>
      <c r="O81" s="9"/>
      <c r="P81" s="9"/>
      <c r="Q81" s="10"/>
      <c r="V81" s="18" t="s">
        <v>118</v>
      </c>
    </row>
    <row r="82" spans="2:22" ht="16.5" thickBot="1" x14ac:dyDescent="0.3">
      <c r="B82" s="2" t="s">
        <v>2</v>
      </c>
      <c r="K82" s="12"/>
      <c r="L82" s="13" t="s">
        <v>117</v>
      </c>
      <c r="M82" s="13" t="s">
        <v>52</v>
      </c>
      <c r="N82" s="13">
        <v>36.316881355769198</v>
      </c>
      <c r="O82" s="13">
        <v>-76.419514375000006</v>
      </c>
      <c r="P82" s="13">
        <v>104</v>
      </c>
      <c r="Q82" s="14">
        <v>2</v>
      </c>
      <c r="V82" s="18" t="s">
        <v>119</v>
      </c>
    </row>
    <row r="83" spans="2:22" x14ac:dyDescent="0.25">
      <c r="B83" s="1" t="s">
        <v>5</v>
      </c>
      <c r="C83" s="1" t="s">
        <v>6</v>
      </c>
      <c r="D83" s="1" t="s">
        <v>7</v>
      </c>
      <c r="E83" s="1" t="s">
        <v>8</v>
      </c>
      <c r="F83" s="1" t="s">
        <v>9</v>
      </c>
      <c r="K83" s="5" t="s">
        <v>110</v>
      </c>
      <c r="L83" s="6"/>
      <c r="M83" s="6"/>
      <c r="N83" s="6"/>
      <c r="O83" s="6"/>
      <c r="P83" s="6"/>
      <c r="Q83" s="7"/>
      <c r="V83" s="18" t="s">
        <v>128</v>
      </c>
    </row>
    <row r="84" spans="2:22" x14ac:dyDescent="0.25">
      <c r="B84" s="28" t="s">
        <v>12</v>
      </c>
      <c r="C84">
        <v>43.409986250000003</v>
      </c>
      <c r="D84">
        <v>-88.480833833333307</v>
      </c>
      <c r="E84">
        <v>36</v>
      </c>
      <c r="F84">
        <v>1.5</v>
      </c>
      <c r="K84" s="8" t="s">
        <v>112</v>
      </c>
      <c r="L84" s="9" t="s">
        <v>116</v>
      </c>
      <c r="M84" s="9" t="s">
        <v>64</v>
      </c>
      <c r="N84" s="9">
        <v>42.177322799999999</v>
      </c>
      <c r="O84" s="9">
        <v>-77.504576899999904</v>
      </c>
      <c r="P84" s="9">
        <v>10</v>
      </c>
      <c r="Q84" s="10">
        <v>1.62</v>
      </c>
      <c r="V84" s="18" t="s">
        <v>121</v>
      </c>
    </row>
    <row r="85" spans="2:22" x14ac:dyDescent="0.25">
      <c r="B85" s="28" t="s">
        <v>18</v>
      </c>
      <c r="C85">
        <v>42.960791499999999</v>
      </c>
      <c r="D85">
        <v>-90.383217950000002</v>
      </c>
      <c r="E85">
        <v>20</v>
      </c>
      <c r="F85">
        <v>1.5</v>
      </c>
      <c r="K85" s="8"/>
      <c r="L85" s="9" t="s">
        <v>117</v>
      </c>
      <c r="M85" s="9" t="s">
        <v>53</v>
      </c>
      <c r="N85" s="9">
        <v>41.237073333333299</v>
      </c>
      <c r="O85" s="9">
        <v>-75.751918083333294</v>
      </c>
      <c r="P85" s="9">
        <v>12</v>
      </c>
      <c r="Q85" s="10">
        <v>2</v>
      </c>
      <c r="V85" s="18" t="s">
        <v>120</v>
      </c>
    </row>
    <row r="86" spans="2:22" x14ac:dyDescent="0.25">
      <c r="B86" s="28" t="s">
        <v>19</v>
      </c>
      <c r="C86">
        <v>45.799643857142797</v>
      </c>
      <c r="D86">
        <v>-86.5429157857142</v>
      </c>
      <c r="E86">
        <v>14</v>
      </c>
      <c r="F86">
        <v>2</v>
      </c>
      <c r="J86" t="s">
        <v>126</v>
      </c>
      <c r="K86" s="11" t="s">
        <v>113</v>
      </c>
      <c r="L86" s="9" t="s">
        <v>116</v>
      </c>
      <c r="M86" s="17" t="s">
        <v>131</v>
      </c>
      <c r="N86" s="9"/>
      <c r="O86" s="9"/>
      <c r="P86" s="18">
        <v>28</v>
      </c>
      <c r="Q86" s="10">
        <v>1.5</v>
      </c>
      <c r="V86" s="18" t="s">
        <v>130</v>
      </c>
    </row>
    <row r="87" spans="2:22" x14ac:dyDescent="0.25">
      <c r="B87" s="28" t="s">
        <v>20</v>
      </c>
      <c r="C87">
        <v>40.3229045</v>
      </c>
      <c r="D87">
        <v>-84.947089321428507</v>
      </c>
      <c r="E87">
        <v>56</v>
      </c>
      <c r="F87">
        <v>2.1</v>
      </c>
      <c r="K87" s="8"/>
      <c r="L87" s="9" t="s">
        <v>117</v>
      </c>
      <c r="M87" s="9" t="s">
        <v>35</v>
      </c>
      <c r="N87" s="9">
        <v>42.407747833333303</v>
      </c>
      <c r="O87" s="9">
        <v>-79.231832555555499</v>
      </c>
      <c r="P87" s="9">
        <v>36</v>
      </c>
      <c r="Q87" s="10">
        <v>2.2000000000000002</v>
      </c>
      <c r="V87" s="18" t="s">
        <v>123</v>
      </c>
    </row>
    <row r="88" spans="2:22" x14ac:dyDescent="0.25">
      <c r="B88" s="28" t="s">
        <v>23</v>
      </c>
      <c r="C88">
        <v>41.127342854166599</v>
      </c>
      <c r="D88">
        <v>-84.760270479166607</v>
      </c>
      <c r="E88">
        <v>48</v>
      </c>
      <c r="F88">
        <v>2.1</v>
      </c>
      <c r="K88" s="8" t="s">
        <v>114</v>
      </c>
      <c r="L88" s="9" t="s">
        <v>116</v>
      </c>
      <c r="M88" s="9"/>
      <c r="N88" s="9"/>
      <c r="O88" s="9"/>
      <c r="P88" s="9"/>
      <c r="Q88" s="10"/>
      <c r="V88" s="18" t="s">
        <v>11</v>
      </c>
    </row>
    <row r="89" spans="2:22" x14ac:dyDescent="0.25">
      <c r="B89" s="28" t="s">
        <v>27</v>
      </c>
      <c r="C89">
        <v>41.07716971</v>
      </c>
      <c r="D89">
        <v>-89.623158869999898</v>
      </c>
      <c r="E89">
        <v>100</v>
      </c>
      <c r="F89">
        <v>1.5</v>
      </c>
      <c r="K89" s="8"/>
      <c r="L89" s="9" t="s">
        <v>117</v>
      </c>
      <c r="M89" s="9" t="s">
        <v>42</v>
      </c>
      <c r="N89" s="9">
        <v>43.890877725000003</v>
      </c>
      <c r="O89" s="9">
        <v>-75.639337400000002</v>
      </c>
      <c r="P89" s="9">
        <v>40</v>
      </c>
      <c r="Q89" s="10">
        <v>2</v>
      </c>
      <c r="V89" s="18" t="s">
        <v>97</v>
      </c>
    </row>
    <row r="90" spans="2:22" x14ac:dyDescent="0.25">
      <c r="B90" s="28" t="s">
        <v>36</v>
      </c>
      <c r="C90">
        <v>43.7170968780487</v>
      </c>
      <c r="D90">
        <v>-88.310909121951198</v>
      </c>
      <c r="E90">
        <v>41</v>
      </c>
      <c r="F90">
        <v>1.65</v>
      </c>
      <c r="M90" s="38" t="s">
        <v>39</v>
      </c>
      <c r="N90" s="38">
        <v>45.126968410714198</v>
      </c>
      <c r="O90" s="38">
        <v>-69.699041946428494</v>
      </c>
      <c r="P90" s="38">
        <v>56</v>
      </c>
      <c r="Q90" s="38">
        <v>3.3</v>
      </c>
      <c r="V90" s="18" t="s">
        <v>101</v>
      </c>
    </row>
    <row r="91" spans="2:22" x14ac:dyDescent="0.25">
      <c r="B91" s="28" t="s">
        <v>47</v>
      </c>
      <c r="C91">
        <v>43.886278511363599</v>
      </c>
      <c r="D91">
        <v>-88.269840409090904</v>
      </c>
      <c r="E91">
        <v>88</v>
      </c>
      <c r="F91">
        <v>1.65</v>
      </c>
      <c r="K91" s="8" t="s">
        <v>111</v>
      </c>
      <c r="L91" s="9" t="s">
        <v>116</v>
      </c>
      <c r="M91" s="9" t="s">
        <v>66</v>
      </c>
      <c r="N91" s="9">
        <v>42.545117164179103</v>
      </c>
      <c r="O91" s="9">
        <v>-78.258640313432807</v>
      </c>
      <c r="P91" s="9">
        <v>67</v>
      </c>
      <c r="Q91" s="10">
        <v>1.5</v>
      </c>
      <c r="V91" s="18" t="s">
        <v>84</v>
      </c>
    </row>
    <row r="92" spans="2:22" x14ac:dyDescent="0.25">
      <c r="B92" s="28" t="s">
        <v>62</v>
      </c>
      <c r="C92">
        <v>42.456335343283499</v>
      </c>
      <c r="D92">
        <v>-89.882885940298493</v>
      </c>
      <c r="E92">
        <v>67</v>
      </c>
      <c r="F92">
        <v>1.5</v>
      </c>
      <c r="J92" t="s">
        <v>126</v>
      </c>
      <c r="K92" s="8"/>
      <c r="L92" s="9" t="s">
        <v>117</v>
      </c>
      <c r="M92" s="9"/>
      <c r="N92" s="9"/>
      <c r="O92" s="9"/>
      <c r="P92" s="9"/>
      <c r="Q92" s="10"/>
      <c r="V92" s="18" t="s">
        <v>43</v>
      </c>
    </row>
    <row r="93" spans="2:22" x14ac:dyDescent="0.25">
      <c r="B93" s="28" t="s">
        <v>63</v>
      </c>
      <c r="C93">
        <v>40.872223030000001</v>
      </c>
      <c r="D93">
        <v>-88.949888470000005</v>
      </c>
      <c r="E93">
        <v>100</v>
      </c>
      <c r="F93">
        <v>2</v>
      </c>
      <c r="K93" s="8" t="s">
        <v>115</v>
      </c>
      <c r="L93" s="9" t="s">
        <v>116</v>
      </c>
      <c r="M93" s="17" t="s">
        <v>125</v>
      </c>
      <c r="N93" s="9"/>
      <c r="O93" s="9"/>
      <c r="P93" s="18">
        <v>88</v>
      </c>
      <c r="Q93" s="10">
        <v>1.6</v>
      </c>
      <c r="V93" s="18" t="s">
        <v>37</v>
      </c>
    </row>
    <row r="94" spans="2:22" x14ac:dyDescent="0.25">
      <c r="B94" s="28" t="s">
        <v>83</v>
      </c>
      <c r="C94">
        <v>43.814212068965503</v>
      </c>
      <c r="D94">
        <v>-83.306646724137906</v>
      </c>
      <c r="E94">
        <v>29</v>
      </c>
      <c r="F94">
        <v>3.45</v>
      </c>
      <c r="M94" s="38" t="s">
        <v>198</v>
      </c>
      <c r="N94" s="38">
        <v>42.622930071428499</v>
      </c>
      <c r="O94" s="38">
        <v>-78.2608549047618</v>
      </c>
      <c r="P94" s="38">
        <v>84</v>
      </c>
      <c r="Q94" s="38">
        <v>1.5</v>
      </c>
      <c r="V94" s="18" t="s">
        <v>51</v>
      </c>
    </row>
    <row r="95" spans="2:22" ht="15.75" thickBot="1" x14ac:dyDescent="0.3">
      <c r="B95" s="28" t="s">
        <v>86</v>
      </c>
      <c r="C95">
        <v>42.865262933333298</v>
      </c>
      <c r="D95">
        <v>-72.9793381333333</v>
      </c>
      <c r="E95">
        <v>15</v>
      </c>
      <c r="F95">
        <v>2</v>
      </c>
      <c r="K95" s="12"/>
      <c r="L95" s="13" t="s">
        <v>117</v>
      </c>
      <c r="V95" s="18" t="s">
        <v>45</v>
      </c>
    </row>
    <row r="96" spans="2:22" x14ac:dyDescent="0.25">
      <c r="B96" s="28" t="s">
        <v>87</v>
      </c>
      <c r="C96">
        <v>44.513652749999999</v>
      </c>
      <c r="D96">
        <v>-70.303584000000001</v>
      </c>
      <c r="E96">
        <v>8</v>
      </c>
      <c r="F96">
        <v>2.85</v>
      </c>
      <c r="V96" s="18" t="s">
        <v>30</v>
      </c>
    </row>
    <row r="97" spans="2:22" x14ac:dyDescent="0.25">
      <c r="B97" s="28" t="s">
        <v>89</v>
      </c>
      <c r="C97">
        <v>40.098298999999997</v>
      </c>
      <c r="D97">
        <v>-78.861700857142793</v>
      </c>
      <c r="E97">
        <v>14</v>
      </c>
      <c r="F97">
        <v>2.1</v>
      </c>
      <c r="V97" s="18" t="s">
        <v>68</v>
      </c>
    </row>
    <row r="98" spans="2:22" x14ac:dyDescent="0.25">
      <c r="B98" s="28" t="s">
        <v>91</v>
      </c>
      <c r="C98">
        <v>41.776075499999997</v>
      </c>
      <c r="D98">
        <v>-70.617563250000003</v>
      </c>
      <c r="E98">
        <v>4</v>
      </c>
      <c r="F98">
        <v>2</v>
      </c>
      <c r="M98">
        <v>7</v>
      </c>
      <c r="O98" t="s">
        <v>160</v>
      </c>
      <c r="V98" s="18" t="s">
        <v>18</v>
      </c>
    </row>
    <row r="99" spans="2:22" x14ac:dyDescent="0.25">
      <c r="B99" s="28" t="s">
        <v>92</v>
      </c>
      <c r="C99">
        <v>43.172963500000002</v>
      </c>
      <c r="D99">
        <v>-89.560701999999907</v>
      </c>
      <c r="E99">
        <v>6</v>
      </c>
      <c r="F99">
        <v>1.65</v>
      </c>
      <c r="V99" s="18" t="s">
        <v>89</v>
      </c>
    </row>
    <row r="100" spans="2:22" x14ac:dyDescent="0.25">
      <c r="B100" s="28" t="s">
        <v>93</v>
      </c>
      <c r="C100">
        <v>44.662312499999999</v>
      </c>
      <c r="D100">
        <v>-73.070543000000001</v>
      </c>
      <c r="E100">
        <v>4</v>
      </c>
      <c r="F100">
        <v>2.5</v>
      </c>
      <c r="V100" s="18" t="s">
        <v>12</v>
      </c>
    </row>
    <row r="101" spans="2:22" x14ac:dyDescent="0.25">
      <c r="B101" s="28" t="s">
        <v>94</v>
      </c>
      <c r="C101">
        <v>43.761691083333297</v>
      </c>
      <c r="D101">
        <v>-71.806390750000006</v>
      </c>
      <c r="E101">
        <v>24</v>
      </c>
      <c r="F101">
        <v>2</v>
      </c>
      <c r="M101">
        <v>6</v>
      </c>
      <c r="N101" t="s">
        <v>161</v>
      </c>
      <c r="V101" s="18" t="s">
        <v>83</v>
      </c>
    </row>
    <row r="102" spans="2:22" x14ac:dyDescent="0.25">
      <c r="B102" s="28" t="s">
        <v>99</v>
      </c>
      <c r="C102">
        <v>44.468589199999997</v>
      </c>
      <c r="D102">
        <v>-71.222802599999994</v>
      </c>
      <c r="E102">
        <v>5</v>
      </c>
      <c r="F102">
        <v>2.85</v>
      </c>
      <c r="M102">
        <v>7</v>
      </c>
      <c r="N102">
        <v>108</v>
      </c>
      <c r="V102" s="18" t="s">
        <v>36</v>
      </c>
    </row>
    <row r="103" spans="2:22" x14ac:dyDescent="0.25">
      <c r="B103" s="28" t="s">
        <v>100</v>
      </c>
      <c r="C103">
        <v>42.312712037037002</v>
      </c>
      <c r="D103">
        <v>-77.536952222222197</v>
      </c>
      <c r="E103">
        <v>27</v>
      </c>
      <c r="F103">
        <v>2.0499999999999998</v>
      </c>
      <c r="V103" s="18" t="s">
        <v>20</v>
      </c>
    </row>
    <row r="104" spans="2:22" x14ac:dyDescent="0.25">
      <c r="N104">
        <f>6*108/7</f>
        <v>92.571428571428569</v>
      </c>
      <c r="V104" s="18" t="s">
        <v>62</v>
      </c>
    </row>
    <row r="105" spans="2:22" ht="15.75" x14ac:dyDescent="0.25">
      <c r="B105" s="2" t="s">
        <v>3</v>
      </c>
      <c r="V105" s="20" t="s">
        <v>47</v>
      </c>
    </row>
    <row r="106" spans="2:22" x14ac:dyDescent="0.25">
      <c r="B106" s="1" t="s">
        <v>5</v>
      </c>
      <c r="C106" s="1" t="s">
        <v>6</v>
      </c>
      <c r="D106" s="1" t="s">
        <v>7</v>
      </c>
      <c r="E106" s="1" t="s">
        <v>8</v>
      </c>
      <c r="F106" s="1" t="s">
        <v>9</v>
      </c>
      <c r="V106" s="18" t="s">
        <v>27</v>
      </c>
    </row>
    <row r="107" spans="2:22" x14ac:dyDescent="0.25">
      <c r="B107" t="s">
        <v>14</v>
      </c>
      <c r="C107">
        <v>36.127006533333301</v>
      </c>
      <c r="D107">
        <v>-84.348954266666595</v>
      </c>
      <c r="E107">
        <v>15</v>
      </c>
      <c r="F107">
        <v>1.8</v>
      </c>
      <c r="V107" s="18" t="s">
        <v>63</v>
      </c>
    </row>
    <row r="108" spans="2:22" x14ac:dyDescent="0.25">
      <c r="B108" t="s">
        <v>16</v>
      </c>
      <c r="C108">
        <v>39.1852912045454</v>
      </c>
      <c r="D108">
        <v>-79.535440249999994</v>
      </c>
      <c r="E108">
        <v>44</v>
      </c>
      <c r="F108">
        <v>1.5</v>
      </c>
      <c r="V108" s="18" t="s">
        <v>14</v>
      </c>
    </row>
    <row r="109" spans="2:22" x14ac:dyDescent="0.25">
      <c r="B109" t="s">
        <v>26</v>
      </c>
      <c r="C109">
        <v>38.078213939393898</v>
      </c>
      <c r="D109">
        <v>-80.523639121212099</v>
      </c>
      <c r="E109">
        <v>66</v>
      </c>
      <c r="F109">
        <v>1.5</v>
      </c>
      <c r="V109" s="18" t="s">
        <v>90</v>
      </c>
    </row>
    <row r="110" spans="2:22" x14ac:dyDescent="0.25">
      <c r="B110" t="s">
        <v>52</v>
      </c>
      <c r="C110">
        <v>36.316881355769198</v>
      </c>
      <c r="D110">
        <v>-76.419514375000006</v>
      </c>
      <c r="E110">
        <v>104</v>
      </c>
      <c r="F110">
        <v>2</v>
      </c>
      <c r="V110" s="18" t="s">
        <v>16</v>
      </c>
    </row>
    <row r="111" spans="2:22" x14ac:dyDescent="0.25">
      <c r="B111" t="s">
        <v>90</v>
      </c>
      <c r="C111">
        <v>39.642247437499996</v>
      </c>
      <c r="D111">
        <v>-79.004077874999993</v>
      </c>
      <c r="E111">
        <v>16</v>
      </c>
      <c r="F111">
        <v>2.5</v>
      </c>
      <c r="V111" s="18" t="s">
        <v>26</v>
      </c>
    </row>
    <row r="112" spans="2:22" x14ac:dyDescent="0.25">
      <c r="B112" s="38" t="s">
        <v>199</v>
      </c>
      <c r="C112" s="38">
        <v>39.2475539795918</v>
      </c>
      <c r="D112" s="38">
        <v>-79.116353530612201</v>
      </c>
      <c r="E112" s="38">
        <v>49</v>
      </c>
      <c r="F112" s="38">
        <v>2.1</v>
      </c>
      <c r="V112" s="18"/>
    </row>
    <row r="113" spans="2:22" x14ac:dyDescent="0.25">
      <c r="B113" s="38" t="s">
        <v>200</v>
      </c>
      <c r="C113" s="38">
        <v>39.766438029411702</v>
      </c>
      <c r="D113" s="38">
        <v>-78.870615970588204</v>
      </c>
      <c r="E113" s="38">
        <v>68</v>
      </c>
      <c r="F113" s="38">
        <v>2.0499999999999998</v>
      </c>
      <c r="V113" s="18"/>
    </row>
    <row r="114" spans="2:22" x14ac:dyDescent="0.25">
      <c r="V114" s="18" t="s">
        <v>52</v>
      </c>
    </row>
    <row r="115" spans="2:22" ht="15.75" x14ac:dyDescent="0.25">
      <c r="B115" s="2" t="s">
        <v>4</v>
      </c>
      <c r="V115" s="18" t="s">
        <v>64</v>
      </c>
    </row>
    <row r="116" spans="2:22" x14ac:dyDescent="0.25">
      <c r="B116" s="1" t="s">
        <v>5</v>
      </c>
      <c r="C116" s="1" t="s">
        <v>6</v>
      </c>
      <c r="D116" s="1" t="s">
        <v>7</v>
      </c>
      <c r="E116" s="1" t="s">
        <v>8</v>
      </c>
      <c r="F116" s="1" t="s">
        <v>9</v>
      </c>
      <c r="G116" s="1"/>
      <c r="V116" s="18" t="s">
        <v>53</v>
      </c>
    </row>
    <row r="117" spans="2:22" x14ac:dyDescent="0.25">
      <c r="B117" t="s">
        <v>15</v>
      </c>
      <c r="C117">
        <v>42.722936105263102</v>
      </c>
      <c r="D117">
        <v>-73.032687631578895</v>
      </c>
      <c r="E117">
        <v>19</v>
      </c>
      <c r="F117">
        <v>1.5</v>
      </c>
      <c r="V117" s="18" t="s">
        <v>131</v>
      </c>
    </row>
    <row r="118" spans="2:22" x14ac:dyDescent="0.25">
      <c r="B118" t="s">
        <v>35</v>
      </c>
      <c r="C118">
        <v>42.407747833333303</v>
      </c>
      <c r="D118">
        <v>-79.231832555555499</v>
      </c>
      <c r="E118">
        <v>36</v>
      </c>
      <c r="F118">
        <v>2.2000000000000002</v>
      </c>
      <c r="V118" s="18" t="s">
        <v>35</v>
      </c>
    </row>
    <row r="119" spans="2:22" x14ac:dyDescent="0.25">
      <c r="B119" s="38" t="s">
        <v>39</v>
      </c>
      <c r="C119" s="38">
        <v>45.126968410714198</v>
      </c>
      <c r="D119" s="38">
        <v>-69.699041946428494</v>
      </c>
      <c r="E119" s="38">
        <v>56</v>
      </c>
      <c r="F119" s="38">
        <v>3.3</v>
      </c>
      <c r="V119" s="18" t="s">
        <v>42</v>
      </c>
    </row>
    <row r="120" spans="2:22" x14ac:dyDescent="0.25">
      <c r="B120" t="s">
        <v>42</v>
      </c>
      <c r="C120">
        <v>43.890877725000003</v>
      </c>
      <c r="D120">
        <v>-75.639337400000002</v>
      </c>
      <c r="E120">
        <v>40</v>
      </c>
      <c r="F120">
        <v>2</v>
      </c>
      <c r="V120" s="18" t="s">
        <v>66</v>
      </c>
    </row>
    <row r="121" spans="2:22" x14ac:dyDescent="0.25">
      <c r="B121" t="s">
        <v>48</v>
      </c>
      <c r="C121">
        <v>41.755502835820799</v>
      </c>
      <c r="D121">
        <v>-76.890460492537301</v>
      </c>
      <c r="E121">
        <v>67</v>
      </c>
      <c r="F121">
        <v>1.5</v>
      </c>
      <c r="V121" s="18" t="s">
        <v>125</v>
      </c>
    </row>
    <row r="122" spans="2:22" x14ac:dyDescent="0.25">
      <c r="B122" t="s">
        <v>53</v>
      </c>
      <c r="C122">
        <v>41.237073333333299</v>
      </c>
      <c r="D122">
        <v>-75.751918083333294</v>
      </c>
      <c r="E122">
        <v>12</v>
      </c>
      <c r="F122">
        <v>2</v>
      </c>
    </row>
    <row r="123" spans="2:22" x14ac:dyDescent="0.25">
      <c r="B123" t="s">
        <v>64</v>
      </c>
      <c r="C123">
        <v>42.177322799999999</v>
      </c>
      <c r="D123">
        <v>-77.504576899999904</v>
      </c>
      <c r="E123">
        <v>10</v>
      </c>
      <c r="F123">
        <v>1.62</v>
      </c>
    </row>
    <row r="124" spans="2:22" x14ac:dyDescent="0.25">
      <c r="B124" t="s">
        <v>65</v>
      </c>
      <c r="C124">
        <v>44.820633907692297</v>
      </c>
      <c r="D124">
        <v>-73.649672523076902</v>
      </c>
      <c r="E124">
        <v>65</v>
      </c>
      <c r="F124">
        <v>1.5</v>
      </c>
    </row>
    <row r="125" spans="2:22" x14ac:dyDescent="0.25">
      <c r="B125" t="s">
        <v>66</v>
      </c>
      <c r="C125">
        <v>42.545117164179103</v>
      </c>
      <c r="D125">
        <v>-78.258640313432807</v>
      </c>
      <c r="E125">
        <v>67</v>
      </c>
      <c r="F125">
        <v>1.5</v>
      </c>
    </row>
    <row r="126" spans="2:22" x14ac:dyDescent="0.25">
      <c r="B126" t="s">
        <v>72</v>
      </c>
      <c r="C126">
        <v>40.520605631578903</v>
      </c>
      <c r="D126">
        <v>-78.479853947368397</v>
      </c>
      <c r="E126">
        <v>19</v>
      </c>
      <c r="F126">
        <v>2</v>
      </c>
    </row>
    <row r="127" spans="2:22" x14ac:dyDescent="0.25">
      <c r="B127" t="s">
        <v>82</v>
      </c>
      <c r="C127">
        <v>42.585271200000001</v>
      </c>
      <c r="D127">
        <v>-73.274978599999997</v>
      </c>
      <c r="E127">
        <v>10</v>
      </c>
      <c r="F127">
        <v>1.5</v>
      </c>
    </row>
    <row r="129" spans="2:6" x14ac:dyDescent="0.25">
      <c r="B129" s="38" t="s">
        <v>198</v>
      </c>
      <c r="C129" s="38">
        <v>42.622930071428499</v>
      </c>
      <c r="D129" s="38">
        <v>-78.2608549047618</v>
      </c>
      <c r="E129" s="38">
        <v>84</v>
      </c>
      <c r="F129" s="38">
        <v>1.5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85CA-F97B-44F2-867C-760B5BF8A5E0}">
  <dimension ref="A1:H43"/>
  <sheetViews>
    <sheetView topLeftCell="A16" workbookViewId="0">
      <selection activeCell="E20" sqref="E20"/>
    </sheetView>
  </sheetViews>
  <sheetFormatPr defaultRowHeight="15" x14ac:dyDescent="0.25"/>
  <cols>
    <col min="4" max="4" width="15.140625" bestFit="1" customWidth="1"/>
    <col min="5" max="5" width="21" bestFit="1" customWidth="1"/>
    <col min="6" max="6" width="22" bestFit="1" customWidth="1"/>
    <col min="7" max="7" width="40.28515625" bestFit="1" customWidth="1"/>
    <col min="8" max="8" width="17.28515625" bestFit="1" customWidth="1"/>
  </cols>
  <sheetData>
    <row r="1" spans="1:8" x14ac:dyDescent="0.25">
      <c r="A1" s="1" t="s">
        <v>132</v>
      </c>
      <c r="D1" s="1"/>
      <c r="E1" s="1"/>
      <c r="F1" s="1"/>
      <c r="G1" s="1"/>
      <c r="H1" s="1"/>
    </row>
    <row r="2" spans="1:8" x14ac:dyDescent="0.25">
      <c r="A2" s="18" t="s">
        <v>10</v>
      </c>
      <c r="D2" s="24"/>
      <c r="E2" s="24"/>
      <c r="F2" s="24"/>
      <c r="G2" s="24"/>
      <c r="H2" s="24"/>
    </row>
    <row r="3" spans="1:8" x14ac:dyDescent="0.25">
      <c r="A3" s="23" t="s">
        <v>127</v>
      </c>
      <c r="D3" s="9"/>
      <c r="E3" s="9"/>
      <c r="F3" s="9"/>
      <c r="G3" s="9"/>
      <c r="H3" s="9"/>
    </row>
    <row r="4" spans="1:8" x14ac:dyDescent="0.25">
      <c r="A4" s="18" t="s">
        <v>124</v>
      </c>
      <c r="D4" s="22"/>
      <c r="E4" s="9"/>
      <c r="F4" s="9"/>
      <c r="G4" s="9"/>
      <c r="H4" s="9"/>
    </row>
    <row r="5" spans="1:8" x14ac:dyDescent="0.25">
      <c r="A5" s="18" t="s">
        <v>118</v>
      </c>
      <c r="D5" s="17"/>
      <c r="E5" s="9"/>
      <c r="F5" s="9"/>
      <c r="G5" s="9"/>
      <c r="H5" s="17"/>
    </row>
    <row r="6" spans="1:8" x14ac:dyDescent="0.25">
      <c r="A6" s="18" t="s">
        <v>119</v>
      </c>
      <c r="D6" s="17"/>
      <c r="E6" s="9"/>
      <c r="F6" s="9"/>
      <c r="G6" s="9"/>
      <c r="H6" s="9"/>
    </row>
    <row r="7" spans="1:8" x14ac:dyDescent="0.25">
      <c r="A7" s="18" t="s">
        <v>128</v>
      </c>
      <c r="D7" s="17"/>
      <c r="E7" s="9"/>
      <c r="F7" s="9"/>
      <c r="G7" s="9"/>
      <c r="H7" s="9"/>
    </row>
    <row r="8" spans="1:8" x14ac:dyDescent="0.25">
      <c r="A8" s="18" t="s">
        <v>121</v>
      </c>
      <c r="D8" s="17"/>
      <c r="E8" s="9"/>
      <c r="F8" s="9"/>
      <c r="G8" s="9"/>
      <c r="H8" s="9"/>
    </row>
    <row r="9" spans="1:8" x14ac:dyDescent="0.25">
      <c r="A9" s="18" t="s">
        <v>120</v>
      </c>
      <c r="D9" s="17"/>
      <c r="E9" s="9"/>
      <c r="F9" s="9"/>
      <c r="G9" s="9"/>
      <c r="H9" s="17"/>
    </row>
    <row r="10" spans="1:8" x14ac:dyDescent="0.25">
      <c r="A10" s="18" t="s">
        <v>130</v>
      </c>
      <c r="D10" s="17"/>
      <c r="E10" s="9"/>
      <c r="F10" s="15"/>
      <c r="G10" s="9"/>
      <c r="H10" s="9"/>
    </row>
    <row r="11" spans="1:8" x14ac:dyDescent="0.25">
      <c r="A11" s="18" t="s">
        <v>123</v>
      </c>
      <c r="D11" s="17"/>
      <c r="E11" s="9"/>
      <c r="F11" s="9"/>
      <c r="G11" s="9"/>
      <c r="H11" s="9"/>
    </row>
    <row r="12" spans="1:8" x14ac:dyDescent="0.25">
      <c r="A12" s="18" t="s">
        <v>11</v>
      </c>
      <c r="D12" s="17"/>
      <c r="E12" s="9"/>
      <c r="F12" s="9"/>
      <c r="G12" s="9"/>
      <c r="H12" s="9"/>
    </row>
    <row r="13" spans="1:8" x14ac:dyDescent="0.25">
      <c r="A13" s="18" t="s">
        <v>97</v>
      </c>
    </row>
    <row r="14" spans="1:8" x14ac:dyDescent="0.25">
      <c r="A14" s="18" t="s">
        <v>101</v>
      </c>
    </row>
    <row r="15" spans="1:8" x14ac:dyDescent="0.25">
      <c r="A15" s="18" t="s">
        <v>84</v>
      </c>
    </row>
    <row r="16" spans="1:8" x14ac:dyDescent="0.25">
      <c r="A16" s="18" t="s">
        <v>43</v>
      </c>
    </row>
    <row r="17" spans="1:1" x14ac:dyDescent="0.25">
      <c r="A17" s="18" t="s">
        <v>37</v>
      </c>
    </row>
    <row r="18" spans="1:1" x14ac:dyDescent="0.25">
      <c r="A18" s="18" t="s">
        <v>51</v>
      </c>
    </row>
    <row r="19" spans="1:1" x14ac:dyDescent="0.25">
      <c r="A19" s="18" t="s">
        <v>45</v>
      </c>
    </row>
    <row r="20" spans="1:1" x14ac:dyDescent="0.25">
      <c r="A20" s="18" t="s">
        <v>30</v>
      </c>
    </row>
    <row r="21" spans="1:1" x14ac:dyDescent="0.25">
      <c r="A21" s="18" t="s">
        <v>68</v>
      </c>
    </row>
    <row r="22" spans="1:1" x14ac:dyDescent="0.25">
      <c r="A22" s="18" t="s">
        <v>18</v>
      </c>
    </row>
    <row r="23" spans="1:1" x14ac:dyDescent="0.25">
      <c r="A23" s="18" t="s">
        <v>89</v>
      </c>
    </row>
    <row r="24" spans="1:1" x14ac:dyDescent="0.25">
      <c r="A24" s="18" t="s">
        <v>12</v>
      </c>
    </row>
    <row r="25" spans="1:1" x14ac:dyDescent="0.25">
      <c r="A25" s="18" t="s">
        <v>83</v>
      </c>
    </row>
    <row r="26" spans="1:1" x14ac:dyDescent="0.25">
      <c r="A26" s="18" t="s">
        <v>36</v>
      </c>
    </row>
    <row r="27" spans="1:1" x14ac:dyDescent="0.25">
      <c r="A27" s="18" t="s">
        <v>20</v>
      </c>
    </row>
    <row r="28" spans="1:1" x14ac:dyDescent="0.25">
      <c r="A28" s="18" t="s">
        <v>62</v>
      </c>
    </row>
    <row r="29" spans="1:1" x14ac:dyDescent="0.25">
      <c r="A29" s="20" t="s">
        <v>47</v>
      </c>
    </row>
    <row r="30" spans="1:1" x14ac:dyDescent="0.25">
      <c r="A30" s="18" t="s">
        <v>27</v>
      </c>
    </row>
    <row r="31" spans="1:1" x14ac:dyDescent="0.25">
      <c r="A31" s="18" t="s">
        <v>63</v>
      </c>
    </row>
    <row r="32" spans="1:1" x14ac:dyDescent="0.25">
      <c r="A32" s="18" t="s">
        <v>14</v>
      </c>
    </row>
    <row r="33" spans="1:1" x14ac:dyDescent="0.25">
      <c r="A33" s="18" t="s">
        <v>90</v>
      </c>
    </row>
    <row r="34" spans="1:1" x14ac:dyDescent="0.25">
      <c r="A34" s="18" t="s">
        <v>16</v>
      </c>
    </row>
    <row r="35" spans="1:1" x14ac:dyDescent="0.25">
      <c r="A35" s="18" t="s">
        <v>26</v>
      </c>
    </row>
    <row r="36" spans="1:1" x14ac:dyDescent="0.25">
      <c r="A36" s="18" t="s">
        <v>52</v>
      </c>
    </row>
    <row r="37" spans="1:1" x14ac:dyDescent="0.25">
      <c r="A37" s="18" t="s">
        <v>64</v>
      </c>
    </row>
    <row r="38" spans="1:1" x14ac:dyDescent="0.25">
      <c r="A38" s="18" t="s">
        <v>53</v>
      </c>
    </row>
    <row r="39" spans="1:1" x14ac:dyDescent="0.25">
      <c r="A39" s="18" t="s">
        <v>131</v>
      </c>
    </row>
    <row r="40" spans="1:1" x14ac:dyDescent="0.25">
      <c r="A40" s="18" t="s">
        <v>35</v>
      </c>
    </row>
    <row r="41" spans="1:1" x14ac:dyDescent="0.25">
      <c r="A41" s="18" t="s">
        <v>42</v>
      </c>
    </row>
    <row r="42" spans="1:1" x14ac:dyDescent="0.25">
      <c r="A42" s="18" t="s">
        <v>66</v>
      </c>
    </row>
    <row r="43" spans="1:1" x14ac:dyDescent="0.25">
      <c r="A43" s="18" t="s">
        <v>125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CE708-67FC-417E-9023-CCDD3588DEED}">
  <dimension ref="A1:I61"/>
  <sheetViews>
    <sheetView topLeftCell="A36" workbookViewId="0">
      <selection activeCell="E64" sqref="E64"/>
    </sheetView>
  </sheetViews>
  <sheetFormatPr defaultRowHeight="15" x14ac:dyDescent="0.25"/>
  <cols>
    <col min="4" max="4" width="15.140625" bestFit="1" customWidth="1"/>
    <col min="5" max="5" width="21" bestFit="1" customWidth="1"/>
    <col min="6" max="6" width="22" bestFit="1" customWidth="1"/>
    <col min="7" max="7" width="40.28515625" bestFit="1" customWidth="1"/>
    <col min="8" max="8" width="17.28515625" bestFit="1" customWidth="1"/>
  </cols>
  <sheetData>
    <row r="1" spans="1:9" x14ac:dyDescent="0.25">
      <c r="A1" s="1" t="s">
        <v>132</v>
      </c>
      <c r="D1" s="1"/>
      <c r="E1" s="1"/>
      <c r="F1" s="1"/>
      <c r="G1" s="1"/>
      <c r="H1" s="1"/>
    </row>
    <row r="2" spans="1:9" x14ac:dyDescent="0.25">
      <c r="A2" s="18" t="s">
        <v>23</v>
      </c>
      <c r="C2" s="28"/>
      <c r="D2" s="31"/>
      <c r="E2" s="31"/>
      <c r="F2" s="31"/>
      <c r="G2" s="31"/>
      <c r="H2" s="31"/>
      <c r="I2" s="28"/>
    </row>
    <row r="3" spans="1:9" x14ac:dyDescent="0.25">
      <c r="A3" t="s">
        <v>52</v>
      </c>
      <c r="C3" s="28"/>
      <c r="D3" s="18"/>
      <c r="E3" s="18"/>
      <c r="F3" s="18"/>
      <c r="G3" s="18"/>
      <c r="H3" s="18"/>
      <c r="I3" s="28"/>
    </row>
    <row r="4" spans="1:9" x14ac:dyDescent="0.25">
      <c r="A4" s="18" t="s">
        <v>83</v>
      </c>
      <c r="C4" s="28"/>
      <c r="D4" s="23"/>
      <c r="E4" s="18"/>
      <c r="F4" s="18"/>
      <c r="G4" s="18"/>
      <c r="H4" s="18"/>
      <c r="I4" s="28"/>
    </row>
    <row r="5" spans="1:9" x14ac:dyDescent="0.25">
      <c r="A5" t="s">
        <v>35</v>
      </c>
      <c r="C5" s="28"/>
      <c r="D5" s="18"/>
      <c r="E5" s="18"/>
      <c r="F5" s="18"/>
      <c r="G5" s="18"/>
      <c r="H5" s="18"/>
      <c r="I5" s="28"/>
    </row>
    <row r="6" spans="1:9" x14ac:dyDescent="0.25">
      <c r="A6" s="18" t="s">
        <v>60</v>
      </c>
      <c r="C6" s="28"/>
      <c r="D6" s="18"/>
      <c r="E6" s="18"/>
      <c r="F6" s="18"/>
      <c r="G6" s="18"/>
      <c r="H6" s="18"/>
      <c r="I6" s="28"/>
    </row>
    <row r="7" spans="1:9" x14ac:dyDescent="0.25">
      <c r="A7" t="s">
        <v>53</v>
      </c>
      <c r="C7" s="28"/>
      <c r="D7" s="18"/>
      <c r="E7" s="18"/>
      <c r="F7" s="18"/>
      <c r="G7" s="18"/>
      <c r="H7" s="18"/>
      <c r="I7" s="28"/>
    </row>
    <row r="8" spans="1:9" x14ac:dyDescent="0.25">
      <c r="A8" t="s">
        <v>26</v>
      </c>
      <c r="C8" s="28"/>
      <c r="D8" s="18"/>
      <c r="E8" s="18"/>
      <c r="F8" s="18"/>
      <c r="G8" s="18"/>
      <c r="H8" s="18"/>
      <c r="I8" s="28"/>
    </row>
    <row r="9" spans="1:9" x14ac:dyDescent="0.25">
      <c r="A9" s="18" t="s">
        <v>43</v>
      </c>
      <c r="C9" s="28"/>
      <c r="D9" s="18"/>
      <c r="E9" s="18"/>
      <c r="F9" s="18"/>
      <c r="G9" s="18"/>
      <c r="H9" s="18"/>
      <c r="I9" s="28"/>
    </row>
    <row r="10" spans="1:9" x14ac:dyDescent="0.25">
      <c r="A10" s="18" t="s">
        <v>84</v>
      </c>
      <c r="C10" s="28"/>
      <c r="D10" s="18"/>
      <c r="E10" s="18"/>
      <c r="F10" s="20"/>
      <c r="G10" s="18"/>
      <c r="H10" s="18"/>
      <c r="I10" s="28"/>
    </row>
    <row r="11" spans="1:9" x14ac:dyDescent="0.25">
      <c r="A11" s="18" t="s">
        <v>25</v>
      </c>
      <c r="C11" s="28"/>
      <c r="D11" s="18"/>
      <c r="E11" s="18"/>
      <c r="F11" s="18"/>
      <c r="G11" s="18"/>
      <c r="H11" s="18"/>
      <c r="I11" s="28"/>
    </row>
    <row r="12" spans="1:9" x14ac:dyDescent="0.25">
      <c r="A12" s="18" t="s">
        <v>37</v>
      </c>
      <c r="C12" s="28"/>
      <c r="D12" s="18"/>
      <c r="E12" s="18"/>
      <c r="F12" s="18"/>
      <c r="G12" s="18"/>
      <c r="H12" s="18"/>
      <c r="I12" s="28"/>
    </row>
    <row r="13" spans="1:9" x14ac:dyDescent="0.25">
      <c r="A13" s="18" t="s">
        <v>47</v>
      </c>
      <c r="C13" s="28"/>
      <c r="D13" s="28"/>
      <c r="E13" s="28"/>
      <c r="F13" s="28"/>
      <c r="G13" s="28"/>
      <c r="H13" s="28"/>
      <c r="I13" s="28"/>
    </row>
    <row r="14" spans="1:9" x14ac:dyDescent="0.25">
      <c r="A14" s="18" t="s">
        <v>20</v>
      </c>
      <c r="C14" s="28"/>
      <c r="D14" s="28"/>
      <c r="E14" s="28"/>
      <c r="F14" s="28"/>
      <c r="G14" s="28"/>
      <c r="H14" s="28"/>
      <c r="I14" s="28"/>
    </row>
    <row r="15" spans="1:9" x14ac:dyDescent="0.25">
      <c r="A15" s="18" t="s">
        <v>21</v>
      </c>
      <c r="C15" s="28"/>
      <c r="D15" s="28"/>
      <c r="E15" s="28"/>
      <c r="F15" s="28"/>
      <c r="G15" s="28"/>
      <c r="H15" s="28"/>
      <c r="I15" s="28"/>
    </row>
    <row r="16" spans="1:9" x14ac:dyDescent="0.25">
      <c r="A16" s="18" t="s">
        <v>22</v>
      </c>
    </row>
    <row r="17" spans="1:1" x14ac:dyDescent="0.25">
      <c r="A17" t="s">
        <v>14</v>
      </c>
    </row>
    <row r="18" spans="1:1" x14ac:dyDescent="0.25">
      <c r="A18" s="18" t="s">
        <v>10</v>
      </c>
    </row>
    <row r="19" spans="1:1" x14ac:dyDescent="0.25">
      <c r="A19" s="18" t="s">
        <v>11</v>
      </c>
    </row>
    <row r="20" spans="1:1" x14ac:dyDescent="0.25">
      <c r="A20" s="18" t="s">
        <v>12</v>
      </c>
    </row>
    <row r="21" spans="1:1" x14ac:dyDescent="0.25">
      <c r="A21" s="18" t="s">
        <v>28</v>
      </c>
    </row>
    <row r="22" spans="1:1" x14ac:dyDescent="0.25">
      <c r="A22" t="s">
        <v>27</v>
      </c>
    </row>
    <row r="23" spans="1:1" x14ac:dyDescent="0.25">
      <c r="A23" s="20" t="s">
        <v>61</v>
      </c>
    </row>
    <row r="24" spans="1:1" x14ac:dyDescent="0.25">
      <c r="A24" s="18" t="s">
        <v>75</v>
      </c>
    </row>
    <row r="25" spans="1:1" x14ac:dyDescent="0.25">
      <c r="A25" s="18" t="s">
        <v>36</v>
      </c>
    </row>
    <row r="26" spans="1:1" x14ac:dyDescent="0.25">
      <c r="A26" s="18" t="s">
        <v>51</v>
      </c>
    </row>
    <row r="27" spans="1:1" x14ac:dyDescent="0.25">
      <c r="A27" s="18" t="s">
        <v>45</v>
      </c>
    </row>
    <row r="28" spans="1:1" x14ac:dyDescent="0.25">
      <c r="A28" s="18" t="s">
        <v>120</v>
      </c>
    </row>
    <row r="29" spans="1:1" x14ac:dyDescent="0.25">
      <c r="A29" s="18" t="s">
        <v>74</v>
      </c>
    </row>
    <row r="30" spans="1:1" x14ac:dyDescent="0.25">
      <c r="A30" t="s">
        <v>42</v>
      </c>
    </row>
    <row r="31" spans="1:1" x14ac:dyDescent="0.25">
      <c r="A31" s="18" t="s">
        <v>30</v>
      </c>
    </row>
    <row r="32" spans="1:1" x14ac:dyDescent="0.25">
      <c r="A32" s="18" t="s">
        <v>118</v>
      </c>
    </row>
    <row r="33" spans="1:1" x14ac:dyDescent="0.25">
      <c r="A33" s="18" t="s">
        <v>32</v>
      </c>
    </row>
    <row r="34" spans="1:1" x14ac:dyDescent="0.25">
      <c r="A34" s="18" t="s">
        <v>62</v>
      </c>
    </row>
    <row r="35" spans="1:1" x14ac:dyDescent="0.25">
      <c r="A35" s="18" t="s">
        <v>68</v>
      </c>
    </row>
    <row r="36" spans="1:1" x14ac:dyDescent="0.25">
      <c r="A36" s="18" t="s">
        <v>88</v>
      </c>
    </row>
    <row r="37" spans="1:1" x14ac:dyDescent="0.25">
      <c r="A37" s="18" t="s">
        <v>89</v>
      </c>
    </row>
    <row r="38" spans="1:1" x14ac:dyDescent="0.25">
      <c r="A38" t="s">
        <v>90</v>
      </c>
    </row>
    <row r="39" spans="1:1" x14ac:dyDescent="0.25">
      <c r="A39" s="18" t="s">
        <v>92</v>
      </c>
    </row>
    <row r="40" spans="1:1" x14ac:dyDescent="0.25">
      <c r="A40" s="18" t="s">
        <v>97</v>
      </c>
    </row>
    <row r="41" spans="1:1" x14ac:dyDescent="0.25">
      <c r="A41" s="18" t="s">
        <v>19</v>
      </c>
    </row>
    <row r="42" spans="1:1" x14ac:dyDescent="0.25">
      <c r="A42" s="18" t="s">
        <v>124</v>
      </c>
    </row>
    <row r="43" spans="1:1" x14ac:dyDescent="0.25">
      <c r="A43" s="18" t="s">
        <v>100</v>
      </c>
    </row>
    <row r="44" spans="1:1" x14ac:dyDescent="0.25">
      <c r="A44" s="18" t="s">
        <v>101</v>
      </c>
    </row>
    <row r="45" spans="1:1" x14ac:dyDescent="0.25">
      <c r="A45" t="s">
        <v>131</v>
      </c>
    </row>
    <row r="46" spans="1:1" x14ac:dyDescent="0.25">
      <c r="A46" t="s">
        <v>64</v>
      </c>
    </row>
    <row r="47" spans="1:1" x14ac:dyDescent="0.25">
      <c r="A47" t="s">
        <v>125</v>
      </c>
    </row>
    <row r="48" spans="1:1" x14ac:dyDescent="0.25">
      <c r="A48" s="18" t="s">
        <v>128</v>
      </c>
    </row>
    <row r="49" spans="1:1" x14ac:dyDescent="0.25">
      <c r="A49" t="s">
        <v>63</v>
      </c>
    </row>
    <row r="50" spans="1:1" x14ac:dyDescent="0.25">
      <c r="A50" s="18" t="s">
        <v>18</v>
      </c>
    </row>
    <row r="51" spans="1:1" x14ac:dyDescent="0.25">
      <c r="A51" t="s">
        <v>16</v>
      </c>
    </row>
    <row r="52" spans="1:1" x14ac:dyDescent="0.25">
      <c r="A52" t="s">
        <v>66</v>
      </c>
    </row>
    <row r="53" spans="1:1" x14ac:dyDescent="0.25">
      <c r="A53" s="18" t="s">
        <v>159</v>
      </c>
    </row>
    <row r="54" spans="1:1" x14ac:dyDescent="0.25">
      <c r="A54" s="18" t="s">
        <v>119</v>
      </c>
    </row>
    <row r="55" spans="1:1" x14ac:dyDescent="0.25">
      <c r="A55" s="23" t="s">
        <v>157</v>
      </c>
    </row>
    <row r="56" spans="1:1" x14ac:dyDescent="0.25">
      <c r="A56" s="18" t="s">
        <v>158</v>
      </c>
    </row>
    <row r="57" spans="1:1" x14ac:dyDescent="0.25">
      <c r="A57" s="18" t="s">
        <v>121</v>
      </c>
    </row>
    <row r="58" spans="1:1" x14ac:dyDescent="0.25">
      <c r="A58" s="38" t="s">
        <v>199</v>
      </c>
    </row>
    <row r="59" spans="1:1" x14ac:dyDescent="0.25">
      <c r="A59" s="38" t="s">
        <v>200</v>
      </c>
    </row>
    <row r="60" spans="1:1" x14ac:dyDescent="0.25">
      <c r="A60" s="38" t="s">
        <v>39</v>
      </c>
    </row>
    <row r="61" spans="1:1" x14ac:dyDescent="0.25">
      <c r="A61" s="38" t="s">
        <v>198</v>
      </c>
    </row>
  </sheetData>
  <sortState xmlns:xlrd2="http://schemas.microsoft.com/office/spreadsheetml/2017/richdata2" ref="A2:A57">
    <sortCondition ref="A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4D26-C314-4529-BDF2-0E19B1F6BDB8}">
  <dimension ref="A1:N132"/>
  <sheetViews>
    <sheetView zoomScale="85" zoomScaleNormal="85" workbookViewId="0">
      <selection activeCell="E44" sqref="E44"/>
    </sheetView>
  </sheetViews>
  <sheetFormatPr defaultRowHeight="15" x14ac:dyDescent="0.25"/>
  <cols>
    <col min="4" max="4" width="15.140625" bestFit="1" customWidth="1"/>
    <col min="5" max="5" width="21" bestFit="1" customWidth="1"/>
    <col min="6" max="6" width="22" bestFit="1" customWidth="1"/>
    <col min="7" max="7" width="40.28515625" bestFit="1" customWidth="1"/>
    <col min="8" max="8" width="17.28515625" bestFit="1" customWidth="1"/>
  </cols>
  <sheetData>
    <row r="1" spans="1:14" x14ac:dyDescent="0.25">
      <c r="A1" s="1" t="s">
        <v>132</v>
      </c>
      <c r="B1" s="1" t="s">
        <v>201</v>
      </c>
      <c r="C1" s="1" t="s">
        <v>202</v>
      </c>
      <c r="D1" s="1"/>
      <c r="E1" s="1"/>
      <c r="F1" s="1"/>
      <c r="G1" s="1"/>
      <c r="H1" s="1"/>
    </row>
    <row r="2" spans="1:14" x14ac:dyDescent="0.25">
      <c r="A2" s="18" t="s">
        <v>23</v>
      </c>
      <c r="B2">
        <v>41.127342854166599</v>
      </c>
      <c r="C2">
        <v>-84.760270479166607</v>
      </c>
      <c r="D2" s="31"/>
      <c r="E2" s="31"/>
      <c r="F2" s="31"/>
      <c r="G2" s="31"/>
      <c r="H2" s="31"/>
      <c r="I2" s="18"/>
      <c r="J2" s="18"/>
      <c r="K2" s="18"/>
      <c r="L2" s="18"/>
      <c r="M2" s="18"/>
      <c r="N2" s="18"/>
    </row>
    <row r="3" spans="1:14" ht="15.75" thickBot="1" x14ac:dyDescent="0.3">
      <c r="A3" t="s">
        <v>52</v>
      </c>
      <c r="B3" s="13">
        <v>36.316881355769198</v>
      </c>
      <c r="C3" s="13">
        <v>-76.419514375000006</v>
      </c>
      <c r="D3" s="18"/>
      <c r="E3" s="18"/>
      <c r="F3" s="36"/>
      <c r="G3" s="18"/>
      <c r="H3" s="18"/>
      <c r="I3" s="18"/>
      <c r="J3" s="18"/>
      <c r="K3" s="18"/>
      <c r="L3" s="18"/>
      <c r="M3" s="18"/>
      <c r="N3" s="18"/>
    </row>
    <row r="4" spans="1:14" x14ac:dyDescent="0.25">
      <c r="A4" s="18" t="s">
        <v>83</v>
      </c>
      <c r="B4" s="9">
        <v>43.814212068965503</v>
      </c>
      <c r="C4" s="9">
        <v>-83.306646724137906</v>
      </c>
      <c r="D4" s="23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5">
      <c r="A5" t="s">
        <v>35</v>
      </c>
      <c r="B5" s="9">
        <v>42.407747833333303</v>
      </c>
      <c r="C5" s="9">
        <v>-79.231832555555499</v>
      </c>
      <c r="D5" s="18"/>
      <c r="E5" s="18"/>
      <c r="F5" s="18"/>
      <c r="G5" s="18"/>
      <c r="H5" s="23"/>
      <c r="I5" s="20"/>
      <c r="J5" s="20"/>
      <c r="K5" s="20"/>
      <c r="L5" s="20"/>
      <c r="M5" s="18"/>
      <c r="N5" s="18"/>
    </row>
    <row r="6" spans="1:14" x14ac:dyDescent="0.25">
      <c r="A6" s="18" t="s">
        <v>60</v>
      </c>
      <c r="B6">
        <v>36.310254275229298</v>
      </c>
      <c r="C6">
        <v>-97.552133165137604</v>
      </c>
      <c r="D6" s="18"/>
      <c r="E6" s="18"/>
      <c r="F6" s="37"/>
      <c r="G6" s="18"/>
      <c r="H6" s="18"/>
      <c r="I6" s="18"/>
      <c r="J6" s="18"/>
      <c r="K6" s="18"/>
      <c r="L6" s="18"/>
      <c r="M6" s="18"/>
      <c r="N6" s="18"/>
    </row>
    <row r="7" spans="1:14" x14ac:dyDescent="0.25">
      <c r="A7" t="s">
        <v>53</v>
      </c>
      <c r="B7" s="9">
        <v>41.237073333333299</v>
      </c>
      <c r="C7" s="9">
        <v>-75.751918083333294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  <row r="8" spans="1:14" x14ac:dyDescent="0.25">
      <c r="A8" t="s">
        <v>26</v>
      </c>
      <c r="B8" s="9">
        <v>38.078213939393898</v>
      </c>
      <c r="C8" s="9">
        <v>-80.523639121212099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14" x14ac:dyDescent="0.25">
      <c r="A9" s="18" t="s">
        <v>43</v>
      </c>
      <c r="B9" s="9">
        <v>43.175030813953398</v>
      </c>
      <c r="C9" s="9">
        <v>-98.076880372093001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x14ac:dyDescent="0.25">
      <c r="A10" s="18" t="s">
        <v>84</v>
      </c>
      <c r="B10" s="9">
        <v>36.8509404615384</v>
      </c>
      <c r="C10" s="9">
        <v>-97.426214999999999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1:14" x14ac:dyDescent="0.25">
      <c r="A11" s="18" t="s">
        <v>25</v>
      </c>
      <c r="B11">
        <v>34.913942945454501</v>
      </c>
      <c r="C11">
        <v>-98.553846709090905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14" x14ac:dyDescent="0.25">
      <c r="A12" s="18" t="s">
        <v>37</v>
      </c>
      <c r="B12" s="9">
        <v>34.054402139534801</v>
      </c>
      <c r="C12" s="9">
        <v>-102.64636274418601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4" x14ac:dyDescent="0.25">
      <c r="A13" s="18" t="s">
        <v>47</v>
      </c>
      <c r="B13" s="15">
        <v>43.886278511363599</v>
      </c>
      <c r="C13" s="15">
        <v>-88.269840409090904</v>
      </c>
      <c r="D13" s="2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x14ac:dyDescent="0.25">
      <c r="A14" s="18" t="s">
        <v>20</v>
      </c>
      <c r="B14" s="9">
        <v>40.3229045</v>
      </c>
      <c r="C14" s="9">
        <v>-84.947089321428507</v>
      </c>
      <c r="D14" s="28"/>
      <c r="E14" s="18"/>
      <c r="F14" s="36"/>
      <c r="G14" s="18"/>
      <c r="H14" s="18"/>
      <c r="I14" s="18"/>
      <c r="J14" s="18"/>
      <c r="K14" s="18"/>
      <c r="L14" s="18"/>
      <c r="M14" s="18"/>
      <c r="N14" s="18"/>
    </row>
    <row r="15" spans="1:14" x14ac:dyDescent="0.25">
      <c r="A15" s="18" t="s">
        <v>21</v>
      </c>
      <c r="B15">
        <v>48.964765079999999</v>
      </c>
      <c r="C15">
        <v>-99.602687453333303</v>
      </c>
      <c r="D15" s="2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x14ac:dyDescent="0.25">
      <c r="A16" s="18" t="s">
        <v>22</v>
      </c>
      <c r="B16" s="28">
        <v>36.447697017543803</v>
      </c>
      <c r="C16" s="28">
        <v>-97.676079122806996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t="s">
        <v>14</v>
      </c>
      <c r="B17" s="9">
        <v>36.127006533333301</v>
      </c>
      <c r="C17" s="9">
        <v>-84.348954266666595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8" t="s">
        <v>10</v>
      </c>
      <c r="B18">
        <v>42.489186153846099</v>
      </c>
      <c r="C18">
        <v>-113.922834538461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 x14ac:dyDescent="0.25">
      <c r="A19" s="18" t="s">
        <v>11</v>
      </c>
      <c r="B19" s="9">
        <v>37.781887687500003</v>
      </c>
      <c r="C19" s="9">
        <v>-104.471851375</v>
      </c>
      <c r="E19" s="18"/>
      <c r="F19" s="37"/>
      <c r="G19" s="18"/>
      <c r="H19" s="18"/>
      <c r="I19" s="18"/>
      <c r="J19" s="18"/>
      <c r="K19" s="18"/>
      <c r="L19" s="18"/>
      <c r="M19" s="18"/>
      <c r="N19" s="18"/>
    </row>
    <row r="20" spans="1:14" x14ac:dyDescent="0.25">
      <c r="A20" s="18" t="s">
        <v>12</v>
      </c>
      <c r="B20" s="9">
        <v>43.409986250000003</v>
      </c>
      <c r="C20" s="9">
        <v>-88.480833833333307</v>
      </c>
      <c r="E20" s="18"/>
      <c r="F20" s="37"/>
      <c r="G20" s="18"/>
      <c r="H20" s="18"/>
      <c r="I20" s="18"/>
      <c r="J20" s="18"/>
      <c r="K20" s="18"/>
      <c r="L20" s="18"/>
      <c r="M20" s="18"/>
      <c r="N20" s="18"/>
    </row>
    <row r="21" spans="1:14" x14ac:dyDescent="0.25">
      <c r="A21" s="18" t="s">
        <v>28</v>
      </c>
      <c r="B21" s="28">
        <v>31.111537261904701</v>
      </c>
      <c r="C21" s="28">
        <v>-100.017617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1:14" x14ac:dyDescent="0.25">
      <c r="A22" t="s">
        <v>27</v>
      </c>
      <c r="B22" s="9">
        <v>41.07716971</v>
      </c>
      <c r="C22" s="9">
        <v>-89.623158869999898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1:14" x14ac:dyDescent="0.25">
      <c r="A23" s="20" t="s">
        <v>61</v>
      </c>
      <c r="B23">
        <v>38.671292756756699</v>
      </c>
      <c r="C23">
        <v>-99.734851432432393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1:14" x14ac:dyDescent="0.25">
      <c r="A24" s="18" t="s">
        <v>75</v>
      </c>
      <c r="B24">
        <v>46.2445234615384</v>
      </c>
      <c r="C24">
        <v>-103.768112153846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1:14" x14ac:dyDescent="0.25">
      <c r="A25" s="18" t="s">
        <v>36</v>
      </c>
      <c r="B25" s="9">
        <v>43.7170968780487</v>
      </c>
      <c r="C25" s="9">
        <v>-88.310909121951198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1:14" x14ac:dyDescent="0.25">
      <c r="A26" s="18" t="s">
        <v>51</v>
      </c>
      <c r="B26" s="9">
        <v>36.644348399999998</v>
      </c>
      <c r="C26" s="9">
        <v>-99.616877424999998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4" x14ac:dyDescent="0.25">
      <c r="A27" s="18" t="s">
        <v>45</v>
      </c>
      <c r="B27" s="9">
        <v>27.5988824814814</v>
      </c>
      <c r="C27" s="9">
        <v>-97.534546691358003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x14ac:dyDescent="0.25">
      <c r="A28" s="17" t="s">
        <v>120</v>
      </c>
      <c r="B28">
        <v>43.033497099999899</v>
      </c>
      <c r="C28">
        <v>-115.441547149999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1:14" x14ac:dyDescent="0.25">
      <c r="A29" s="18" t="s">
        <v>74</v>
      </c>
      <c r="B29">
        <v>40.213451458333303</v>
      </c>
      <c r="C29">
        <v>-94.673617333333297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1:14" x14ac:dyDescent="0.25">
      <c r="A30" t="s">
        <v>42</v>
      </c>
      <c r="B30" s="9">
        <v>43.890877725000003</v>
      </c>
      <c r="C30" s="9">
        <v>-75.639337400000002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4" x14ac:dyDescent="0.25">
      <c r="A31" s="18" t="s">
        <v>30</v>
      </c>
      <c r="B31" s="9">
        <v>43.195187859999997</v>
      </c>
      <c r="C31" s="9">
        <v>-93.853586309999997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spans="1:14" x14ac:dyDescent="0.25">
      <c r="A32" s="17" t="s">
        <v>118</v>
      </c>
      <c r="B32">
        <v>34.654901766666597</v>
      </c>
      <c r="C32">
        <v>-110.2845757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 spans="1:14" x14ac:dyDescent="0.25">
      <c r="A33" s="18" t="s">
        <v>32</v>
      </c>
      <c r="B33">
        <v>42.0273823108108</v>
      </c>
      <c r="C33">
        <v>-106.174870918918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 spans="1:14" x14ac:dyDescent="0.25">
      <c r="A34" s="18" t="s">
        <v>62</v>
      </c>
      <c r="B34" s="9">
        <v>42.456335343283499</v>
      </c>
      <c r="C34" s="9">
        <v>-89.882885940298493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1:14" ht="15.75" thickBot="1" x14ac:dyDescent="0.3">
      <c r="A35" s="18" t="s">
        <v>68</v>
      </c>
      <c r="B35" s="13">
        <v>34.112216410000002</v>
      </c>
      <c r="C35" s="13">
        <v>-99.074375949999904</v>
      </c>
      <c r="E35" s="18"/>
      <c r="F35" s="36"/>
      <c r="G35" s="18"/>
      <c r="H35" s="18"/>
      <c r="I35" s="18"/>
      <c r="J35" s="18"/>
      <c r="K35" s="18"/>
      <c r="L35" s="18"/>
      <c r="M35" s="18"/>
      <c r="N35" s="18"/>
    </row>
    <row r="36" spans="1:14" x14ac:dyDescent="0.25">
      <c r="A36" s="18" t="s">
        <v>88</v>
      </c>
      <c r="B36">
        <v>42.598908999999999</v>
      </c>
      <c r="C36">
        <v>-91.3734569411764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 spans="1:14" x14ac:dyDescent="0.25">
      <c r="A37" s="18" t="s">
        <v>89</v>
      </c>
      <c r="B37" s="9">
        <v>40.098298999999997</v>
      </c>
      <c r="C37" s="9">
        <v>-78.861700857142793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 spans="1:14" x14ac:dyDescent="0.25">
      <c r="A38" t="s">
        <v>90</v>
      </c>
      <c r="B38" s="9">
        <v>39.642247437499996</v>
      </c>
      <c r="C38" s="9">
        <v>-79.004077874999993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 spans="1:14" x14ac:dyDescent="0.25">
      <c r="A39" s="18" t="s">
        <v>92</v>
      </c>
      <c r="B39">
        <v>43.172963500000002</v>
      </c>
      <c r="C39">
        <v>-89.560701999999907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 spans="1:14" x14ac:dyDescent="0.25">
      <c r="A40" s="18" t="s">
        <v>97</v>
      </c>
      <c r="B40" s="9">
        <v>42.931152466666603</v>
      </c>
      <c r="C40" s="9">
        <v>-92.029459133333305</v>
      </c>
      <c r="E40" s="18"/>
      <c r="F40" s="37"/>
      <c r="G40" s="18"/>
      <c r="H40" s="18"/>
      <c r="I40" s="18"/>
      <c r="J40" s="18"/>
      <c r="K40" s="18"/>
      <c r="L40" s="18"/>
      <c r="M40" s="18"/>
      <c r="N40" s="18"/>
    </row>
    <row r="41" spans="1:14" x14ac:dyDescent="0.25">
      <c r="A41" s="18" t="s">
        <v>19</v>
      </c>
      <c r="B41">
        <v>45.799643857142797</v>
      </c>
      <c r="C41">
        <v>-86.5429157857142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</row>
    <row r="42" spans="1:14" x14ac:dyDescent="0.25">
      <c r="A42" s="17" t="s">
        <v>124</v>
      </c>
      <c r="B42">
        <v>43.404834624999999</v>
      </c>
      <c r="C42">
        <v>-111.73945378125001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</row>
    <row r="43" spans="1:14" x14ac:dyDescent="0.25">
      <c r="A43" s="18" t="s">
        <v>100</v>
      </c>
      <c r="B43">
        <v>42.312712037037002</v>
      </c>
      <c r="C43">
        <v>-77.536952222222197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1:14" x14ac:dyDescent="0.25">
      <c r="A44" s="18" t="s">
        <v>101</v>
      </c>
      <c r="B44" s="9">
        <v>46.713609187499998</v>
      </c>
      <c r="C44" s="9">
        <v>-96.238152968750001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1:14" x14ac:dyDescent="0.25">
      <c r="A45" s="35" t="s">
        <v>131</v>
      </c>
      <c r="B45" s="9">
        <v>46.544215821428502</v>
      </c>
      <c r="C45" s="9">
        <v>-67.811061321428497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4" x14ac:dyDescent="0.25">
      <c r="A46" t="s">
        <v>64</v>
      </c>
      <c r="B46" s="9">
        <v>42.177322799999999</v>
      </c>
      <c r="C46" s="9">
        <v>-77.504576899999904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4" x14ac:dyDescent="0.25">
      <c r="A47" s="35" t="s">
        <v>125</v>
      </c>
      <c r="B47">
        <v>41.467644113636297</v>
      </c>
      <c r="C47">
        <v>-76.077192579545397</v>
      </c>
      <c r="E47" s="18"/>
      <c r="F47" s="18"/>
      <c r="G47" s="18"/>
      <c r="H47" s="20"/>
      <c r="I47" s="20"/>
      <c r="J47" s="20"/>
      <c r="K47" s="20"/>
      <c r="L47" s="20"/>
      <c r="M47" s="18"/>
      <c r="N47" s="18"/>
    </row>
    <row r="48" spans="1:14" x14ac:dyDescent="0.25">
      <c r="A48" s="17" t="s">
        <v>128</v>
      </c>
      <c r="B48">
        <v>38.585220411764702</v>
      </c>
      <c r="C48">
        <v>-112.930834735294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1:14" ht="15.75" thickBot="1" x14ac:dyDescent="0.3">
      <c r="A49" t="s">
        <v>63</v>
      </c>
      <c r="B49" s="13">
        <v>40.872223030000001</v>
      </c>
      <c r="C49" s="13">
        <v>-88.949888470000005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18" t="s">
        <v>18</v>
      </c>
      <c r="B50" s="9">
        <v>42.960791499999999</v>
      </c>
      <c r="C50" s="9">
        <v>-90.383217950000002</v>
      </c>
      <c r="E50" s="18"/>
      <c r="F50" s="36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t="s">
        <v>16</v>
      </c>
      <c r="B51" s="9">
        <v>39.1852912045454</v>
      </c>
      <c r="C51" s="9">
        <v>-79.535440249999994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spans="1:14" x14ac:dyDescent="0.25">
      <c r="A52" t="s">
        <v>66</v>
      </c>
      <c r="B52" s="9">
        <v>42.545117164179103</v>
      </c>
      <c r="C52" s="9">
        <v>-78.258640313432807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17" t="s">
        <v>159</v>
      </c>
      <c r="B53">
        <v>35.335575019999901</v>
      </c>
      <c r="C53">
        <v>-118.186343759999</v>
      </c>
      <c r="E53" s="18"/>
      <c r="F53" s="37"/>
      <c r="G53" s="18"/>
      <c r="H53" s="18"/>
      <c r="I53" s="18"/>
      <c r="J53" s="18"/>
      <c r="K53" s="18"/>
      <c r="L53" s="18"/>
      <c r="M53" s="18"/>
      <c r="N53" s="18"/>
    </row>
    <row r="54" spans="1:14" x14ac:dyDescent="0.25">
      <c r="A54" s="17" t="s">
        <v>119</v>
      </c>
      <c r="B54">
        <v>35.429782435483801</v>
      </c>
      <c r="C54">
        <v>-112.289749758064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</row>
    <row r="55" spans="1:14" x14ac:dyDescent="0.25">
      <c r="A55" s="22" t="s">
        <v>157</v>
      </c>
      <c r="B55">
        <v>32.288584066666601</v>
      </c>
      <c r="C55">
        <v>-110.08839879999999</v>
      </c>
      <c r="E55" s="18"/>
      <c r="F55" s="37"/>
      <c r="G55" s="18"/>
      <c r="H55" s="18"/>
      <c r="I55" s="18"/>
      <c r="J55" s="18"/>
      <c r="K55" s="18"/>
      <c r="L55" s="18"/>
      <c r="M55" s="18"/>
      <c r="N55" s="18"/>
    </row>
    <row r="56" spans="1:14" x14ac:dyDescent="0.25">
      <c r="A56" s="17" t="s">
        <v>158</v>
      </c>
      <c r="B56">
        <v>46.433366060344802</v>
      </c>
      <c r="C56">
        <v>-118.046519422413</v>
      </c>
      <c r="E56" s="18"/>
      <c r="F56" s="18"/>
      <c r="G56" s="18"/>
      <c r="H56" s="32"/>
      <c r="I56" s="32"/>
      <c r="J56" s="32"/>
      <c r="K56" s="32"/>
      <c r="L56" s="32"/>
      <c r="M56" s="18"/>
      <c r="N56" s="18"/>
    </row>
    <row r="57" spans="1:14" x14ac:dyDescent="0.25">
      <c r="A57" s="17" t="s">
        <v>121</v>
      </c>
      <c r="B57">
        <v>46.953916049999997</v>
      </c>
      <c r="C57">
        <v>-120.16181291666599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spans="1:14" x14ac:dyDescent="0.25">
      <c r="A58" s="38" t="s">
        <v>199</v>
      </c>
      <c r="B58" s="38">
        <v>39.2475539795918</v>
      </c>
      <c r="C58" s="38">
        <v>-79.116353530612201</v>
      </c>
      <c r="E58" s="18"/>
      <c r="F58" s="18"/>
      <c r="G58" s="18"/>
      <c r="H58" s="32"/>
      <c r="I58" s="32"/>
      <c r="J58" s="32"/>
      <c r="K58" s="32"/>
      <c r="L58" s="32"/>
      <c r="M58" s="18"/>
      <c r="N58" s="18"/>
    </row>
    <row r="59" spans="1:14" x14ac:dyDescent="0.25">
      <c r="A59" s="38" t="s">
        <v>200</v>
      </c>
      <c r="B59" s="38">
        <v>39.766438029411702</v>
      </c>
      <c r="C59" s="38">
        <v>-78.870615970588204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spans="1:14" x14ac:dyDescent="0.25">
      <c r="A60" s="38" t="s">
        <v>39</v>
      </c>
      <c r="B60" s="38">
        <v>45.126968410714198</v>
      </c>
      <c r="C60" s="38">
        <v>-69.699041946428494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spans="1:14" x14ac:dyDescent="0.25">
      <c r="A61" s="38" t="s">
        <v>198</v>
      </c>
      <c r="B61" s="38">
        <v>42.622930071428499</v>
      </c>
      <c r="C61" s="38">
        <v>-78.2608549047618</v>
      </c>
      <c r="E61" s="18"/>
      <c r="F61" s="36"/>
      <c r="G61" s="18"/>
      <c r="H61" s="18"/>
      <c r="I61" s="18"/>
      <c r="J61" s="18"/>
      <c r="K61" s="18"/>
      <c r="L61" s="18"/>
      <c r="M61" s="18"/>
      <c r="N61" s="18"/>
    </row>
    <row r="62" spans="1:14" x14ac:dyDescent="0.25">
      <c r="E62" s="18"/>
      <c r="F62" s="18"/>
      <c r="G62" s="18"/>
      <c r="H62" s="18"/>
      <c r="I62" s="18"/>
      <c r="J62" s="18"/>
      <c r="K62" s="18"/>
      <c r="L62" s="18"/>
      <c r="M62" s="18"/>
      <c r="N62" s="18"/>
    </row>
    <row r="63" spans="1:14" x14ac:dyDescent="0.25">
      <c r="E63" s="18"/>
      <c r="F63" s="18"/>
      <c r="G63" s="18"/>
      <c r="H63" s="18"/>
      <c r="I63" s="18"/>
      <c r="J63" s="18"/>
      <c r="K63" s="18"/>
      <c r="L63" s="18"/>
      <c r="M63" s="18"/>
      <c r="N63" s="18"/>
    </row>
    <row r="64" spans="1:14" x14ac:dyDescent="0.25">
      <c r="E64" s="18"/>
      <c r="F64" s="37"/>
      <c r="G64" s="18"/>
      <c r="H64" s="18"/>
      <c r="I64" s="18"/>
      <c r="J64" s="18"/>
      <c r="K64" s="18"/>
      <c r="L64" s="18"/>
      <c r="M64" s="18"/>
      <c r="N64" s="18"/>
    </row>
    <row r="65" spans="5:14" x14ac:dyDescent="0.25">
      <c r="E65" s="18"/>
      <c r="F65" s="18"/>
      <c r="G65" s="18"/>
      <c r="H65" s="18"/>
      <c r="I65" s="18"/>
      <c r="J65" s="18"/>
      <c r="K65" s="18"/>
      <c r="L65" s="18"/>
      <c r="M65" s="18"/>
      <c r="N65" s="18"/>
    </row>
    <row r="66" spans="5:14" x14ac:dyDescent="0.25">
      <c r="E66" s="18"/>
      <c r="F66" s="18"/>
      <c r="G66" s="18"/>
      <c r="H66" s="18"/>
      <c r="I66" s="18"/>
      <c r="J66" s="18"/>
      <c r="K66" s="18"/>
      <c r="L66" s="18"/>
      <c r="M66" s="18"/>
      <c r="N66" s="18"/>
    </row>
    <row r="67" spans="5:14" x14ac:dyDescent="0.25">
      <c r="E67" s="18"/>
      <c r="F67" s="18"/>
      <c r="G67" s="18"/>
      <c r="H67" s="18"/>
      <c r="I67" s="18"/>
      <c r="J67" s="18"/>
      <c r="K67" s="18"/>
      <c r="L67" s="18"/>
      <c r="M67" s="18"/>
      <c r="N67" s="18"/>
    </row>
    <row r="68" spans="5:14" x14ac:dyDescent="0.25">
      <c r="E68" s="18"/>
      <c r="F68" s="18"/>
      <c r="G68" s="18"/>
      <c r="H68" s="32"/>
      <c r="I68" s="32"/>
      <c r="J68" s="32"/>
      <c r="K68" s="32"/>
      <c r="L68" s="32"/>
      <c r="M68" s="18"/>
      <c r="N68" s="18"/>
    </row>
    <row r="69" spans="5:14" x14ac:dyDescent="0.25">
      <c r="E69" s="18"/>
      <c r="F69" s="18"/>
      <c r="G69" s="18"/>
      <c r="H69" s="18"/>
      <c r="I69" s="18"/>
      <c r="J69" s="18"/>
      <c r="K69" s="18"/>
      <c r="L69" s="18"/>
      <c r="M69" s="18"/>
      <c r="N69" s="18"/>
    </row>
    <row r="70" spans="5:14" x14ac:dyDescent="0.25">
      <c r="E70" s="18"/>
      <c r="F70" s="18"/>
      <c r="G70" s="18"/>
      <c r="H70" s="18"/>
      <c r="I70" s="18"/>
      <c r="J70" s="18"/>
      <c r="K70" s="18"/>
      <c r="L70" s="18"/>
      <c r="M70" s="18"/>
      <c r="N70" s="18"/>
    </row>
    <row r="71" spans="5:14" x14ac:dyDescent="0.25">
      <c r="E71" s="18"/>
      <c r="F71" s="18"/>
      <c r="G71" s="18"/>
      <c r="H71" s="18"/>
      <c r="I71" s="18"/>
      <c r="J71" s="18"/>
      <c r="K71" s="18"/>
      <c r="L71" s="18"/>
      <c r="M71" s="18"/>
      <c r="N71" s="18"/>
    </row>
    <row r="72" spans="5:14" x14ac:dyDescent="0.25">
      <c r="E72" s="18"/>
      <c r="F72" s="18"/>
      <c r="G72" s="18"/>
      <c r="H72" s="32"/>
      <c r="I72" s="32"/>
      <c r="J72" s="32"/>
      <c r="K72" s="32"/>
      <c r="L72" s="32"/>
      <c r="M72" s="18"/>
      <c r="N72" s="18"/>
    </row>
    <row r="73" spans="5:14" x14ac:dyDescent="0.25">
      <c r="E73" s="18"/>
      <c r="F73" s="18"/>
      <c r="G73" s="18"/>
      <c r="H73" s="18"/>
      <c r="I73" s="18"/>
      <c r="J73" s="18"/>
      <c r="K73" s="18"/>
      <c r="L73" s="18"/>
      <c r="M73" s="18"/>
      <c r="N73" s="18"/>
    </row>
    <row r="74" spans="5:14" x14ac:dyDescent="0.25">
      <c r="E74" s="18"/>
      <c r="F74" s="18"/>
      <c r="G74" s="18"/>
      <c r="H74" s="18"/>
      <c r="I74" s="18"/>
      <c r="J74" s="18"/>
      <c r="K74" s="18"/>
      <c r="L74" s="18"/>
      <c r="M74" s="18"/>
      <c r="N74" s="18"/>
    </row>
    <row r="75" spans="5:14" x14ac:dyDescent="0.25">
      <c r="E75" s="18"/>
      <c r="F75" s="18"/>
      <c r="G75" s="18"/>
      <c r="H75" s="18"/>
      <c r="I75" s="18"/>
      <c r="J75" s="18"/>
      <c r="K75" s="18"/>
      <c r="L75" s="18"/>
      <c r="M75" s="18"/>
      <c r="N75" s="18"/>
    </row>
    <row r="85" spans="6:10" ht="15.75" x14ac:dyDescent="0.25">
      <c r="F85" s="2"/>
    </row>
    <row r="86" spans="6:10" x14ac:dyDescent="0.25">
      <c r="F86" s="1"/>
      <c r="G86" s="1"/>
      <c r="H86" s="1"/>
      <c r="I86" s="1"/>
      <c r="J86" s="1"/>
    </row>
    <row r="87" spans="6:10" x14ac:dyDescent="0.25">
      <c r="F87" s="28"/>
    </row>
    <row r="88" spans="6:10" x14ac:dyDescent="0.25">
      <c r="F88" s="28"/>
    </row>
    <row r="89" spans="6:10" x14ac:dyDescent="0.25">
      <c r="F89" s="28"/>
    </row>
    <row r="90" spans="6:10" x14ac:dyDescent="0.25">
      <c r="F90" s="28"/>
    </row>
    <row r="91" spans="6:10" x14ac:dyDescent="0.25">
      <c r="F91" s="28"/>
    </row>
    <row r="92" spans="6:10" x14ac:dyDescent="0.25">
      <c r="F92" s="28"/>
    </row>
    <row r="93" spans="6:10" x14ac:dyDescent="0.25">
      <c r="F93" s="28"/>
    </row>
    <row r="94" spans="6:10" x14ac:dyDescent="0.25">
      <c r="F94" s="28"/>
    </row>
    <row r="95" spans="6:10" x14ac:dyDescent="0.25">
      <c r="F95" s="28"/>
    </row>
    <row r="96" spans="6:10" x14ac:dyDescent="0.25">
      <c r="F96" s="28"/>
    </row>
    <row r="97" spans="6:10" x14ac:dyDescent="0.25">
      <c r="F97" s="28"/>
    </row>
    <row r="98" spans="6:10" x14ac:dyDescent="0.25">
      <c r="F98" s="28"/>
    </row>
    <row r="99" spans="6:10" x14ac:dyDescent="0.25">
      <c r="F99" s="28"/>
    </row>
    <row r="100" spans="6:10" x14ac:dyDescent="0.25">
      <c r="F100" s="28"/>
    </row>
    <row r="101" spans="6:10" x14ac:dyDescent="0.25">
      <c r="F101" s="28"/>
    </row>
    <row r="102" spans="6:10" x14ac:dyDescent="0.25">
      <c r="F102" s="28"/>
    </row>
    <row r="103" spans="6:10" x14ac:dyDescent="0.25">
      <c r="F103" s="28"/>
    </row>
    <row r="104" spans="6:10" x14ac:dyDescent="0.25">
      <c r="F104" s="28"/>
    </row>
    <row r="105" spans="6:10" x14ac:dyDescent="0.25">
      <c r="F105" s="28"/>
    </row>
    <row r="106" spans="6:10" x14ac:dyDescent="0.25">
      <c r="F106" s="28"/>
    </row>
    <row r="108" spans="6:10" ht="15.75" x14ac:dyDescent="0.25">
      <c r="F108" s="2"/>
    </row>
    <row r="109" spans="6:10" x14ac:dyDescent="0.25">
      <c r="F109" s="1"/>
      <c r="G109" s="1"/>
      <c r="H109" s="1"/>
      <c r="I109" s="1"/>
      <c r="J109" s="1"/>
    </row>
    <row r="115" spans="6:10" x14ac:dyDescent="0.25">
      <c r="F115" s="38"/>
      <c r="G115" s="38"/>
      <c r="H115" s="38"/>
      <c r="I115" s="38"/>
      <c r="J115" s="38"/>
    </row>
    <row r="116" spans="6:10" x14ac:dyDescent="0.25">
      <c r="F116" s="38"/>
      <c r="G116" s="38"/>
      <c r="H116" s="38"/>
      <c r="I116" s="38"/>
      <c r="J116" s="38"/>
    </row>
    <row r="118" spans="6:10" ht="15.75" x14ac:dyDescent="0.25">
      <c r="F118" s="2"/>
    </row>
    <row r="119" spans="6:10" x14ac:dyDescent="0.25">
      <c r="F119" s="1"/>
      <c r="G119" s="1"/>
      <c r="H119" s="1"/>
      <c r="I119" s="1"/>
      <c r="J119" s="1"/>
    </row>
    <row r="122" spans="6:10" x14ac:dyDescent="0.25">
      <c r="F122" s="38"/>
      <c r="G122" s="38"/>
      <c r="H122" s="38"/>
      <c r="I122" s="38"/>
      <c r="J122" s="38"/>
    </row>
    <row r="132" spans="6:10" x14ac:dyDescent="0.25">
      <c r="F132" s="38"/>
      <c r="G132" s="38"/>
      <c r="H132" s="38"/>
      <c r="I132" s="38"/>
      <c r="J132" s="3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C86D-085F-4DBA-8B2A-95AB2A25B7A8}">
  <dimension ref="A1:E11"/>
  <sheetViews>
    <sheetView workbookViewId="0">
      <selection activeCell="G37" sqref="G37"/>
    </sheetView>
  </sheetViews>
  <sheetFormatPr defaultRowHeight="15" x14ac:dyDescent="0.25"/>
  <sheetData>
    <row r="1" spans="1:5" x14ac:dyDescent="0.25">
      <c r="A1" s="24" t="s">
        <v>133</v>
      </c>
      <c r="B1" s="24" t="s">
        <v>134</v>
      </c>
      <c r="C1" s="24" t="s">
        <v>135</v>
      </c>
      <c r="D1" s="24" t="s">
        <v>137</v>
      </c>
      <c r="E1" s="24" t="s">
        <v>138</v>
      </c>
    </row>
    <row r="2" spans="1:5" x14ac:dyDescent="0.25">
      <c r="A2" s="9" t="s">
        <v>10</v>
      </c>
      <c r="B2" s="9" t="s">
        <v>11</v>
      </c>
      <c r="C2" s="9" t="s">
        <v>18</v>
      </c>
      <c r="D2" s="9" t="s">
        <v>14</v>
      </c>
      <c r="E2" s="9" t="s">
        <v>64</v>
      </c>
    </row>
    <row r="3" spans="1:5" x14ac:dyDescent="0.25">
      <c r="A3" s="22" t="s">
        <v>127</v>
      </c>
      <c r="B3" s="9" t="s">
        <v>97</v>
      </c>
      <c r="C3" s="9" t="s">
        <v>89</v>
      </c>
      <c r="D3" s="9" t="s">
        <v>90</v>
      </c>
      <c r="E3" s="9" t="s">
        <v>53</v>
      </c>
    </row>
    <row r="4" spans="1:5" x14ac:dyDescent="0.25">
      <c r="A4" s="17" t="s">
        <v>124</v>
      </c>
      <c r="B4" s="9" t="s">
        <v>101</v>
      </c>
      <c r="C4" s="9" t="s">
        <v>12</v>
      </c>
      <c r="D4" s="9" t="s">
        <v>16</v>
      </c>
      <c r="E4" s="17" t="s">
        <v>131</v>
      </c>
    </row>
    <row r="5" spans="1:5" x14ac:dyDescent="0.25">
      <c r="A5" s="17" t="s">
        <v>118</v>
      </c>
      <c r="B5" s="9" t="s">
        <v>84</v>
      </c>
      <c r="C5" s="9" t="s">
        <v>83</v>
      </c>
      <c r="D5" s="9" t="s">
        <v>26</v>
      </c>
      <c r="E5" s="9" t="s">
        <v>35</v>
      </c>
    </row>
    <row r="6" spans="1:5" x14ac:dyDescent="0.25">
      <c r="A6" s="17" t="s">
        <v>119</v>
      </c>
      <c r="B6" s="9" t="s">
        <v>43</v>
      </c>
      <c r="C6" s="9" t="s">
        <v>36</v>
      </c>
      <c r="D6" s="9" t="s">
        <v>52</v>
      </c>
      <c r="E6" s="9" t="s">
        <v>42</v>
      </c>
    </row>
    <row r="7" spans="1:5" x14ac:dyDescent="0.25">
      <c r="A7" s="17" t="s">
        <v>128</v>
      </c>
      <c r="B7" s="9" t="s">
        <v>37</v>
      </c>
      <c r="C7" s="9" t="s">
        <v>20</v>
      </c>
      <c r="D7" s="18" t="s">
        <v>136</v>
      </c>
      <c r="E7" s="9" t="s">
        <v>66</v>
      </c>
    </row>
    <row r="8" spans="1:5" x14ac:dyDescent="0.25">
      <c r="A8" s="17" t="s">
        <v>121</v>
      </c>
      <c r="B8" s="9" t="s">
        <v>51</v>
      </c>
      <c r="C8" s="9" t="s">
        <v>62</v>
      </c>
      <c r="D8" s="18" t="s">
        <v>136</v>
      </c>
      <c r="E8" s="17" t="s">
        <v>125</v>
      </c>
    </row>
    <row r="9" spans="1:5" x14ac:dyDescent="0.25">
      <c r="A9" s="17" t="s">
        <v>120</v>
      </c>
      <c r="B9" s="9" t="s">
        <v>45</v>
      </c>
      <c r="C9" s="15" t="s">
        <v>47</v>
      </c>
      <c r="D9" s="18" t="s">
        <v>136</v>
      </c>
      <c r="E9" s="18" t="s">
        <v>136</v>
      </c>
    </row>
    <row r="10" spans="1:5" x14ac:dyDescent="0.25">
      <c r="A10" s="17" t="s">
        <v>130</v>
      </c>
      <c r="B10" s="9" t="s">
        <v>30</v>
      </c>
      <c r="C10" s="9" t="s">
        <v>27</v>
      </c>
      <c r="D10" s="18" t="s">
        <v>136</v>
      </c>
      <c r="E10" s="18" t="s">
        <v>136</v>
      </c>
    </row>
    <row r="11" spans="1:5" x14ac:dyDescent="0.25">
      <c r="A11" s="17" t="s">
        <v>123</v>
      </c>
      <c r="B11" s="9" t="s">
        <v>68</v>
      </c>
      <c r="C11" s="9" t="s">
        <v>63</v>
      </c>
      <c r="D11" s="18" t="s">
        <v>136</v>
      </c>
      <c r="E11" s="18" t="s">
        <v>136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97D9-7A96-4A53-A93D-18A921D907A7}">
  <dimension ref="A1:L21"/>
  <sheetViews>
    <sheetView tabSelected="1" workbookViewId="0">
      <selection activeCell="D32" sqref="D32"/>
    </sheetView>
  </sheetViews>
  <sheetFormatPr defaultRowHeight="15" x14ac:dyDescent="0.25"/>
  <cols>
    <col min="1" max="1" width="15.140625" bestFit="1" customWidth="1"/>
    <col min="2" max="2" width="23.42578125" bestFit="1" customWidth="1"/>
    <col min="3" max="3" width="28.28515625" bestFit="1" customWidth="1"/>
    <col min="4" max="4" width="40.28515625" bestFit="1" customWidth="1"/>
    <col min="5" max="5" width="17.28515625" bestFit="1" customWidth="1"/>
    <col min="10" max="10" width="12.5703125" bestFit="1" customWidth="1"/>
  </cols>
  <sheetData>
    <row r="1" spans="1:12" x14ac:dyDescent="0.25">
      <c r="A1" s="24" t="s">
        <v>133</v>
      </c>
      <c r="B1" s="24" t="s">
        <v>134</v>
      </c>
      <c r="C1" s="24" t="s">
        <v>135</v>
      </c>
      <c r="D1" s="24" t="s">
        <v>137</v>
      </c>
      <c r="E1" s="24" t="s">
        <v>138</v>
      </c>
    </row>
    <row r="2" spans="1:12" x14ac:dyDescent="0.25">
      <c r="A2" s="18" t="s">
        <v>10</v>
      </c>
      <c r="B2" s="18" t="s">
        <v>11</v>
      </c>
      <c r="C2" s="18" t="s">
        <v>18</v>
      </c>
      <c r="D2" s="18" t="s">
        <v>14</v>
      </c>
      <c r="E2" s="18" t="s">
        <v>64</v>
      </c>
      <c r="I2" t="s">
        <v>208</v>
      </c>
    </row>
    <row r="3" spans="1:12" x14ac:dyDescent="0.25">
      <c r="A3" s="23" t="s">
        <v>157</v>
      </c>
      <c r="B3" s="18" t="s">
        <v>75</v>
      </c>
      <c r="C3" s="18" t="s">
        <v>92</v>
      </c>
      <c r="D3" s="18" t="s">
        <v>90</v>
      </c>
      <c r="E3" s="18" t="s">
        <v>53</v>
      </c>
      <c r="J3" t="s">
        <v>213</v>
      </c>
      <c r="K3" t="s">
        <v>214</v>
      </c>
      <c r="L3" t="s">
        <v>215</v>
      </c>
    </row>
    <row r="4" spans="1:12" x14ac:dyDescent="0.25">
      <c r="A4" s="18" t="s">
        <v>124</v>
      </c>
      <c r="B4" s="18" t="s">
        <v>97</v>
      </c>
      <c r="C4" s="18" t="s">
        <v>19</v>
      </c>
      <c r="D4" s="18" t="s">
        <v>16</v>
      </c>
      <c r="E4" s="18" t="s">
        <v>131</v>
      </c>
      <c r="I4" t="s">
        <v>209</v>
      </c>
      <c r="J4" s="33">
        <v>0.50661200756525104</v>
      </c>
      <c r="K4" t="s">
        <v>130</v>
      </c>
      <c r="L4" s="39">
        <v>0.50396200000000002</v>
      </c>
    </row>
    <row r="5" spans="1:12" x14ac:dyDescent="0.25">
      <c r="A5" s="18" t="s">
        <v>118</v>
      </c>
      <c r="B5" s="18" t="s">
        <v>88</v>
      </c>
      <c r="C5" s="18" t="s">
        <v>12</v>
      </c>
      <c r="D5" s="18" t="s">
        <v>26</v>
      </c>
      <c r="E5" s="18" t="s">
        <v>35</v>
      </c>
      <c r="I5" t="s">
        <v>134</v>
      </c>
      <c r="J5" s="33">
        <v>0.62727369349402895</v>
      </c>
      <c r="K5" t="s">
        <v>66</v>
      </c>
      <c r="L5" s="39">
        <v>0.98154699999999995</v>
      </c>
    </row>
    <row r="6" spans="1:12" x14ac:dyDescent="0.25">
      <c r="A6" s="18" t="s">
        <v>119</v>
      </c>
      <c r="B6" s="18" t="s">
        <v>101</v>
      </c>
      <c r="C6" s="18" t="s">
        <v>83</v>
      </c>
      <c r="D6" s="18" t="s">
        <v>52</v>
      </c>
      <c r="E6" s="18" t="s">
        <v>42</v>
      </c>
      <c r="I6" t="s">
        <v>210</v>
      </c>
      <c r="J6" s="33">
        <v>0.92109240562346295</v>
      </c>
      <c r="K6" t="s">
        <v>216</v>
      </c>
      <c r="L6" s="39">
        <v>0.622085</v>
      </c>
    </row>
    <row r="7" spans="1:12" x14ac:dyDescent="0.25">
      <c r="A7" s="18" t="s">
        <v>128</v>
      </c>
      <c r="B7" s="18" t="s">
        <v>43</v>
      </c>
      <c r="C7" s="18" t="s">
        <v>36</v>
      </c>
      <c r="D7" s="38" t="s">
        <v>199</v>
      </c>
      <c r="E7" s="18" t="s">
        <v>66</v>
      </c>
      <c r="I7" t="s">
        <v>211</v>
      </c>
      <c r="J7" s="33">
        <v>1.19350546678501</v>
      </c>
      <c r="K7" t="s">
        <v>63</v>
      </c>
      <c r="L7" s="39">
        <v>0.909609</v>
      </c>
    </row>
    <row r="8" spans="1:12" x14ac:dyDescent="0.25">
      <c r="A8" s="18" t="s">
        <v>121</v>
      </c>
      <c r="B8" s="18" t="s">
        <v>84</v>
      </c>
      <c r="C8" s="18" t="s">
        <v>20</v>
      </c>
      <c r="D8" s="38" t="s">
        <v>200</v>
      </c>
      <c r="E8" s="18" t="s">
        <v>125</v>
      </c>
      <c r="I8" t="s">
        <v>212</v>
      </c>
      <c r="J8" s="33">
        <v>0.97590516465701904</v>
      </c>
      <c r="K8" t="s">
        <v>16</v>
      </c>
      <c r="L8" s="39">
        <v>1.1873309999999999</v>
      </c>
    </row>
    <row r="9" spans="1:12" x14ac:dyDescent="0.25">
      <c r="A9" s="18" t="s">
        <v>120</v>
      </c>
      <c r="B9" s="18" t="s">
        <v>74</v>
      </c>
      <c r="C9" s="18" t="s">
        <v>23</v>
      </c>
      <c r="D9" s="32" t="s">
        <v>136</v>
      </c>
      <c r="E9" s="18" t="s">
        <v>89</v>
      </c>
    </row>
    <row r="10" spans="1:12" x14ac:dyDescent="0.25">
      <c r="A10" s="18" t="s">
        <v>159</v>
      </c>
      <c r="B10" s="18" t="s">
        <v>25</v>
      </c>
      <c r="C10" s="18" t="s">
        <v>62</v>
      </c>
      <c r="D10" s="32" t="s">
        <v>136</v>
      </c>
      <c r="E10" s="18" t="s">
        <v>100</v>
      </c>
    </row>
    <row r="11" spans="1:12" x14ac:dyDescent="0.25">
      <c r="A11" s="18" t="s">
        <v>158</v>
      </c>
      <c r="B11" s="18" t="s">
        <v>22</v>
      </c>
      <c r="C11" s="23" t="s">
        <v>47</v>
      </c>
      <c r="D11" s="32" t="s">
        <v>136</v>
      </c>
      <c r="E11" s="38" t="s">
        <v>39</v>
      </c>
    </row>
    <row r="12" spans="1:12" x14ac:dyDescent="0.25">
      <c r="A12" s="32" t="s">
        <v>136</v>
      </c>
      <c r="B12" s="18" t="s">
        <v>37</v>
      </c>
      <c r="C12" s="18" t="s">
        <v>27</v>
      </c>
      <c r="D12" s="32" t="s">
        <v>136</v>
      </c>
      <c r="E12" s="38" t="s">
        <v>198</v>
      </c>
    </row>
    <row r="13" spans="1:12" x14ac:dyDescent="0.25">
      <c r="A13" s="32" t="s">
        <v>136</v>
      </c>
      <c r="B13" s="18" t="s">
        <v>28</v>
      </c>
      <c r="C13" s="18" t="s">
        <v>63</v>
      </c>
      <c r="D13" s="32" t="s">
        <v>136</v>
      </c>
      <c r="E13" s="32" t="s">
        <v>136</v>
      </c>
    </row>
    <row r="14" spans="1:12" x14ac:dyDescent="0.25">
      <c r="A14" s="32" t="s">
        <v>136</v>
      </c>
      <c r="B14" s="18" t="s">
        <v>51</v>
      </c>
      <c r="C14" s="32" t="s">
        <v>136</v>
      </c>
      <c r="D14" s="32" t="s">
        <v>136</v>
      </c>
      <c r="E14" s="32" t="s">
        <v>136</v>
      </c>
    </row>
    <row r="15" spans="1:12" x14ac:dyDescent="0.25">
      <c r="A15" s="32" t="s">
        <v>136</v>
      </c>
      <c r="B15" s="18" t="s">
        <v>32</v>
      </c>
      <c r="C15" s="32" t="s">
        <v>136</v>
      </c>
      <c r="D15" s="32" t="s">
        <v>136</v>
      </c>
      <c r="E15" s="32" t="s">
        <v>136</v>
      </c>
    </row>
    <row r="16" spans="1:12" x14ac:dyDescent="0.25">
      <c r="A16" s="32" t="s">
        <v>136</v>
      </c>
      <c r="B16" s="18" t="s">
        <v>45</v>
      </c>
      <c r="C16" s="32" t="s">
        <v>136</v>
      </c>
      <c r="D16" s="32" t="s">
        <v>136</v>
      </c>
      <c r="E16" s="32" t="s">
        <v>136</v>
      </c>
    </row>
    <row r="17" spans="1:5" x14ac:dyDescent="0.25">
      <c r="A17" s="32" t="s">
        <v>136</v>
      </c>
      <c r="B17" s="18" t="s">
        <v>21</v>
      </c>
      <c r="C17" s="32" t="s">
        <v>136</v>
      </c>
      <c r="D17" s="32" t="s">
        <v>136</v>
      </c>
      <c r="E17" s="32" t="s">
        <v>136</v>
      </c>
    </row>
    <row r="18" spans="1:5" x14ac:dyDescent="0.25">
      <c r="A18" s="32" t="s">
        <v>136</v>
      </c>
      <c r="B18" s="18" t="s">
        <v>30</v>
      </c>
      <c r="C18" s="32" t="s">
        <v>136</v>
      </c>
      <c r="D18" s="32" t="s">
        <v>136</v>
      </c>
      <c r="E18" s="32" t="s">
        <v>136</v>
      </c>
    </row>
    <row r="19" spans="1:5" x14ac:dyDescent="0.25">
      <c r="A19" s="32" t="s">
        <v>136</v>
      </c>
      <c r="B19" s="18" t="s">
        <v>61</v>
      </c>
      <c r="C19" s="32" t="s">
        <v>136</v>
      </c>
      <c r="D19" s="32" t="s">
        <v>136</v>
      </c>
      <c r="E19" s="32" t="s">
        <v>136</v>
      </c>
    </row>
    <row r="20" spans="1:5" x14ac:dyDescent="0.25">
      <c r="A20" s="32" t="s">
        <v>136</v>
      </c>
      <c r="B20" s="18" t="s">
        <v>68</v>
      </c>
      <c r="C20" s="32" t="s">
        <v>136</v>
      </c>
      <c r="D20" s="32" t="s">
        <v>136</v>
      </c>
      <c r="E20" s="32" t="s">
        <v>136</v>
      </c>
    </row>
    <row r="21" spans="1:5" x14ac:dyDescent="0.25">
      <c r="A21" s="32" t="s">
        <v>136</v>
      </c>
      <c r="B21" s="18" t="s">
        <v>60</v>
      </c>
      <c r="C21" s="32" t="s">
        <v>136</v>
      </c>
      <c r="D21" s="32" t="s">
        <v>136</v>
      </c>
      <c r="E21" s="32" t="s">
        <v>136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1D0B-52E6-4766-A8DD-A0B446AB86B0}">
  <dimension ref="B2:G36"/>
  <sheetViews>
    <sheetView workbookViewId="0">
      <selection activeCell="F35" sqref="F35"/>
    </sheetView>
  </sheetViews>
  <sheetFormatPr defaultRowHeight="15" x14ac:dyDescent="0.25"/>
  <cols>
    <col min="5" max="5" width="14.7109375" customWidth="1"/>
    <col min="6" max="6" width="20.7109375" customWidth="1"/>
    <col min="7" max="7" width="15" customWidth="1"/>
  </cols>
  <sheetData>
    <row r="2" spans="2:7" ht="22.5" customHeight="1" x14ac:dyDescent="0.25">
      <c r="E2" s="25" t="s">
        <v>148</v>
      </c>
      <c r="F2" s="25" t="s">
        <v>149</v>
      </c>
      <c r="G2" s="25" t="s">
        <v>150</v>
      </c>
    </row>
    <row r="3" spans="2:7" x14ac:dyDescent="0.25">
      <c r="E3" s="26" t="s">
        <v>145</v>
      </c>
      <c r="F3" s="27" t="s">
        <v>146</v>
      </c>
      <c r="G3" s="27" t="s">
        <v>147</v>
      </c>
    </row>
    <row r="4" spans="2:7" x14ac:dyDescent="0.25">
      <c r="E4" s="25">
        <v>10</v>
      </c>
      <c r="F4" s="25">
        <v>7</v>
      </c>
      <c r="G4" s="25">
        <v>4</v>
      </c>
    </row>
    <row r="9" spans="2:7" x14ac:dyDescent="0.25">
      <c r="D9" t="s">
        <v>151</v>
      </c>
    </row>
    <row r="14" spans="2:7" x14ac:dyDescent="0.25">
      <c r="B14" t="s">
        <v>234</v>
      </c>
      <c r="C14" t="s">
        <v>233</v>
      </c>
    </row>
    <row r="15" spans="2:7" x14ac:dyDescent="0.25">
      <c r="B15">
        <v>3.5</v>
      </c>
      <c r="C15" s="33">
        <v>13.835618999999999</v>
      </c>
    </row>
    <row r="16" spans="2:7" x14ac:dyDescent="0.25">
      <c r="B16">
        <v>4.5</v>
      </c>
      <c r="C16" s="33">
        <v>12.869225</v>
      </c>
    </row>
    <row r="17" spans="2:3" x14ac:dyDescent="0.25">
      <c r="B17">
        <v>5.5</v>
      </c>
      <c r="C17" s="33">
        <v>10.344759</v>
      </c>
    </row>
    <row r="18" spans="2:3" x14ac:dyDescent="0.25">
      <c r="B18">
        <v>6.5</v>
      </c>
      <c r="C18" s="33">
        <v>9.1108049999999992</v>
      </c>
    </row>
    <row r="19" spans="2:3" x14ac:dyDescent="0.25">
      <c r="B19">
        <v>7.5</v>
      </c>
      <c r="C19" s="33">
        <v>8.9281400000000009</v>
      </c>
    </row>
    <row r="20" spans="2:3" x14ac:dyDescent="0.25">
      <c r="B20">
        <v>8.5</v>
      </c>
      <c r="C20" s="33">
        <v>7.2985639999999998</v>
      </c>
    </row>
    <row r="21" spans="2:3" x14ac:dyDescent="0.25">
      <c r="B21">
        <v>9.5</v>
      </c>
      <c r="C21" s="33">
        <v>7.0518270000000003</v>
      </c>
    </row>
    <row r="22" spans="2:3" x14ac:dyDescent="0.25">
      <c r="B22">
        <v>10.5</v>
      </c>
      <c r="C22" s="33">
        <v>6.3594249999999999</v>
      </c>
    </row>
    <row r="23" spans="2:3" x14ac:dyDescent="0.25">
      <c r="B23">
        <v>11.5</v>
      </c>
      <c r="C23" s="33">
        <v>5.6716249999999997</v>
      </c>
    </row>
    <row r="24" spans="2:3" x14ac:dyDescent="0.25">
      <c r="B24">
        <v>12.5</v>
      </c>
      <c r="C24" s="33">
        <v>5.950488</v>
      </c>
    </row>
    <row r="25" spans="2:3" x14ac:dyDescent="0.25">
      <c r="B25">
        <v>13.5</v>
      </c>
      <c r="C25" s="33">
        <v>6.536403</v>
      </c>
    </row>
    <row r="26" spans="2:3" x14ac:dyDescent="0.25">
      <c r="B26">
        <v>14.5</v>
      </c>
      <c r="C26" s="33">
        <v>6.9925079999999999</v>
      </c>
    </row>
    <row r="27" spans="2:3" x14ac:dyDescent="0.25">
      <c r="B27">
        <v>15.5</v>
      </c>
      <c r="C27" s="33">
        <v>7.1150450000000003</v>
      </c>
    </row>
    <row r="28" spans="2:3" x14ac:dyDescent="0.25">
      <c r="B28">
        <v>16.5</v>
      </c>
      <c r="C28" s="33">
        <v>7.3891549999999997</v>
      </c>
    </row>
    <row r="29" spans="2:3" x14ac:dyDescent="0.25">
      <c r="B29">
        <v>17.5</v>
      </c>
      <c r="C29" s="33">
        <v>7.465204</v>
      </c>
    </row>
    <row r="30" spans="2:3" x14ac:dyDescent="0.25">
      <c r="B30">
        <v>18.5</v>
      </c>
      <c r="C30" s="33">
        <v>7.1458360000000001</v>
      </c>
    </row>
    <row r="31" spans="2:3" x14ac:dyDescent="0.25">
      <c r="B31">
        <v>19.5</v>
      </c>
      <c r="C31" s="33">
        <v>7.154992</v>
      </c>
    </row>
    <row r="32" spans="2:3" x14ac:dyDescent="0.25">
      <c r="B32">
        <v>20.5</v>
      </c>
      <c r="C32" s="33">
        <v>7.445595</v>
      </c>
    </row>
    <row r="33" spans="2:3" x14ac:dyDescent="0.25">
      <c r="B33">
        <v>21.5</v>
      </c>
      <c r="C33" s="33">
        <v>7.7677589999999999</v>
      </c>
    </row>
    <row r="34" spans="2:3" x14ac:dyDescent="0.25">
      <c r="B34">
        <v>22.5</v>
      </c>
      <c r="C34" s="33">
        <v>8.094538</v>
      </c>
    </row>
    <row r="35" spans="2:3" x14ac:dyDescent="0.25">
      <c r="B35">
        <v>23.5</v>
      </c>
      <c r="C35" s="33">
        <v>7.0931670000000002</v>
      </c>
    </row>
    <row r="36" spans="2:3" x14ac:dyDescent="0.25">
      <c r="B36">
        <v>24.5</v>
      </c>
      <c r="C36" s="33">
        <v>7.5158420000000001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ADE76-D3E9-4A51-9431-FB71CC179074}">
  <dimension ref="A1:R79"/>
  <sheetViews>
    <sheetView workbookViewId="0">
      <selection activeCell="M35" sqref="M35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2.85546875" bestFit="1" customWidth="1"/>
    <col min="4" max="4" width="12.85546875" customWidth="1"/>
    <col min="8" max="8" width="11" bestFit="1" customWidth="1"/>
    <col min="9" max="9" width="13.7109375" bestFit="1" customWidth="1"/>
  </cols>
  <sheetData>
    <row r="1" spans="1:18" x14ac:dyDescent="0.25">
      <c r="A1" s="1" t="s">
        <v>195</v>
      </c>
      <c r="B1" s="1" t="s">
        <v>153</v>
      </c>
      <c r="C1" s="1" t="s">
        <v>194</v>
      </c>
      <c r="D1" s="1" t="s">
        <v>197</v>
      </c>
      <c r="E1" s="1" t="s">
        <v>196</v>
      </c>
      <c r="F1" s="1" t="s">
        <v>203</v>
      </c>
      <c r="G1" s="1" t="s">
        <v>204</v>
      </c>
      <c r="H1" s="1" t="s">
        <v>205</v>
      </c>
      <c r="I1" s="1" t="s">
        <v>206</v>
      </c>
      <c r="J1" s="1" t="s">
        <v>207</v>
      </c>
      <c r="L1" s="18"/>
      <c r="M1" s="18"/>
      <c r="N1" s="18"/>
      <c r="O1" s="18"/>
      <c r="P1" s="18"/>
      <c r="Q1" s="18"/>
      <c r="R1" s="18"/>
    </row>
    <row r="2" spans="1:18" x14ac:dyDescent="0.25">
      <c r="A2" s="18" t="s">
        <v>23</v>
      </c>
      <c r="B2">
        <v>48</v>
      </c>
      <c r="C2" s="9">
        <v>2.1</v>
      </c>
      <c r="D2" s="9">
        <f>C2*B2</f>
        <v>100.80000000000001</v>
      </c>
      <c r="E2" t="s">
        <v>156</v>
      </c>
      <c r="F2">
        <v>43.266483510461001</v>
      </c>
      <c r="G2">
        <f t="shared" ref="G2:G33" si="0">D2/F2</f>
        <v>2.3297479208271805</v>
      </c>
      <c r="H2">
        <v>57.124173658702098</v>
      </c>
      <c r="I2">
        <f t="shared" ref="I2:I29" si="1">D2/H2</f>
        <v>1.7645769477952788</v>
      </c>
      <c r="J2">
        <f>(ABS(H2-F2)/AVERAGE(F2,H2)) *100</f>
        <v>27.607529503248941</v>
      </c>
      <c r="L2" s="18"/>
      <c r="M2" s="18"/>
      <c r="N2" s="18"/>
      <c r="O2" s="18"/>
      <c r="P2" s="18"/>
      <c r="Q2" s="18"/>
      <c r="R2" s="18"/>
    </row>
    <row r="3" spans="1:18" x14ac:dyDescent="0.25">
      <c r="A3" s="18" t="s">
        <v>52</v>
      </c>
      <c r="B3">
        <v>104</v>
      </c>
      <c r="C3" s="9">
        <v>2</v>
      </c>
      <c r="D3" s="9">
        <f>C3*B3</f>
        <v>208</v>
      </c>
      <c r="E3" t="s">
        <v>154</v>
      </c>
      <c r="F3">
        <v>86.729503008229798</v>
      </c>
      <c r="G3">
        <f t="shared" si="0"/>
        <v>2.3982611774019134</v>
      </c>
      <c r="H3">
        <v>106.77916279041899</v>
      </c>
      <c r="I3">
        <f t="shared" si="1"/>
        <v>1.9479455969162485</v>
      </c>
      <c r="J3">
        <f>(ABS(H3-F3)/AVERAGE(F3,H3)) *100</f>
        <v>20.722234530882901</v>
      </c>
      <c r="L3" s="18"/>
      <c r="M3" s="18"/>
      <c r="N3" s="18"/>
      <c r="O3" s="18"/>
      <c r="P3" s="18"/>
      <c r="Q3" s="18"/>
      <c r="R3" s="18"/>
    </row>
    <row r="4" spans="1:18" x14ac:dyDescent="0.25">
      <c r="A4" s="18" t="s">
        <v>83</v>
      </c>
      <c r="B4">
        <v>29</v>
      </c>
      <c r="C4" s="9">
        <v>3.45</v>
      </c>
      <c r="D4" s="9">
        <f>C4*B4</f>
        <v>100.05000000000001</v>
      </c>
      <c r="E4" t="s">
        <v>156</v>
      </c>
      <c r="F4">
        <v>10.6347912459648</v>
      </c>
      <c r="G4">
        <f t="shared" si="0"/>
        <v>9.4078010264623071</v>
      </c>
      <c r="H4">
        <v>18.458864671868302</v>
      </c>
      <c r="I4">
        <f t="shared" si="1"/>
        <v>5.4201600032573136</v>
      </c>
      <c r="J4">
        <f>(ABS(H4-F4)/AVERAGE(F4,H4)) *100</f>
        <v>53.785426266127637</v>
      </c>
      <c r="K4" s="18"/>
      <c r="L4" s="18"/>
      <c r="M4" s="18"/>
      <c r="N4" s="18"/>
      <c r="O4" s="18"/>
      <c r="P4" s="18"/>
      <c r="Q4" s="18"/>
      <c r="R4" s="18"/>
    </row>
    <row r="5" spans="1:18" x14ac:dyDescent="0.25">
      <c r="A5" s="18" t="s">
        <v>35</v>
      </c>
      <c r="B5">
        <v>36</v>
      </c>
      <c r="C5" s="9">
        <v>2.2000000000000002</v>
      </c>
      <c r="D5">
        <v>78.400000000000006</v>
      </c>
      <c r="E5" t="s">
        <v>155</v>
      </c>
      <c r="F5">
        <v>13.9290067611312</v>
      </c>
      <c r="G5">
        <f t="shared" si="0"/>
        <v>5.6285420306331302</v>
      </c>
      <c r="H5" s="41">
        <v>19.844876020000001</v>
      </c>
      <c r="I5">
        <f t="shared" si="1"/>
        <v>3.95064196526031</v>
      </c>
      <c r="K5" s="18"/>
      <c r="L5" s="18"/>
      <c r="M5" s="18"/>
      <c r="N5" s="18"/>
      <c r="O5" s="18"/>
      <c r="P5" s="18"/>
      <c r="Q5" s="18"/>
      <c r="R5" s="18"/>
    </row>
    <row r="6" spans="1:18" x14ac:dyDescent="0.25">
      <c r="A6" s="18" t="s">
        <v>60</v>
      </c>
      <c r="B6">
        <v>109</v>
      </c>
      <c r="C6" s="9">
        <v>2.2999999999999998</v>
      </c>
      <c r="D6">
        <v>218.12</v>
      </c>
      <c r="E6" t="s">
        <v>134</v>
      </c>
      <c r="F6">
        <v>140.550924779035</v>
      </c>
      <c r="G6">
        <f t="shared" si="0"/>
        <v>1.5518930262672697</v>
      </c>
      <c r="H6" s="41">
        <v>150.83691189999999</v>
      </c>
      <c r="I6">
        <f t="shared" si="1"/>
        <v>1.4460651391789732</v>
      </c>
      <c r="K6" s="36"/>
      <c r="L6" s="18"/>
      <c r="M6" s="18"/>
      <c r="N6" s="18"/>
      <c r="O6" s="18"/>
      <c r="P6" s="18"/>
      <c r="Q6" s="18"/>
      <c r="R6" s="18"/>
    </row>
    <row r="7" spans="1:18" x14ac:dyDescent="0.25">
      <c r="A7" s="18" t="s">
        <v>53</v>
      </c>
      <c r="B7">
        <v>12</v>
      </c>
      <c r="C7" s="9">
        <v>2</v>
      </c>
      <c r="D7" s="9">
        <f t="shared" ref="D7:D38" si="2">C7*B7</f>
        <v>24</v>
      </c>
      <c r="E7" t="s">
        <v>155</v>
      </c>
      <c r="F7">
        <v>0.69098762912678302</v>
      </c>
      <c r="G7">
        <f t="shared" si="0"/>
        <v>34.732893887448249</v>
      </c>
      <c r="H7">
        <v>4.4483488714979398</v>
      </c>
      <c r="I7">
        <f t="shared" si="1"/>
        <v>5.3952602849511271</v>
      </c>
      <c r="J7">
        <f t="shared" ref="J7:J12" si="3">(ABS(H7-F7)/AVERAGE(F7,H7)) *100</f>
        <v>146.21970139197629</v>
      </c>
      <c r="K7" s="18"/>
      <c r="L7" s="18"/>
      <c r="M7" s="18"/>
      <c r="N7" s="18"/>
      <c r="O7" s="18"/>
      <c r="P7" s="18"/>
      <c r="Q7" s="18"/>
      <c r="R7" s="18"/>
    </row>
    <row r="8" spans="1:18" x14ac:dyDescent="0.25">
      <c r="A8" s="18" t="s">
        <v>26</v>
      </c>
      <c r="B8">
        <v>66</v>
      </c>
      <c r="C8" s="9">
        <v>1.5</v>
      </c>
      <c r="D8" s="9">
        <f t="shared" si="2"/>
        <v>99</v>
      </c>
      <c r="E8" t="s">
        <v>154</v>
      </c>
      <c r="F8">
        <v>48.828405111760802</v>
      </c>
      <c r="G8">
        <f t="shared" si="0"/>
        <v>2.0275083688153246</v>
      </c>
      <c r="H8">
        <v>63.123935721298203</v>
      </c>
      <c r="I8">
        <f t="shared" si="1"/>
        <v>1.5683432737321716</v>
      </c>
      <c r="J8">
        <f t="shared" si="3"/>
        <v>25.538600628020099</v>
      </c>
      <c r="K8" s="18"/>
      <c r="L8" s="18"/>
      <c r="M8" s="23"/>
      <c r="N8" s="20"/>
      <c r="O8" s="20"/>
      <c r="P8" s="20"/>
      <c r="Q8" s="20"/>
      <c r="R8" s="18"/>
    </row>
    <row r="9" spans="1:18" x14ac:dyDescent="0.25">
      <c r="A9" s="18" t="s">
        <v>43</v>
      </c>
      <c r="B9">
        <v>43</v>
      </c>
      <c r="C9" s="9">
        <v>1.85</v>
      </c>
      <c r="D9" s="9">
        <f t="shared" si="2"/>
        <v>79.55</v>
      </c>
      <c r="E9" t="s">
        <v>134</v>
      </c>
      <c r="F9">
        <v>24.847542011461002</v>
      </c>
      <c r="G9">
        <f t="shared" si="0"/>
        <v>3.2015239158588535</v>
      </c>
      <c r="H9">
        <v>36.440030017616301</v>
      </c>
      <c r="I9">
        <f t="shared" si="1"/>
        <v>2.1830388164209231</v>
      </c>
      <c r="J9">
        <f t="shared" si="3"/>
        <v>37.8298164615017</v>
      </c>
      <c r="K9" s="37"/>
      <c r="L9" s="18"/>
      <c r="M9" s="18"/>
      <c r="N9" s="18"/>
      <c r="O9" s="18"/>
      <c r="P9" s="18"/>
      <c r="Q9" s="18"/>
      <c r="R9" s="18"/>
    </row>
    <row r="10" spans="1:18" x14ac:dyDescent="0.25">
      <c r="A10" s="38" t="s">
        <v>39</v>
      </c>
      <c r="B10" s="38">
        <v>56</v>
      </c>
      <c r="C10" s="38">
        <v>3.3</v>
      </c>
      <c r="D10" s="18">
        <f t="shared" si="2"/>
        <v>184.79999999999998</v>
      </c>
      <c r="E10" t="s">
        <v>155</v>
      </c>
      <c r="F10">
        <v>33.628717810951201</v>
      </c>
      <c r="G10">
        <f t="shared" si="0"/>
        <v>5.4953031822051752</v>
      </c>
      <c r="H10">
        <v>53.7840348409432</v>
      </c>
      <c r="I10">
        <f t="shared" si="1"/>
        <v>3.4359638607723166</v>
      </c>
      <c r="J10">
        <f t="shared" si="3"/>
        <v>46.11527819117407</v>
      </c>
      <c r="K10" s="18"/>
      <c r="L10" s="18"/>
      <c r="M10" s="18"/>
      <c r="N10" s="18"/>
      <c r="O10" s="18"/>
      <c r="P10" s="18"/>
      <c r="Q10" s="18"/>
      <c r="R10" s="18"/>
    </row>
    <row r="11" spans="1:18" x14ac:dyDescent="0.25">
      <c r="A11" s="18" t="s">
        <v>84</v>
      </c>
      <c r="B11">
        <v>26</v>
      </c>
      <c r="C11" s="9">
        <v>2.2999999999999998</v>
      </c>
      <c r="D11" s="9">
        <f t="shared" si="2"/>
        <v>59.8</v>
      </c>
      <c r="E11" t="s">
        <v>134</v>
      </c>
      <c r="F11">
        <v>17.717085933297199</v>
      </c>
      <c r="G11">
        <f t="shared" si="0"/>
        <v>3.3752728990049579</v>
      </c>
      <c r="H11">
        <v>26.8986494482693</v>
      </c>
      <c r="I11">
        <f t="shared" si="1"/>
        <v>2.2231599439594771</v>
      </c>
      <c r="J11">
        <f t="shared" si="3"/>
        <v>41.158409410710149</v>
      </c>
      <c r="K11" s="18"/>
      <c r="L11" s="18"/>
      <c r="M11" s="18"/>
      <c r="N11" s="18"/>
      <c r="O11" s="18"/>
      <c r="P11" s="18"/>
      <c r="Q11" s="18"/>
      <c r="R11" s="18"/>
    </row>
    <row r="12" spans="1:18" x14ac:dyDescent="0.25">
      <c r="A12" s="18" t="s">
        <v>25</v>
      </c>
      <c r="B12">
        <v>55</v>
      </c>
      <c r="C12" s="9">
        <v>1.8</v>
      </c>
      <c r="D12" s="9">
        <f t="shared" si="2"/>
        <v>99</v>
      </c>
      <c r="E12" t="s">
        <v>134</v>
      </c>
      <c r="F12">
        <v>16.992144809196901</v>
      </c>
      <c r="G12">
        <f t="shared" si="0"/>
        <v>5.8262215342242625</v>
      </c>
      <c r="H12">
        <v>27.1554211816525</v>
      </c>
      <c r="I12">
        <f t="shared" si="1"/>
        <v>3.6456808877223059</v>
      </c>
      <c r="J12">
        <f t="shared" si="3"/>
        <v>46.042295398854705</v>
      </c>
      <c r="K12" s="18"/>
      <c r="L12" s="18"/>
      <c r="M12" s="18"/>
      <c r="N12" s="18"/>
      <c r="O12" s="18"/>
      <c r="P12" s="18"/>
      <c r="Q12" s="18"/>
      <c r="R12" s="18"/>
    </row>
    <row r="13" spans="1:18" x14ac:dyDescent="0.25">
      <c r="A13" s="18" t="s">
        <v>37</v>
      </c>
      <c r="B13">
        <v>43</v>
      </c>
      <c r="C13" s="9">
        <v>3.45</v>
      </c>
      <c r="D13" s="9">
        <f t="shared" si="2"/>
        <v>148.35</v>
      </c>
      <c r="E13" t="s">
        <v>134</v>
      </c>
      <c r="F13">
        <v>43.239710430732501</v>
      </c>
      <c r="G13">
        <f t="shared" si="0"/>
        <v>3.4308740396781348</v>
      </c>
      <c r="H13" s="41">
        <v>52.42641725</v>
      </c>
      <c r="I13">
        <f t="shared" si="1"/>
        <v>2.8296802982469682</v>
      </c>
      <c r="K13" s="18"/>
      <c r="L13" s="18"/>
      <c r="M13" s="18"/>
      <c r="N13" s="18"/>
      <c r="O13" s="18"/>
      <c r="P13" s="18"/>
      <c r="Q13" s="18"/>
      <c r="R13" s="18"/>
    </row>
    <row r="14" spans="1:18" x14ac:dyDescent="0.25">
      <c r="A14" s="20" t="s">
        <v>47</v>
      </c>
      <c r="B14">
        <v>88</v>
      </c>
      <c r="C14" s="15">
        <v>1.65</v>
      </c>
      <c r="D14" s="9">
        <f t="shared" si="2"/>
        <v>145.19999999999999</v>
      </c>
      <c r="E14" t="s">
        <v>156</v>
      </c>
      <c r="F14">
        <v>46.732595991070198</v>
      </c>
      <c r="G14">
        <f t="shared" si="0"/>
        <v>3.1070390360455309</v>
      </c>
      <c r="H14">
        <v>61.858408065633498</v>
      </c>
      <c r="I14">
        <f t="shared" si="1"/>
        <v>2.3472960999245038</v>
      </c>
      <c r="J14">
        <f>(ABS(H14-F14)/AVERAGE(F14,H14)) *100</f>
        <v>27.858315163316753</v>
      </c>
      <c r="K14" s="18"/>
      <c r="L14" s="18"/>
      <c r="M14" s="18"/>
      <c r="N14" s="18"/>
      <c r="O14" s="18"/>
      <c r="P14" s="18"/>
      <c r="Q14" s="18"/>
      <c r="R14" s="18"/>
    </row>
    <row r="15" spans="1:18" x14ac:dyDescent="0.25">
      <c r="A15" s="18" t="s">
        <v>20</v>
      </c>
      <c r="B15">
        <v>56</v>
      </c>
      <c r="C15" s="9">
        <v>2.1</v>
      </c>
      <c r="D15" s="9">
        <f t="shared" si="2"/>
        <v>117.60000000000001</v>
      </c>
      <c r="E15" t="s">
        <v>156</v>
      </c>
      <c r="F15">
        <v>68.305404134458897</v>
      </c>
      <c r="G15">
        <f t="shared" si="0"/>
        <v>1.7216792944889823</v>
      </c>
      <c r="H15">
        <v>86.152661363929198</v>
      </c>
      <c r="I15">
        <f t="shared" si="1"/>
        <v>1.3650187717733968</v>
      </c>
      <c r="J15">
        <f>(ABS(H15-F15)/AVERAGE(F15,H15)) *100</f>
        <v>23.109518006564123</v>
      </c>
      <c r="K15" s="18"/>
      <c r="L15" s="18"/>
      <c r="M15" s="18"/>
      <c r="N15" s="18"/>
      <c r="O15" s="18"/>
      <c r="P15" s="18"/>
      <c r="Q15" s="18"/>
      <c r="R15" s="18"/>
    </row>
    <row r="16" spans="1:18" x14ac:dyDescent="0.25">
      <c r="A16" s="18" t="s">
        <v>21</v>
      </c>
      <c r="B16">
        <v>75</v>
      </c>
      <c r="C16" s="9">
        <v>2</v>
      </c>
      <c r="D16" s="9">
        <f t="shared" si="2"/>
        <v>150</v>
      </c>
      <c r="E16" t="s">
        <v>134</v>
      </c>
      <c r="F16">
        <v>92.558920084765404</v>
      </c>
      <c r="G16">
        <f t="shared" si="0"/>
        <v>1.6205893485212457</v>
      </c>
      <c r="H16">
        <v>113.37503100940501</v>
      </c>
      <c r="I16">
        <f t="shared" si="1"/>
        <v>1.3230426370296364</v>
      </c>
      <c r="J16">
        <f>(ABS(H16-F16)/AVERAGE(F16,H16)) *100</f>
        <v>20.216298297623315</v>
      </c>
      <c r="K16" s="18"/>
      <c r="L16" s="18"/>
      <c r="M16" s="18"/>
      <c r="N16" s="18"/>
      <c r="O16" s="18"/>
      <c r="P16" s="18"/>
      <c r="Q16" s="18"/>
      <c r="R16" s="18"/>
    </row>
    <row r="17" spans="1:18" x14ac:dyDescent="0.25">
      <c r="A17" s="18" t="s">
        <v>22</v>
      </c>
      <c r="B17">
        <v>57</v>
      </c>
      <c r="C17" s="18">
        <v>1.7</v>
      </c>
      <c r="D17" s="9">
        <f t="shared" si="2"/>
        <v>96.899999999999991</v>
      </c>
      <c r="E17" t="s">
        <v>134</v>
      </c>
      <c r="F17">
        <v>29.817781789557799</v>
      </c>
      <c r="G17">
        <f t="shared" si="0"/>
        <v>3.2497387191268001</v>
      </c>
      <c r="H17">
        <v>44.757450172703599</v>
      </c>
      <c r="I17">
        <f t="shared" si="1"/>
        <v>2.1650026895208785</v>
      </c>
      <c r="J17">
        <f>(ABS(H17-F17)/AVERAGE(F17,H17)) *100</f>
        <v>40.066032622482439</v>
      </c>
      <c r="K17" s="36"/>
      <c r="L17" s="18"/>
      <c r="M17" s="18"/>
      <c r="N17" s="18"/>
      <c r="O17" s="18"/>
      <c r="P17" s="18"/>
      <c r="Q17" s="18"/>
      <c r="R17" s="18"/>
    </row>
    <row r="18" spans="1:18" x14ac:dyDescent="0.25">
      <c r="A18" s="18" t="s">
        <v>14</v>
      </c>
      <c r="B18">
        <v>15</v>
      </c>
      <c r="C18" s="9">
        <v>1.8</v>
      </c>
      <c r="D18" s="9">
        <f t="shared" si="2"/>
        <v>27</v>
      </c>
      <c r="E18" t="s">
        <v>154</v>
      </c>
      <c r="F18">
        <v>1.1931628518770601</v>
      </c>
      <c r="G18">
        <f t="shared" si="0"/>
        <v>22.628931128323462</v>
      </c>
      <c r="H18" s="41">
        <v>3.4388384470000002</v>
      </c>
      <c r="I18">
        <f t="shared" si="1"/>
        <v>7.8514883487924427</v>
      </c>
      <c r="K18" s="18"/>
      <c r="L18" s="18"/>
      <c r="M18" s="18"/>
      <c r="N18" s="18"/>
      <c r="O18" s="18"/>
      <c r="P18" s="18"/>
      <c r="Q18" s="18"/>
      <c r="R18" s="18"/>
    </row>
    <row r="19" spans="1:18" x14ac:dyDescent="0.25">
      <c r="A19" s="18" t="s">
        <v>10</v>
      </c>
      <c r="B19">
        <v>13</v>
      </c>
      <c r="C19" s="9">
        <v>1.5</v>
      </c>
      <c r="D19" s="9">
        <f t="shared" si="2"/>
        <v>19.5</v>
      </c>
      <c r="E19" t="s">
        <v>133</v>
      </c>
      <c r="F19">
        <v>0.79382353971099195</v>
      </c>
      <c r="G19">
        <f t="shared" si="0"/>
        <v>24.564653256691511</v>
      </c>
      <c r="H19">
        <v>4.3959785363649697</v>
      </c>
      <c r="I19">
        <f t="shared" si="1"/>
        <v>4.4358724317440661</v>
      </c>
      <c r="J19">
        <f>(ABS(H19-F19)/AVERAGE(F19,H19)) *100</f>
        <v>138.81666174743941</v>
      </c>
      <c r="K19" s="18"/>
      <c r="L19" s="18"/>
      <c r="M19" s="18"/>
      <c r="N19" s="18"/>
      <c r="O19" s="18"/>
      <c r="P19" s="18"/>
      <c r="Q19" s="18"/>
      <c r="R19" s="18"/>
    </row>
    <row r="20" spans="1:18" x14ac:dyDescent="0.25">
      <c r="A20" s="18" t="s">
        <v>11</v>
      </c>
      <c r="B20">
        <v>16</v>
      </c>
      <c r="C20" s="9">
        <v>1.8</v>
      </c>
      <c r="D20" s="9">
        <f t="shared" si="2"/>
        <v>28.8</v>
      </c>
      <c r="E20" t="s">
        <v>134</v>
      </c>
      <c r="F20">
        <v>1.94295628343529</v>
      </c>
      <c r="G20">
        <f t="shared" si="0"/>
        <v>14.822773031763472</v>
      </c>
      <c r="H20">
        <v>8.5271177573672201</v>
      </c>
      <c r="I20">
        <f t="shared" si="1"/>
        <v>3.3774601007611875</v>
      </c>
      <c r="J20">
        <f>(ABS(H20-F20)/AVERAGE(F20,H20)) *100</f>
        <v>125.77105850967349</v>
      </c>
      <c r="K20" s="18"/>
      <c r="L20" s="18"/>
      <c r="M20" s="18"/>
      <c r="N20" s="18"/>
      <c r="O20" s="18"/>
      <c r="P20" s="18"/>
      <c r="Q20" s="18"/>
      <c r="R20" s="18"/>
    </row>
    <row r="21" spans="1:18" x14ac:dyDescent="0.25">
      <c r="A21" s="18" t="s">
        <v>12</v>
      </c>
      <c r="B21">
        <v>36</v>
      </c>
      <c r="C21" s="9">
        <v>1.5</v>
      </c>
      <c r="D21" s="9">
        <f t="shared" si="2"/>
        <v>54</v>
      </c>
      <c r="E21" t="s">
        <v>156</v>
      </c>
      <c r="F21">
        <v>16.890341403209302</v>
      </c>
      <c r="G21">
        <f t="shared" si="0"/>
        <v>3.1970934577876302</v>
      </c>
      <c r="H21">
        <v>27.483086387462201</v>
      </c>
      <c r="I21">
        <f t="shared" si="1"/>
        <v>1.964844822691924</v>
      </c>
      <c r="J21">
        <f>(ABS(H21-F21)/AVERAGE(F21,H21)) *100</f>
        <v>47.743640785307022</v>
      </c>
      <c r="K21" s="18"/>
      <c r="L21" s="18"/>
      <c r="M21" s="18"/>
      <c r="N21" s="18"/>
      <c r="O21" s="18"/>
      <c r="P21" s="18"/>
      <c r="Q21" s="18"/>
      <c r="R21" s="18"/>
    </row>
    <row r="22" spans="1:18" x14ac:dyDescent="0.25">
      <c r="A22" s="18" t="s">
        <v>28</v>
      </c>
      <c r="B22">
        <v>42</v>
      </c>
      <c r="C22" s="18">
        <v>3.45</v>
      </c>
      <c r="D22" s="9">
        <f t="shared" si="2"/>
        <v>144.9</v>
      </c>
      <c r="E22" t="s">
        <v>134</v>
      </c>
      <c r="F22">
        <v>49.060024525439601</v>
      </c>
      <c r="G22">
        <f t="shared" si="0"/>
        <v>2.9535248178456071</v>
      </c>
      <c r="H22" s="41">
        <v>57.426347270000001</v>
      </c>
      <c r="I22">
        <f t="shared" si="1"/>
        <v>2.5232320509386978</v>
      </c>
      <c r="K22" s="37"/>
      <c r="L22" s="18"/>
      <c r="M22" s="18"/>
      <c r="N22" s="18"/>
      <c r="O22" s="18"/>
      <c r="P22" s="18"/>
      <c r="Q22" s="18"/>
      <c r="R22" s="18"/>
    </row>
    <row r="23" spans="1:18" x14ac:dyDescent="0.25">
      <c r="A23" s="18" t="s">
        <v>27</v>
      </c>
      <c r="B23" s="9">
        <v>100</v>
      </c>
      <c r="C23" s="9">
        <v>1.5</v>
      </c>
      <c r="D23" s="9">
        <f t="shared" si="2"/>
        <v>150</v>
      </c>
      <c r="E23" t="s">
        <v>156</v>
      </c>
      <c r="F23">
        <v>93.868146394695401</v>
      </c>
      <c r="G23">
        <f t="shared" si="0"/>
        <v>1.5979861727457811</v>
      </c>
      <c r="H23">
        <v>112.27465609690501</v>
      </c>
      <c r="I23">
        <f t="shared" si="1"/>
        <v>1.3360094362750397</v>
      </c>
      <c r="J23">
        <f t="shared" ref="J23:J30" si="4">(ABS(H23-F23)/AVERAGE(F23,H23)) *100</f>
        <v>17.858018305499272</v>
      </c>
      <c r="K23" s="37"/>
      <c r="L23" s="18"/>
      <c r="M23" s="18"/>
      <c r="N23" s="18"/>
      <c r="O23" s="18"/>
      <c r="P23" s="18"/>
      <c r="Q23" s="18"/>
      <c r="R23" s="18"/>
    </row>
    <row r="24" spans="1:18" x14ac:dyDescent="0.25">
      <c r="A24" s="18" t="s">
        <v>61</v>
      </c>
      <c r="B24">
        <v>111</v>
      </c>
      <c r="C24" s="9">
        <v>1.79</v>
      </c>
      <c r="D24" s="9">
        <f t="shared" si="2"/>
        <v>198.69</v>
      </c>
      <c r="E24" t="s">
        <v>134</v>
      </c>
      <c r="F24">
        <v>80.829145746055005</v>
      </c>
      <c r="G24">
        <f t="shared" si="0"/>
        <v>2.4581479634120393</v>
      </c>
      <c r="H24">
        <v>100.304956193558</v>
      </c>
      <c r="I24">
        <f t="shared" si="1"/>
        <v>1.9808592470404838</v>
      </c>
      <c r="J24">
        <f t="shared" si="4"/>
        <v>21.504300116822723</v>
      </c>
      <c r="K24" s="18"/>
      <c r="L24" s="18"/>
      <c r="M24" s="18"/>
      <c r="N24" s="18"/>
      <c r="O24" s="18"/>
      <c r="P24" s="18"/>
      <c r="Q24" s="18"/>
      <c r="R24" s="18"/>
    </row>
    <row r="25" spans="1:18" x14ac:dyDescent="0.25">
      <c r="A25" s="18" t="s">
        <v>75</v>
      </c>
      <c r="B25">
        <v>13</v>
      </c>
      <c r="C25" s="9">
        <v>1.5</v>
      </c>
      <c r="D25" s="9">
        <f t="shared" si="2"/>
        <v>19.5</v>
      </c>
      <c r="E25" t="s">
        <v>134</v>
      </c>
      <c r="F25">
        <v>1.42401011830446</v>
      </c>
      <c r="G25">
        <f t="shared" si="0"/>
        <v>13.693722923274066</v>
      </c>
      <c r="H25">
        <v>5.2999488666904098</v>
      </c>
      <c r="I25">
        <f t="shared" si="1"/>
        <v>3.6792807799628662</v>
      </c>
      <c r="J25">
        <f t="shared" si="4"/>
        <v>115.28740008781917</v>
      </c>
      <c r="K25" s="18"/>
      <c r="L25" s="18"/>
      <c r="M25" s="18"/>
      <c r="N25" s="18"/>
      <c r="O25" s="18"/>
      <c r="P25" s="18"/>
      <c r="Q25" s="18"/>
      <c r="R25" s="18"/>
    </row>
    <row r="26" spans="1:18" x14ac:dyDescent="0.25">
      <c r="A26" s="18" t="s">
        <v>36</v>
      </c>
      <c r="B26">
        <v>41</v>
      </c>
      <c r="C26" s="9">
        <v>1.65</v>
      </c>
      <c r="D26" s="9">
        <f t="shared" si="2"/>
        <v>67.649999999999991</v>
      </c>
      <c r="E26" t="s">
        <v>156</v>
      </c>
      <c r="F26">
        <v>24.2982699371086</v>
      </c>
      <c r="G26">
        <f t="shared" si="0"/>
        <v>2.7841488375550609</v>
      </c>
      <c r="H26">
        <v>34.3378523397256</v>
      </c>
      <c r="I26">
        <f t="shared" si="1"/>
        <v>1.9701290380859211</v>
      </c>
      <c r="J26">
        <f t="shared" si="4"/>
        <v>34.243677831279143</v>
      </c>
      <c r="K26" s="18"/>
      <c r="L26" s="18"/>
      <c r="M26" s="18"/>
      <c r="N26" s="18"/>
      <c r="O26" s="18"/>
      <c r="P26" s="18"/>
      <c r="Q26" s="18"/>
      <c r="R26" s="18"/>
    </row>
    <row r="27" spans="1:18" x14ac:dyDescent="0.25">
      <c r="A27" s="18" t="s">
        <v>51</v>
      </c>
      <c r="B27">
        <v>80</v>
      </c>
      <c r="C27" s="9">
        <v>1.5</v>
      </c>
      <c r="D27" s="9">
        <f t="shared" si="2"/>
        <v>120</v>
      </c>
      <c r="E27" t="s">
        <v>134</v>
      </c>
      <c r="F27">
        <v>16.437091811365001</v>
      </c>
      <c r="G27">
        <f t="shared" si="0"/>
        <v>7.3005615212922956</v>
      </c>
      <c r="H27">
        <v>17.9371616267115</v>
      </c>
      <c r="I27">
        <f t="shared" si="1"/>
        <v>6.6900216710596778</v>
      </c>
      <c r="J27">
        <f t="shared" si="4"/>
        <v>8.727868478940497</v>
      </c>
      <c r="K27" s="18"/>
      <c r="L27" s="18"/>
      <c r="M27" s="18"/>
      <c r="N27" s="18"/>
      <c r="O27" s="18"/>
      <c r="P27" s="18"/>
      <c r="Q27" s="18"/>
      <c r="R27" s="18"/>
    </row>
    <row r="28" spans="1:18" x14ac:dyDescent="0.25">
      <c r="A28" s="18" t="s">
        <v>45</v>
      </c>
      <c r="B28">
        <v>81</v>
      </c>
      <c r="C28" s="9">
        <v>3.0750000000000002</v>
      </c>
      <c r="D28" s="9">
        <f t="shared" si="2"/>
        <v>249.07500000000002</v>
      </c>
      <c r="E28" t="s">
        <v>134</v>
      </c>
      <c r="F28">
        <v>71.815823516905695</v>
      </c>
      <c r="G28">
        <f t="shared" si="0"/>
        <v>3.46824679858147</v>
      </c>
      <c r="H28">
        <v>91.007867303843895</v>
      </c>
      <c r="I28">
        <f t="shared" si="1"/>
        <v>2.7368513006510136</v>
      </c>
      <c r="J28">
        <f t="shared" si="4"/>
        <v>23.574018854622896</v>
      </c>
      <c r="K28" s="18"/>
      <c r="L28" s="18"/>
      <c r="M28" s="18"/>
      <c r="N28" s="18"/>
      <c r="O28" s="18"/>
      <c r="P28" s="18"/>
      <c r="Q28" s="18"/>
      <c r="R28" s="18"/>
    </row>
    <row r="29" spans="1:18" x14ac:dyDescent="0.25">
      <c r="A29" s="18" t="s">
        <v>120</v>
      </c>
      <c r="B29">
        <v>60</v>
      </c>
      <c r="C29" s="9">
        <v>2.1</v>
      </c>
      <c r="D29" s="9">
        <f t="shared" si="2"/>
        <v>126</v>
      </c>
      <c r="E29" t="s">
        <v>133</v>
      </c>
      <c r="F29">
        <v>38.650366611467597</v>
      </c>
      <c r="G29">
        <f t="shared" si="0"/>
        <v>3.2599949508012092</v>
      </c>
      <c r="H29">
        <v>51.415255529937298</v>
      </c>
      <c r="I29">
        <f t="shared" si="1"/>
        <v>2.4506345189052814</v>
      </c>
      <c r="J29">
        <f t="shared" si="4"/>
        <v>28.345751941686608</v>
      </c>
      <c r="K29" s="18"/>
      <c r="L29" s="18"/>
      <c r="M29" s="18"/>
      <c r="N29" s="18"/>
      <c r="O29" s="18"/>
      <c r="P29" s="18"/>
      <c r="Q29" s="18"/>
      <c r="R29" s="18"/>
    </row>
    <row r="30" spans="1:18" x14ac:dyDescent="0.25">
      <c r="A30" s="18" t="s">
        <v>74</v>
      </c>
      <c r="B30">
        <v>24</v>
      </c>
      <c r="C30" s="9">
        <v>2.1</v>
      </c>
      <c r="D30" s="9">
        <f t="shared" si="2"/>
        <v>50.400000000000006</v>
      </c>
      <c r="E30" t="s">
        <v>134</v>
      </c>
      <c r="F30">
        <v>23.436175118635099</v>
      </c>
      <c r="G30">
        <f t="shared" si="0"/>
        <v>2.1505215652670571</v>
      </c>
      <c r="H30">
        <v>34.1908096084329</v>
      </c>
      <c r="I30">
        <f t="shared" ref="I30:I37" si="5">D30/H30</f>
        <v>1.4740803326157341</v>
      </c>
      <c r="J30">
        <f t="shared" si="4"/>
        <v>37.324994673012057</v>
      </c>
      <c r="K30" s="18"/>
      <c r="L30" s="18"/>
      <c r="M30" s="18"/>
      <c r="N30" s="18"/>
      <c r="O30" s="18"/>
      <c r="P30" s="18"/>
      <c r="Q30" s="18"/>
      <c r="R30" s="18"/>
    </row>
    <row r="31" spans="1:18" x14ac:dyDescent="0.25">
      <c r="A31" s="18" t="s">
        <v>42</v>
      </c>
      <c r="B31">
        <v>40</v>
      </c>
      <c r="C31" s="9">
        <v>2</v>
      </c>
      <c r="D31" s="9">
        <f t="shared" si="2"/>
        <v>80</v>
      </c>
      <c r="E31" t="s">
        <v>155</v>
      </c>
      <c r="F31">
        <v>38.376475231890097</v>
      </c>
      <c r="G31">
        <f t="shared" si="0"/>
        <v>2.0846104160582621</v>
      </c>
      <c r="H31" s="41">
        <v>47.129288420000002</v>
      </c>
      <c r="I31">
        <f t="shared" si="5"/>
        <v>1.6974582617727543</v>
      </c>
      <c r="K31" s="18"/>
      <c r="L31" s="18"/>
      <c r="M31" s="18"/>
      <c r="N31" s="18"/>
      <c r="O31" s="18"/>
      <c r="P31" s="18"/>
      <c r="Q31" s="18"/>
      <c r="R31" s="18"/>
    </row>
    <row r="32" spans="1:18" x14ac:dyDescent="0.25">
      <c r="A32" s="18" t="s">
        <v>30</v>
      </c>
      <c r="B32">
        <v>100</v>
      </c>
      <c r="C32" s="9">
        <v>1.5</v>
      </c>
      <c r="D32" s="9">
        <f t="shared" si="2"/>
        <v>150</v>
      </c>
      <c r="E32" t="s">
        <v>134</v>
      </c>
      <c r="F32">
        <v>59.607572622954201</v>
      </c>
      <c r="G32">
        <f t="shared" si="0"/>
        <v>2.5164587886982113</v>
      </c>
      <c r="H32">
        <v>78.707428455814906</v>
      </c>
      <c r="I32">
        <f t="shared" si="5"/>
        <v>1.9057921589219193</v>
      </c>
      <c r="J32">
        <f>(ABS(H32-F32)/AVERAGE(F32,H32)) *100</f>
        <v>27.617909386391879</v>
      </c>
      <c r="K32" s="18"/>
      <c r="L32" s="18"/>
      <c r="M32" s="18"/>
      <c r="N32" s="18"/>
      <c r="O32" s="18"/>
      <c r="P32" s="18"/>
      <c r="Q32" s="18"/>
      <c r="R32" s="18"/>
    </row>
    <row r="33" spans="1:18" x14ac:dyDescent="0.25">
      <c r="A33" s="18" t="s">
        <v>118</v>
      </c>
      <c r="B33">
        <v>30</v>
      </c>
      <c r="C33" s="9">
        <v>2.1</v>
      </c>
      <c r="D33" s="9">
        <f t="shared" si="2"/>
        <v>63</v>
      </c>
      <c r="E33" t="s">
        <v>133</v>
      </c>
      <c r="F33">
        <v>16.065775144920998</v>
      </c>
      <c r="G33">
        <f t="shared" si="0"/>
        <v>3.9213794187774806</v>
      </c>
      <c r="H33">
        <v>25.304191256391601</v>
      </c>
      <c r="I33">
        <f t="shared" si="5"/>
        <v>2.4897061266120013</v>
      </c>
      <c r="J33">
        <f>(ABS(H33-F33)/AVERAGE(F33,H33)) *100</f>
        <v>44.662429849967126</v>
      </c>
      <c r="K33" s="18"/>
      <c r="L33" s="18"/>
      <c r="M33" s="18"/>
      <c r="N33" s="18"/>
      <c r="O33" s="18"/>
      <c r="P33" s="18"/>
      <c r="Q33" s="18"/>
      <c r="R33" s="18"/>
    </row>
    <row r="34" spans="1:18" x14ac:dyDescent="0.25">
      <c r="A34" s="18" t="s">
        <v>32</v>
      </c>
      <c r="B34">
        <v>74</v>
      </c>
      <c r="C34" s="9">
        <v>1.5</v>
      </c>
      <c r="D34" s="9">
        <f t="shared" si="2"/>
        <v>111</v>
      </c>
      <c r="E34" t="s">
        <v>134</v>
      </c>
      <c r="F34">
        <v>31.178042444053698</v>
      </c>
      <c r="G34">
        <f t="shared" ref="G34:G61" si="6">D34/F34</f>
        <v>3.5601978603749709</v>
      </c>
      <c r="H34">
        <v>42.879333232472902</v>
      </c>
      <c r="I34">
        <f t="shared" si="5"/>
        <v>2.5886596556482533</v>
      </c>
      <c r="J34">
        <f>(ABS(H34-F34)/AVERAGE(F34,H34)) *100</f>
        <v>31.600608802366924</v>
      </c>
      <c r="K34" s="18"/>
      <c r="L34" s="18"/>
      <c r="M34" s="18"/>
      <c r="N34" s="18"/>
      <c r="O34" s="18"/>
      <c r="P34" s="18"/>
      <c r="Q34" s="18"/>
      <c r="R34" s="18"/>
    </row>
    <row r="35" spans="1:18" x14ac:dyDescent="0.25">
      <c r="A35" s="18" t="s">
        <v>62</v>
      </c>
      <c r="B35">
        <v>67</v>
      </c>
      <c r="C35" s="9">
        <v>1.5</v>
      </c>
      <c r="D35" s="9">
        <f t="shared" si="2"/>
        <v>100.5</v>
      </c>
      <c r="E35" t="s">
        <v>156</v>
      </c>
      <c r="F35">
        <v>37.677937026121199</v>
      </c>
      <c r="G35">
        <f t="shared" si="6"/>
        <v>2.6673434888519982</v>
      </c>
      <c r="H35">
        <v>49.992082131569703</v>
      </c>
      <c r="I35">
        <f t="shared" si="5"/>
        <v>2.0103183487237644</v>
      </c>
      <c r="J35">
        <f>(ABS(H35-F35)/AVERAGE(F35,H35)) *100</f>
        <v>28.092032427412189</v>
      </c>
      <c r="K35" s="18"/>
      <c r="L35" s="18"/>
      <c r="M35" s="18"/>
      <c r="N35" s="18"/>
      <c r="O35" s="18"/>
      <c r="P35" s="18"/>
      <c r="Q35" s="18"/>
      <c r="R35" s="18"/>
    </row>
    <row r="36" spans="1:18" x14ac:dyDescent="0.25">
      <c r="A36" s="18" t="s">
        <v>68</v>
      </c>
      <c r="B36">
        <v>100</v>
      </c>
      <c r="C36" s="9">
        <v>2.2999999999999998</v>
      </c>
      <c r="D36" s="9">
        <f t="shared" si="2"/>
        <v>229.99999999999997</v>
      </c>
      <c r="E36" t="s">
        <v>134</v>
      </c>
      <c r="F36">
        <v>106.3403136438</v>
      </c>
      <c r="G36">
        <f t="shared" si="6"/>
        <v>2.1628674217607946</v>
      </c>
      <c r="H36" s="41">
        <v>118.9312901</v>
      </c>
      <c r="I36">
        <f t="shared" si="5"/>
        <v>1.9338897257955496</v>
      </c>
      <c r="K36" s="18"/>
      <c r="L36" s="18"/>
      <c r="M36" s="18"/>
      <c r="N36" s="18"/>
      <c r="O36" s="18"/>
      <c r="P36" s="18"/>
      <c r="Q36" s="18"/>
      <c r="R36" s="18"/>
    </row>
    <row r="37" spans="1:18" x14ac:dyDescent="0.25">
      <c r="A37" s="18" t="s">
        <v>88</v>
      </c>
      <c r="B37">
        <v>17</v>
      </c>
      <c r="C37" s="9">
        <v>2.5</v>
      </c>
      <c r="D37" s="9">
        <f t="shared" si="2"/>
        <v>42.5</v>
      </c>
      <c r="E37" t="s">
        <v>134</v>
      </c>
      <c r="F37">
        <v>10.0764533676073</v>
      </c>
      <c r="G37">
        <f t="shared" si="6"/>
        <v>4.2177538514319366</v>
      </c>
      <c r="H37">
        <v>17.226967850404002</v>
      </c>
      <c r="I37">
        <f t="shared" si="5"/>
        <v>2.46706213008944</v>
      </c>
      <c r="J37">
        <f t="shared" ref="J37:J61" si="7">(ABS(H37-F37)/AVERAGE(F37,H37)) *100</f>
        <v>52.378157489506904</v>
      </c>
      <c r="K37" s="18"/>
      <c r="L37" s="18"/>
      <c r="M37" s="18"/>
      <c r="N37" s="18"/>
      <c r="O37" s="18"/>
      <c r="P37" s="18"/>
      <c r="Q37" s="18"/>
      <c r="R37" s="18"/>
    </row>
    <row r="38" spans="1:18" x14ac:dyDescent="0.25">
      <c r="A38" s="18" t="s">
        <v>89</v>
      </c>
      <c r="B38">
        <v>14</v>
      </c>
      <c r="C38" s="9">
        <v>2.1</v>
      </c>
      <c r="D38" s="9">
        <f t="shared" si="2"/>
        <v>29.400000000000002</v>
      </c>
      <c r="E38" t="s">
        <v>156</v>
      </c>
      <c r="F38">
        <v>1.62869390957544</v>
      </c>
      <c r="G38">
        <f t="shared" si="6"/>
        <v>18.051273985339485</v>
      </c>
      <c r="H38">
        <v>5.9807414503787699</v>
      </c>
      <c r="I38">
        <f t="shared" ref="I38:I61" si="8">D38/H38</f>
        <v>4.9157784605683048</v>
      </c>
      <c r="J38">
        <f t="shared" si="7"/>
        <v>114.38555779596027</v>
      </c>
      <c r="K38" s="36"/>
      <c r="L38" s="18"/>
      <c r="M38" s="18"/>
      <c r="N38" s="18"/>
      <c r="O38" s="18"/>
      <c r="P38" s="18"/>
      <c r="Q38" s="18"/>
      <c r="R38" s="18"/>
    </row>
    <row r="39" spans="1:18" x14ac:dyDescent="0.25">
      <c r="A39" s="18" t="s">
        <v>90</v>
      </c>
      <c r="B39">
        <v>16</v>
      </c>
      <c r="C39" s="9">
        <v>2.5</v>
      </c>
      <c r="D39" s="9">
        <f t="shared" ref="D39:D61" si="9">C39*B39</f>
        <v>40</v>
      </c>
      <c r="E39" t="s">
        <v>154</v>
      </c>
      <c r="F39">
        <v>0.75724785570898301</v>
      </c>
      <c r="G39">
        <f t="shared" si="6"/>
        <v>52.822863344458717</v>
      </c>
      <c r="H39">
        <v>7.41920475690904</v>
      </c>
      <c r="I39">
        <f t="shared" si="8"/>
        <v>5.3914134075825997</v>
      </c>
      <c r="J39">
        <f t="shared" si="7"/>
        <v>162.95469971706865</v>
      </c>
      <c r="K39" s="18"/>
      <c r="L39" s="18"/>
      <c r="M39" s="18"/>
      <c r="N39" s="18"/>
      <c r="O39" s="18"/>
      <c r="P39" s="18"/>
      <c r="Q39" s="18"/>
      <c r="R39" s="18"/>
    </row>
    <row r="40" spans="1:18" x14ac:dyDescent="0.25">
      <c r="A40" s="18" t="s">
        <v>92</v>
      </c>
      <c r="B40">
        <v>6</v>
      </c>
      <c r="C40" s="9">
        <v>1.65</v>
      </c>
      <c r="D40" s="9">
        <f t="shared" si="9"/>
        <v>9.8999999999999986</v>
      </c>
      <c r="E40" t="s">
        <v>156</v>
      </c>
      <c r="F40">
        <v>0.37287128470194603</v>
      </c>
      <c r="G40">
        <f t="shared" si="6"/>
        <v>26.550717113852158</v>
      </c>
      <c r="H40">
        <v>3.0144294493005099</v>
      </c>
      <c r="I40">
        <f t="shared" si="8"/>
        <v>3.2842035836324737</v>
      </c>
      <c r="J40">
        <f t="shared" si="7"/>
        <v>155.96832829645345</v>
      </c>
      <c r="K40" s="18"/>
      <c r="L40" s="18"/>
      <c r="M40" s="18"/>
      <c r="N40" s="18"/>
      <c r="O40" s="18"/>
      <c r="P40" s="18"/>
      <c r="Q40" s="18"/>
      <c r="R40" s="18"/>
    </row>
    <row r="41" spans="1:18" x14ac:dyDescent="0.25">
      <c r="A41" s="18" t="s">
        <v>97</v>
      </c>
      <c r="B41">
        <v>15</v>
      </c>
      <c r="C41" s="9">
        <v>2.5</v>
      </c>
      <c r="D41" s="9">
        <f t="shared" si="9"/>
        <v>37.5</v>
      </c>
      <c r="E41" t="s">
        <v>134</v>
      </c>
      <c r="F41">
        <v>15.4931164248125</v>
      </c>
      <c r="G41">
        <f t="shared" si="6"/>
        <v>2.4204297554972922</v>
      </c>
      <c r="H41">
        <v>25.359433767392101</v>
      </c>
      <c r="I41">
        <f t="shared" si="8"/>
        <v>1.4787396415853178</v>
      </c>
      <c r="J41">
        <f t="shared" si="7"/>
        <v>48.302087855765095</v>
      </c>
      <c r="K41" s="18"/>
      <c r="L41" s="18"/>
      <c r="M41" s="18"/>
      <c r="N41" s="18"/>
      <c r="O41" s="18"/>
      <c r="P41" s="18"/>
      <c r="Q41" s="18"/>
      <c r="R41" s="18"/>
    </row>
    <row r="42" spans="1:18" x14ac:dyDescent="0.25">
      <c r="A42" s="18" t="s">
        <v>19</v>
      </c>
      <c r="B42">
        <v>14</v>
      </c>
      <c r="C42" s="9">
        <v>2</v>
      </c>
      <c r="D42" s="9">
        <f t="shared" si="9"/>
        <v>28</v>
      </c>
      <c r="E42" t="s">
        <v>156</v>
      </c>
      <c r="F42">
        <v>5.2174952403367598</v>
      </c>
      <c r="G42">
        <f t="shared" si="6"/>
        <v>5.3665597590833176</v>
      </c>
      <c r="H42">
        <v>10.959808823698699</v>
      </c>
      <c r="I42">
        <f t="shared" si="8"/>
        <v>2.5547890889715905</v>
      </c>
      <c r="J42">
        <f t="shared" si="7"/>
        <v>70.992219230495294</v>
      </c>
      <c r="K42" s="18"/>
      <c r="L42" s="18"/>
      <c r="M42" s="18"/>
      <c r="N42" s="18"/>
      <c r="O42" s="18"/>
      <c r="P42" s="18"/>
      <c r="Q42" s="18"/>
      <c r="R42" s="18"/>
    </row>
    <row r="43" spans="1:18" x14ac:dyDescent="0.25">
      <c r="A43" s="18" t="s">
        <v>124</v>
      </c>
      <c r="B43">
        <v>32</v>
      </c>
      <c r="C43" s="9">
        <v>1.8</v>
      </c>
      <c r="D43" s="9">
        <f t="shared" si="9"/>
        <v>57.6</v>
      </c>
      <c r="E43" t="s">
        <v>133</v>
      </c>
      <c r="F43">
        <v>15.2755277325995</v>
      </c>
      <c r="G43">
        <f t="shared" si="6"/>
        <v>3.7707371560771583</v>
      </c>
      <c r="H43">
        <v>25.735326262434601</v>
      </c>
      <c r="I43">
        <f t="shared" si="8"/>
        <v>2.2381686329765982</v>
      </c>
      <c r="J43">
        <f t="shared" si="7"/>
        <v>51.009903529936985</v>
      </c>
      <c r="K43" s="37"/>
      <c r="L43" s="18"/>
      <c r="M43" s="18"/>
      <c r="N43" s="18"/>
      <c r="O43" s="18"/>
      <c r="P43" s="18"/>
      <c r="Q43" s="18"/>
      <c r="R43" s="18"/>
    </row>
    <row r="44" spans="1:18" x14ac:dyDescent="0.25">
      <c r="A44" s="18" t="s">
        <v>100</v>
      </c>
      <c r="B44">
        <v>27</v>
      </c>
      <c r="C44" s="9">
        <v>2.0499999999999998</v>
      </c>
      <c r="D44" s="9">
        <f t="shared" si="9"/>
        <v>55.349999999999994</v>
      </c>
      <c r="E44" t="s">
        <v>156</v>
      </c>
      <c r="F44">
        <v>15.188091387357399</v>
      </c>
      <c r="G44">
        <f t="shared" si="6"/>
        <v>3.6443025386371755</v>
      </c>
      <c r="H44">
        <v>30.9164846611265</v>
      </c>
      <c r="I44">
        <f t="shared" si="8"/>
        <v>1.7903070354436348</v>
      </c>
      <c r="J44">
        <f t="shared" si="7"/>
        <v>68.229206824194677</v>
      </c>
      <c r="K44" s="18"/>
      <c r="L44" s="18"/>
      <c r="M44" s="18"/>
      <c r="N44" s="18"/>
      <c r="O44" s="18"/>
      <c r="P44" s="18"/>
      <c r="Q44" s="18"/>
      <c r="R44" s="18"/>
    </row>
    <row r="45" spans="1:18" x14ac:dyDescent="0.25">
      <c r="A45" s="18" t="s">
        <v>101</v>
      </c>
      <c r="B45">
        <v>32</v>
      </c>
      <c r="C45" s="9">
        <v>1.5</v>
      </c>
      <c r="D45" s="9">
        <f t="shared" si="9"/>
        <v>48</v>
      </c>
      <c r="E45" t="s">
        <v>134</v>
      </c>
      <c r="F45">
        <v>47.765526073465701</v>
      </c>
      <c r="G45">
        <f t="shared" si="6"/>
        <v>1.004908852593263</v>
      </c>
      <c r="H45">
        <v>63.708531132102301</v>
      </c>
      <c r="I45">
        <f t="shared" si="8"/>
        <v>0.75343127752341355</v>
      </c>
      <c r="J45">
        <f t="shared" si="7"/>
        <v>28.603973800354808</v>
      </c>
      <c r="K45" s="18"/>
      <c r="L45" s="18"/>
      <c r="M45" s="18"/>
      <c r="N45" s="18"/>
      <c r="O45" s="18"/>
      <c r="P45" s="18"/>
      <c r="Q45" s="18"/>
      <c r="R45" s="18"/>
    </row>
    <row r="46" spans="1:18" x14ac:dyDescent="0.25">
      <c r="A46" s="18" t="s">
        <v>131</v>
      </c>
      <c r="B46">
        <v>28</v>
      </c>
      <c r="C46" s="9">
        <v>1.5</v>
      </c>
      <c r="D46" s="9">
        <f t="shared" si="9"/>
        <v>42</v>
      </c>
      <c r="E46" t="s">
        <v>155</v>
      </c>
      <c r="F46">
        <v>1.4758645975904701</v>
      </c>
      <c r="G46">
        <f t="shared" si="6"/>
        <v>28.457895167734325</v>
      </c>
      <c r="H46">
        <v>5.9680983029836803</v>
      </c>
      <c r="I46">
        <f t="shared" si="8"/>
        <v>7.0374175939767269</v>
      </c>
      <c r="J46">
        <f t="shared" si="7"/>
        <v>120.69468280253588</v>
      </c>
      <c r="K46" s="18"/>
      <c r="L46" s="18"/>
      <c r="M46" s="18"/>
      <c r="N46" s="18"/>
      <c r="O46" s="18"/>
      <c r="P46" s="18"/>
      <c r="Q46" s="18"/>
      <c r="R46" s="18"/>
    </row>
    <row r="47" spans="1:18" x14ac:dyDescent="0.25">
      <c r="A47" s="18" t="s">
        <v>64</v>
      </c>
      <c r="B47">
        <v>10</v>
      </c>
      <c r="C47" s="9">
        <v>1.62</v>
      </c>
      <c r="D47" s="9">
        <f t="shared" si="9"/>
        <v>16.200000000000003</v>
      </c>
      <c r="E47" t="s">
        <v>155</v>
      </c>
      <c r="F47">
        <v>2.2230486313158999</v>
      </c>
      <c r="G47">
        <f t="shared" si="6"/>
        <v>7.2872899727842029</v>
      </c>
      <c r="H47">
        <v>6.01939627038265</v>
      </c>
      <c r="I47">
        <f t="shared" si="8"/>
        <v>2.6912998035549132</v>
      </c>
      <c r="J47">
        <f t="shared" si="7"/>
        <v>92.117028001835308</v>
      </c>
      <c r="K47" s="18"/>
      <c r="L47" s="18"/>
      <c r="M47" s="18"/>
      <c r="N47" s="18"/>
      <c r="O47" s="18"/>
      <c r="P47" s="18"/>
      <c r="Q47" s="18"/>
      <c r="R47" s="18"/>
    </row>
    <row r="48" spans="1:18" x14ac:dyDescent="0.25">
      <c r="A48" s="18" t="s">
        <v>125</v>
      </c>
      <c r="B48">
        <v>88</v>
      </c>
      <c r="C48" s="9">
        <v>1.6</v>
      </c>
      <c r="D48" s="9">
        <f t="shared" si="9"/>
        <v>140.80000000000001</v>
      </c>
      <c r="E48" t="s">
        <v>155</v>
      </c>
      <c r="F48">
        <v>53.956210690206703</v>
      </c>
      <c r="G48">
        <f t="shared" si="6"/>
        <v>2.6095235043174716</v>
      </c>
      <c r="H48">
        <v>69.977573379928202</v>
      </c>
      <c r="I48">
        <f t="shared" si="8"/>
        <v>2.0120732000173351</v>
      </c>
      <c r="J48">
        <f t="shared" si="7"/>
        <v>25.85471396670162</v>
      </c>
      <c r="K48" s="18"/>
      <c r="L48" s="18"/>
      <c r="M48" s="18"/>
      <c r="N48" s="18"/>
      <c r="O48" s="18"/>
      <c r="P48" s="18"/>
      <c r="Q48" s="18"/>
      <c r="R48" s="18"/>
    </row>
    <row r="49" spans="1:18" x14ac:dyDescent="0.25">
      <c r="A49" s="18" t="s">
        <v>128</v>
      </c>
      <c r="B49">
        <v>68</v>
      </c>
      <c r="C49" s="18">
        <v>1.5</v>
      </c>
      <c r="D49" s="9">
        <f t="shared" si="9"/>
        <v>102</v>
      </c>
      <c r="E49" t="s">
        <v>133</v>
      </c>
      <c r="F49">
        <v>18.625339192047601</v>
      </c>
      <c r="G49">
        <f t="shared" si="6"/>
        <v>5.47641033262635</v>
      </c>
      <c r="H49">
        <v>28.7377503189844</v>
      </c>
      <c r="I49">
        <f t="shared" si="8"/>
        <v>3.5493383743618212</v>
      </c>
      <c r="J49">
        <f t="shared" si="7"/>
        <v>42.701653255036817</v>
      </c>
      <c r="K49" s="18"/>
      <c r="L49" s="18"/>
      <c r="M49" s="18"/>
      <c r="N49" s="18"/>
      <c r="O49" s="18"/>
      <c r="P49" s="18"/>
      <c r="Q49" s="18"/>
      <c r="R49" s="18"/>
    </row>
    <row r="50" spans="1:18" x14ac:dyDescent="0.25">
      <c r="A50" s="18" t="s">
        <v>63</v>
      </c>
      <c r="B50">
        <v>100</v>
      </c>
      <c r="C50" s="9">
        <v>2</v>
      </c>
      <c r="D50" s="9">
        <f t="shared" si="9"/>
        <v>200</v>
      </c>
      <c r="E50" t="s">
        <v>156</v>
      </c>
      <c r="F50">
        <v>59.999267268982301</v>
      </c>
      <c r="G50">
        <f t="shared" si="6"/>
        <v>3.3333740411092254</v>
      </c>
      <c r="H50">
        <v>77.3370035084139</v>
      </c>
      <c r="I50">
        <f t="shared" si="8"/>
        <v>2.5860841631682945</v>
      </c>
      <c r="J50">
        <f t="shared" si="7"/>
        <v>25.248590399740444</v>
      </c>
      <c r="K50" s="18"/>
      <c r="L50" s="18"/>
      <c r="M50" s="20"/>
      <c r="N50" s="20"/>
      <c r="O50" s="20"/>
      <c r="P50" s="20"/>
      <c r="Q50" s="20"/>
      <c r="R50" s="18"/>
    </row>
    <row r="51" spans="1:18" x14ac:dyDescent="0.25">
      <c r="A51" s="18" t="s">
        <v>18</v>
      </c>
      <c r="B51">
        <v>20</v>
      </c>
      <c r="C51" s="9">
        <v>1.5</v>
      </c>
      <c r="D51" s="9">
        <f t="shared" si="9"/>
        <v>30</v>
      </c>
      <c r="E51" t="s">
        <v>156</v>
      </c>
      <c r="F51">
        <v>3.3471731527713802</v>
      </c>
      <c r="G51">
        <f t="shared" si="6"/>
        <v>8.9627869939028137</v>
      </c>
      <c r="H51">
        <v>9.1511679178211391</v>
      </c>
      <c r="I51">
        <f t="shared" si="8"/>
        <v>3.2782700819616144</v>
      </c>
      <c r="J51">
        <f t="shared" si="7"/>
        <v>92.876242251158274</v>
      </c>
      <c r="K51" s="18"/>
      <c r="L51" s="18"/>
      <c r="M51" s="18"/>
      <c r="N51" s="18"/>
      <c r="O51" s="18"/>
      <c r="P51" s="18"/>
      <c r="Q51" s="18"/>
      <c r="R51" s="18"/>
    </row>
    <row r="52" spans="1:18" x14ac:dyDescent="0.25">
      <c r="A52" s="18" t="s">
        <v>16</v>
      </c>
      <c r="B52">
        <v>44</v>
      </c>
      <c r="C52" s="9">
        <v>1.5</v>
      </c>
      <c r="D52" s="9">
        <f t="shared" si="9"/>
        <v>66</v>
      </c>
      <c r="E52" t="s">
        <v>154</v>
      </c>
      <c r="F52">
        <v>2.4649236449394598</v>
      </c>
      <c r="G52">
        <f t="shared" si="6"/>
        <v>26.77567726509476</v>
      </c>
      <c r="H52">
        <v>13.8024977984999</v>
      </c>
      <c r="I52">
        <f t="shared" si="8"/>
        <v>4.7817432006526452</v>
      </c>
      <c r="J52">
        <f t="shared" si="7"/>
        <v>139.38993580488903</v>
      </c>
      <c r="K52" s="18"/>
      <c r="L52" s="18"/>
      <c r="M52" s="18"/>
      <c r="N52" s="18"/>
      <c r="O52" s="18"/>
      <c r="P52" s="18"/>
      <c r="Q52" s="18"/>
      <c r="R52" s="18"/>
    </row>
    <row r="53" spans="1:18" x14ac:dyDescent="0.25">
      <c r="A53" s="38" t="s">
        <v>199</v>
      </c>
      <c r="B53" s="38">
        <v>49</v>
      </c>
      <c r="C53" s="38">
        <v>2.1</v>
      </c>
      <c r="D53" s="18">
        <f t="shared" si="9"/>
        <v>102.9</v>
      </c>
      <c r="E53" t="s">
        <v>154</v>
      </c>
      <c r="F53">
        <v>2.8349390568354802</v>
      </c>
      <c r="G53">
        <f t="shared" si="6"/>
        <v>36.297076563918388</v>
      </c>
      <c r="H53">
        <v>14.3643292011526</v>
      </c>
      <c r="I53">
        <f t="shared" si="8"/>
        <v>7.1635785116748272</v>
      </c>
      <c r="J53">
        <f t="shared" si="7"/>
        <v>134.06837978659206</v>
      </c>
      <c r="K53" s="36"/>
      <c r="L53" s="18"/>
      <c r="M53" s="18"/>
      <c r="N53" s="18"/>
      <c r="O53" s="18"/>
      <c r="P53" s="18"/>
      <c r="Q53" s="18"/>
      <c r="R53" s="18"/>
    </row>
    <row r="54" spans="1:18" x14ac:dyDescent="0.25">
      <c r="A54" s="18" t="s">
        <v>66</v>
      </c>
      <c r="B54">
        <v>67</v>
      </c>
      <c r="C54" s="9">
        <v>1.5</v>
      </c>
      <c r="D54" s="9">
        <f t="shared" si="9"/>
        <v>100.5</v>
      </c>
      <c r="E54" t="s">
        <v>155</v>
      </c>
      <c r="F54">
        <v>27.812351101112899</v>
      </c>
      <c r="G54">
        <f t="shared" si="6"/>
        <v>3.6135024915595335</v>
      </c>
      <c r="H54">
        <v>39.215327230397598</v>
      </c>
      <c r="I54">
        <f t="shared" si="8"/>
        <v>2.5627734637924386</v>
      </c>
      <c r="J54">
        <f t="shared" si="7"/>
        <v>34.024678798770289</v>
      </c>
      <c r="K54" s="18"/>
      <c r="L54" s="18"/>
      <c r="M54" s="18"/>
      <c r="N54" s="18"/>
      <c r="O54" s="18"/>
      <c r="P54" s="18"/>
      <c r="Q54" s="18"/>
      <c r="R54" s="18"/>
    </row>
    <row r="55" spans="1:18" x14ac:dyDescent="0.25">
      <c r="A55" s="38" t="s">
        <v>198</v>
      </c>
      <c r="B55" s="38">
        <v>84</v>
      </c>
      <c r="C55" s="38">
        <v>1.5</v>
      </c>
      <c r="D55" s="18">
        <f t="shared" si="9"/>
        <v>126</v>
      </c>
      <c r="E55" t="s">
        <v>155</v>
      </c>
      <c r="F55">
        <v>45.0263803083525</v>
      </c>
      <c r="G55">
        <f t="shared" si="6"/>
        <v>2.7983595202883031</v>
      </c>
      <c r="H55">
        <v>59.141672428582503</v>
      </c>
      <c r="I55">
        <f t="shared" si="8"/>
        <v>2.1304774590565283</v>
      </c>
      <c r="J55">
        <f t="shared" si="7"/>
        <v>27.101000257490892</v>
      </c>
      <c r="K55" s="18"/>
      <c r="L55" s="18"/>
      <c r="M55" s="18"/>
      <c r="N55" s="18"/>
      <c r="O55" s="18"/>
      <c r="P55" s="18"/>
      <c r="Q55" s="18"/>
      <c r="R55" s="18"/>
    </row>
    <row r="56" spans="1:18" x14ac:dyDescent="0.25">
      <c r="A56" s="18" t="s">
        <v>130</v>
      </c>
      <c r="B56">
        <v>100</v>
      </c>
      <c r="C56" s="9">
        <v>1.62</v>
      </c>
      <c r="D56" s="9">
        <f t="shared" si="9"/>
        <v>162</v>
      </c>
      <c r="E56" t="s">
        <v>133</v>
      </c>
      <c r="F56">
        <v>48.8452638222007</v>
      </c>
      <c r="G56">
        <f t="shared" si="6"/>
        <v>3.3165958646408056</v>
      </c>
      <c r="H56">
        <v>63.239891996107403</v>
      </c>
      <c r="I56">
        <f t="shared" si="8"/>
        <v>2.5616742041553704</v>
      </c>
      <c r="J56">
        <f t="shared" si="7"/>
        <v>25.685164228598893</v>
      </c>
      <c r="K56" s="37"/>
      <c r="L56" s="18"/>
      <c r="M56" s="18"/>
      <c r="N56" s="18"/>
      <c r="O56" s="18"/>
      <c r="P56" s="18"/>
      <c r="Q56" s="18"/>
      <c r="R56" s="18"/>
    </row>
    <row r="57" spans="1:18" x14ac:dyDescent="0.25">
      <c r="A57" s="18" t="s">
        <v>119</v>
      </c>
      <c r="B57">
        <v>62</v>
      </c>
      <c r="C57" s="9">
        <v>1.6</v>
      </c>
      <c r="D57" s="9">
        <f t="shared" si="9"/>
        <v>99.2</v>
      </c>
      <c r="E57" t="s">
        <v>133</v>
      </c>
      <c r="F57">
        <v>107.688440415125</v>
      </c>
      <c r="G57">
        <f t="shared" si="6"/>
        <v>0.92117593696776401</v>
      </c>
      <c r="H57">
        <v>128.92959780975801</v>
      </c>
      <c r="I57">
        <f t="shared" si="8"/>
        <v>0.76941215737269653</v>
      </c>
      <c r="J57">
        <f t="shared" si="7"/>
        <v>17.953962896476472</v>
      </c>
      <c r="K57" s="18"/>
      <c r="L57" s="18"/>
      <c r="M57" s="18"/>
      <c r="N57" s="18"/>
      <c r="O57" s="18"/>
      <c r="P57" s="18"/>
      <c r="Q57" s="18"/>
      <c r="R57" s="18"/>
    </row>
    <row r="58" spans="1:18" x14ac:dyDescent="0.25">
      <c r="A58" s="23" t="s">
        <v>157</v>
      </c>
      <c r="B58">
        <v>15</v>
      </c>
      <c r="C58" s="20">
        <v>2</v>
      </c>
      <c r="D58" s="9">
        <f t="shared" si="9"/>
        <v>30</v>
      </c>
      <c r="E58" t="s">
        <v>133</v>
      </c>
      <c r="F58">
        <v>1.34407735490111</v>
      </c>
      <c r="G58">
        <f t="shared" si="6"/>
        <v>22.320143919251759</v>
      </c>
      <c r="H58">
        <v>6.8876554327902904</v>
      </c>
      <c r="I58">
        <f t="shared" si="8"/>
        <v>4.3556185835281482</v>
      </c>
      <c r="J58">
        <f t="shared" si="7"/>
        <v>134.68799876930609</v>
      </c>
      <c r="K58" s="37"/>
      <c r="L58" s="18"/>
      <c r="M58" s="18"/>
      <c r="N58" s="18"/>
      <c r="O58" s="18"/>
      <c r="P58" s="18"/>
      <c r="Q58" s="18"/>
      <c r="R58" s="18"/>
    </row>
    <row r="59" spans="1:18" x14ac:dyDescent="0.25">
      <c r="A59" s="18" t="s">
        <v>123</v>
      </c>
      <c r="B59">
        <v>116</v>
      </c>
      <c r="C59" s="9">
        <v>2.2999999999999998</v>
      </c>
      <c r="D59" s="9">
        <f t="shared" si="9"/>
        <v>266.79999999999995</v>
      </c>
      <c r="E59" t="s">
        <v>133</v>
      </c>
      <c r="F59">
        <v>76.715260511838196</v>
      </c>
      <c r="G59">
        <f t="shared" si="6"/>
        <v>3.4777956591678278</v>
      </c>
      <c r="H59">
        <v>94.945107693875201</v>
      </c>
      <c r="I59">
        <f t="shared" si="8"/>
        <v>2.810044735113939</v>
      </c>
      <c r="J59">
        <f t="shared" si="7"/>
        <v>21.239436187379983</v>
      </c>
      <c r="K59" s="18"/>
      <c r="L59" s="18"/>
      <c r="M59" s="18"/>
      <c r="N59" s="18"/>
      <c r="O59" s="18"/>
      <c r="P59" s="18"/>
      <c r="Q59" s="18"/>
      <c r="R59" s="18"/>
    </row>
    <row r="60" spans="1:18" x14ac:dyDescent="0.25">
      <c r="A60" s="38" t="s">
        <v>200</v>
      </c>
      <c r="B60" s="38">
        <v>68</v>
      </c>
      <c r="C60" s="38">
        <v>2.0499999999999998</v>
      </c>
      <c r="D60" s="18">
        <f t="shared" si="9"/>
        <v>139.39999999999998</v>
      </c>
      <c r="E60" t="s">
        <v>154</v>
      </c>
      <c r="F60">
        <v>12.7684030275251</v>
      </c>
      <c r="G60">
        <f t="shared" si="6"/>
        <v>10.917575181445372</v>
      </c>
      <c r="H60">
        <v>26.943553767349499</v>
      </c>
      <c r="I60">
        <f t="shared" si="8"/>
        <v>5.1737792721658886</v>
      </c>
      <c r="J60">
        <f t="shared" si="7"/>
        <v>71.389837640304393</v>
      </c>
      <c r="K60" s="18"/>
      <c r="L60" s="18"/>
      <c r="M60" s="18"/>
      <c r="N60" s="18"/>
      <c r="O60" s="18"/>
      <c r="P60" s="18"/>
      <c r="Q60" s="18"/>
      <c r="R60" s="18"/>
    </row>
    <row r="61" spans="1:18" x14ac:dyDescent="0.25">
      <c r="A61" s="18" t="s">
        <v>121</v>
      </c>
      <c r="B61">
        <v>60</v>
      </c>
      <c r="C61" s="9">
        <v>1.5</v>
      </c>
      <c r="D61" s="9">
        <f t="shared" si="9"/>
        <v>90</v>
      </c>
      <c r="E61" t="s">
        <v>133</v>
      </c>
      <c r="F61">
        <v>15.073523666255999</v>
      </c>
      <c r="G61">
        <f t="shared" si="6"/>
        <v>5.970733983154612</v>
      </c>
      <c r="H61">
        <v>27.685294273937501</v>
      </c>
      <c r="I61">
        <f t="shared" si="8"/>
        <v>3.2508233110862967</v>
      </c>
      <c r="J61">
        <f t="shared" si="7"/>
        <v>58.990267810122852</v>
      </c>
      <c r="K61" s="18"/>
      <c r="L61" s="18"/>
      <c r="M61" s="18"/>
      <c r="N61" s="18"/>
      <c r="O61" s="18"/>
      <c r="P61" s="18"/>
      <c r="Q61" s="18"/>
      <c r="R61" s="18"/>
    </row>
    <row r="62" spans="1:18" x14ac:dyDescent="0.25">
      <c r="J62" s="18"/>
      <c r="K62" s="18"/>
      <c r="L62" s="18"/>
      <c r="M62" s="18"/>
      <c r="N62" s="18"/>
      <c r="O62" s="18"/>
      <c r="P62" s="18"/>
      <c r="Q62" s="18"/>
      <c r="R62" s="18"/>
    </row>
    <row r="63" spans="1:18" x14ac:dyDescent="0.25">
      <c r="J63" s="18"/>
      <c r="K63" s="18"/>
      <c r="L63" s="18"/>
      <c r="M63" s="18"/>
      <c r="N63" s="18"/>
      <c r="O63" s="18"/>
      <c r="P63" s="18"/>
      <c r="Q63" s="18"/>
      <c r="R63" s="18"/>
    </row>
    <row r="64" spans="1:18" x14ac:dyDescent="0.25">
      <c r="C64">
        <f>AVERAGE(C2:C61)</f>
        <v>1.9642499999999996</v>
      </c>
      <c r="I64">
        <f>AVERAGE(I2:I61)</f>
        <v>2.9949294491245544</v>
      </c>
      <c r="J64" s="18"/>
      <c r="K64" s="36"/>
      <c r="L64" s="18"/>
      <c r="M64" s="18"/>
      <c r="N64" s="18"/>
      <c r="O64" s="18"/>
      <c r="P64" s="18"/>
      <c r="Q64" s="18"/>
      <c r="R64" s="18"/>
    </row>
    <row r="65" spans="10:18" x14ac:dyDescent="0.25">
      <c r="J65" s="18"/>
      <c r="K65" s="18"/>
      <c r="L65" s="18"/>
      <c r="M65" s="18"/>
      <c r="N65" s="18"/>
      <c r="O65" s="18"/>
      <c r="P65" s="18"/>
      <c r="Q65" s="18"/>
      <c r="R65" s="18"/>
    </row>
    <row r="66" spans="10:18" x14ac:dyDescent="0.25">
      <c r="J66" s="18"/>
      <c r="K66" s="18"/>
      <c r="L66" s="18"/>
      <c r="M66" s="18"/>
      <c r="N66" s="18"/>
      <c r="O66" s="18"/>
      <c r="P66" s="18"/>
      <c r="Q66" s="18"/>
      <c r="R66" s="18"/>
    </row>
    <row r="67" spans="10:18" x14ac:dyDescent="0.25">
      <c r="J67" s="18"/>
      <c r="K67" s="37"/>
      <c r="L67" s="18"/>
      <c r="M67" s="18"/>
      <c r="N67" s="18"/>
      <c r="O67" s="18"/>
      <c r="P67" s="18"/>
      <c r="Q67" s="18"/>
      <c r="R67" s="18"/>
    </row>
    <row r="68" spans="10:18" x14ac:dyDescent="0.25">
      <c r="J68" s="18"/>
      <c r="K68" s="18"/>
      <c r="L68" s="18"/>
      <c r="M68" s="18"/>
      <c r="N68" s="18"/>
      <c r="O68" s="18"/>
      <c r="P68" s="18"/>
      <c r="Q68" s="18"/>
      <c r="R68" s="18"/>
    </row>
    <row r="69" spans="10:18" x14ac:dyDescent="0.25">
      <c r="J69" s="18"/>
      <c r="K69" s="18"/>
      <c r="L69" s="18"/>
      <c r="M69" s="18"/>
      <c r="N69" s="18"/>
      <c r="O69" s="18"/>
      <c r="P69" s="18"/>
      <c r="Q69" s="18"/>
      <c r="R69" s="18"/>
    </row>
    <row r="70" spans="10:18" x14ac:dyDescent="0.25">
      <c r="J70" s="18"/>
      <c r="K70" s="18"/>
      <c r="L70" s="18"/>
      <c r="M70" s="18"/>
      <c r="N70" s="18"/>
      <c r="O70" s="18"/>
      <c r="P70" s="18"/>
      <c r="Q70" s="18"/>
      <c r="R70" s="18"/>
    </row>
    <row r="71" spans="10:18" x14ac:dyDescent="0.25">
      <c r="J71" s="18"/>
      <c r="K71" s="18"/>
      <c r="L71" s="18"/>
      <c r="M71" s="18"/>
      <c r="N71" s="18"/>
      <c r="O71" s="18"/>
      <c r="P71" s="18"/>
      <c r="Q71" s="18"/>
      <c r="R71" s="18"/>
    </row>
    <row r="72" spans="10:18" x14ac:dyDescent="0.25">
      <c r="J72" s="18"/>
      <c r="K72" s="18"/>
      <c r="L72" s="18"/>
      <c r="M72" s="18"/>
      <c r="N72" s="18"/>
      <c r="O72" s="18"/>
      <c r="P72" s="18"/>
      <c r="Q72" s="18"/>
      <c r="R72" s="18"/>
    </row>
    <row r="73" spans="10:18" x14ac:dyDescent="0.25">
      <c r="J73" s="18"/>
      <c r="K73" s="18"/>
      <c r="L73" s="18"/>
      <c r="M73" s="18"/>
      <c r="N73" s="18"/>
      <c r="O73" s="18"/>
      <c r="P73" s="18"/>
      <c r="Q73" s="18"/>
      <c r="R73" s="18"/>
    </row>
    <row r="74" spans="10:18" x14ac:dyDescent="0.25">
      <c r="J74" s="18"/>
      <c r="K74" s="18"/>
      <c r="L74" s="18"/>
      <c r="M74" s="18"/>
      <c r="N74" s="18"/>
      <c r="O74" s="18"/>
      <c r="P74" s="18"/>
      <c r="Q74" s="18"/>
      <c r="R74" s="18"/>
    </row>
    <row r="75" spans="10:18" x14ac:dyDescent="0.25">
      <c r="J75" s="18"/>
      <c r="K75" s="18"/>
      <c r="L75" s="18"/>
      <c r="M75" s="18"/>
      <c r="N75" s="18"/>
      <c r="O75" s="18"/>
      <c r="P75" s="18"/>
      <c r="Q75" s="18"/>
      <c r="R75" s="18"/>
    </row>
    <row r="76" spans="10:18" x14ac:dyDescent="0.25">
      <c r="J76" s="18"/>
      <c r="K76" s="18"/>
      <c r="L76" s="18"/>
      <c r="M76" s="18"/>
      <c r="N76" s="18"/>
      <c r="O76" s="18"/>
      <c r="P76" s="18"/>
      <c r="Q76" s="18"/>
      <c r="R76" s="18"/>
    </row>
    <row r="77" spans="10:18" x14ac:dyDescent="0.25">
      <c r="J77" s="18"/>
      <c r="K77" s="18"/>
      <c r="L77" s="18"/>
      <c r="M77" s="18"/>
      <c r="N77" s="18"/>
      <c r="O77" s="18"/>
      <c r="P77" s="18"/>
      <c r="Q77" s="18"/>
      <c r="R77" s="18"/>
    </row>
    <row r="78" spans="10:18" x14ac:dyDescent="0.25">
      <c r="J78" s="18"/>
      <c r="K78" s="18"/>
      <c r="L78" s="18"/>
      <c r="M78" s="18"/>
      <c r="N78" s="18"/>
      <c r="O78" s="18"/>
      <c r="P78" s="18"/>
      <c r="Q78" s="18"/>
      <c r="R78" s="18"/>
    </row>
    <row r="79" spans="10:18" x14ac:dyDescent="0.25">
      <c r="L79" s="18"/>
      <c r="M79" s="18"/>
      <c r="N79" s="18"/>
      <c r="O79" s="18"/>
      <c r="P79" s="18"/>
      <c r="Q79" s="18"/>
      <c r="R79" s="18"/>
    </row>
  </sheetData>
  <sortState xmlns:xlrd2="http://schemas.microsoft.com/office/spreadsheetml/2017/richdata2" ref="A2:J61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Farms In Region</vt:lpstr>
      <vt:lpstr>Adding more Farms</vt:lpstr>
      <vt:lpstr>Farms In first subset</vt:lpstr>
      <vt:lpstr>Farms In second subset</vt:lpstr>
      <vt:lpstr>Farms_Second_Coord</vt:lpstr>
      <vt:lpstr>Sheet3</vt:lpstr>
      <vt:lpstr>By region sub</vt:lpstr>
      <vt:lpstr>TI</vt:lpstr>
      <vt:lpstr>Farms_turb</vt:lpstr>
      <vt:lpstr>Sheet6</vt:lpstr>
      <vt:lpstr>Sheet2</vt:lpstr>
      <vt:lpstr>Sheet4</vt:lpstr>
      <vt:lpstr>Sheet7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Bensason, David</dc:creator>
  <cp:lastModifiedBy>Bensason, David</cp:lastModifiedBy>
  <dcterms:created xsi:type="dcterms:W3CDTF">2020-04-30T14:14:44Z</dcterms:created>
  <dcterms:modified xsi:type="dcterms:W3CDTF">2020-08-28T15:00:13Z</dcterms:modified>
</cp:coreProperties>
</file>