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AD8DD50F-1C39-4E47-8BB5-D0AF3A915D7A}" xr6:coauthVersionLast="45" xr6:coauthVersionMax="45" xr10:uidLastSave="{00000000-0000-0000-0000-000000000000}"/>
  <bookViews>
    <workbookView xWindow="28680" yWindow="4575" windowWidth="24240" windowHeight="13140" firstSheet="1" activeTab="4" xr2:uid="{8ECBDFF1-BDE1-447B-B0A3-AD708458E815}"/>
  </bookViews>
  <sheets>
    <sheet name="Farm Spreadsheet" sheetId="1" r:id="rId1"/>
    <sheet name="List of all farms" sheetId="6" r:id="rId2"/>
    <sheet name="Farms For unc study" sheetId="4" r:id="rId3"/>
    <sheet name="Runtimes" sheetId="3" r:id="rId4"/>
    <sheet name="Runtimes_second_subs" sheetId="7" r:id="rId5"/>
    <sheet name="Convergence Test for Maxite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" i="7" l="1"/>
  <c r="N37" i="3"/>
  <c r="M34" i="3"/>
  <c r="L34" i="3"/>
  <c r="N26" i="7"/>
  <c r="M26" i="7"/>
  <c r="L26" i="7"/>
  <c r="K26" i="7"/>
  <c r="D58" i="7"/>
  <c r="D43" i="7"/>
  <c r="D33" i="7"/>
  <c r="D57" i="7"/>
  <c r="D49" i="7"/>
  <c r="D61" i="7"/>
  <c r="D29" i="7"/>
  <c r="D56" i="7"/>
  <c r="D59" i="7"/>
  <c r="D18" i="7"/>
  <c r="D39" i="7"/>
  <c r="D52" i="7"/>
  <c r="D8" i="7"/>
  <c r="D3" i="7"/>
  <c r="D64" i="7" s="1"/>
  <c r="E64" i="7" s="1"/>
  <c r="F64" i="7" s="1"/>
  <c r="G64" i="7" s="1"/>
  <c r="G67" i="7" s="1"/>
  <c r="D47" i="7"/>
  <c r="D7" i="7"/>
  <c r="D46" i="7"/>
  <c r="D5" i="7"/>
  <c r="D31" i="7"/>
  <c r="D54" i="7"/>
  <c r="D48" i="7"/>
  <c r="D20" i="7"/>
  <c r="D25" i="7"/>
  <c r="D41" i="7"/>
  <c r="D37" i="7"/>
  <c r="D45" i="7"/>
  <c r="D9" i="7"/>
  <c r="D11" i="7"/>
  <c r="D30" i="7"/>
  <c r="D12" i="7"/>
  <c r="D17" i="7"/>
  <c r="D13" i="7"/>
  <c r="D22" i="7"/>
  <c r="D27" i="7"/>
  <c r="D34" i="7"/>
  <c r="D28" i="7"/>
  <c r="D16" i="7"/>
  <c r="D32" i="7"/>
  <c r="D24" i="7"/>
  <c r="D36" i="7"/>
  <c r="D6" i="7"/>
  <c r="D51" i="7"/>
  <c r="D40" i="7"/>
  <c r="D38" i="7"/>
  <c r="D42" i="7"/>
  <c r="D21" i="7"/>
  <c r="D4" i="7"/>
  <c r="D44" i="7"/>
  <c r="D26" i="7"/>
  <c r="D15" i="7"/>
  <c r="D2" i="7"/>
  <c r="D35" i="7"/>
  <c r="D14" i="7"/>
  <c r="D23" i="7"/>
  <c r="D50" i="7"/>
  <c r="D53" i="7"/>
  <c r="D60" i="7"/>
  <c r="D10" i="7"/>
  <c r="D55" i="7"/>
  <c r="D19" i="7"/>
  <c r="U121" i="3"/>
  <c r="U120" i="3"/>
  <c r="U119" i="3"/>
  <c r="S109" i="3"/>
  <c r="O109" i="3" s="1"/>
  <c r="S108" i="3"/>
  <c r="O108" i="3" s="1"/>
  <c r="S107" i="3"/>
  <c r="O107" i="3" s="1"/>
  <c r="P104" i="3"/>
  <c r="P103" i="3"/>
  <c r="P102" i="3"/>
  <c r="G92" i="3"/>
  <c r="G91" i="3"/>
  <c r="K90" i="3"/>
  <c r="K91" i="3"/>
  <c r="K92" i="3"/>
  <c r="K93" i="3"/>
  <c r="K94" i="3"/>
  <c r="K51" i="3"/>
  <c r="K52" i="3"/>
  <c r="K53" i="3"/>
  <c r="K54" i="3"/>
  <c r="K55" i="3"/>
  <c r="K56" i="3"/>
  <c r="K57" i="3"/>
  <c r="K50" i="3"/>
  <c r="V75" i="3"/>
  <c r="V76" i="3"/>
  <c r="V77" i="3"/>
  <c r="V78" i="3"/>
  <c r="V79" i="3"/>
  <c r="V80" i="3"/>
  <c r="V81" i="3"/>
  <c r="V74" i="3"/>
  <c r="K89" i="3"/>
  <c r="V61" i="3"/>
  <c r="V62" i="3"/>
  <c r="V63" i="3"/>
  <c r="V64" i="3"/>
  <c r="V60" i="3"/>
  <c r="K45" i="3"/>
  <c r="K46" i="3"/>
  <c r="K47" i="3"/>
  <c r="K48" i="3"/>
  <c r="K44" i="3"/>
  <c r="U60" i="3"/>
  <c r="U62" i="3"/>
  <c r="U63" i="3"/>
  <c r="U64" i="3"/>
  <c r="U61" i="3"/>
  <c r="I51" i="3" l="1"/>
  <c r="I52" i="3"/>
  <c r="I53" i="3"/>
  <c r="I54" i="3"/>
  <c r="I55" i="3"/>
  <c r="I56" i="3"/>
  <c r="I50" i="3"/>
  <c r="I45" i="3"/>
  <c r="I46" i="3"/>
  <c r="I47" i="3"/>
  <c r="I48" i="3"/>
  <c r="I44" i="3"/>
  <c r="H37" i="3"/>
  <c r="K34" i="3" l="1"/>
  <c r="J34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2" i="3"/>
  <c r="N25" i="1"/>
  <c r="O25" i="1"/>
  <c r="O26" i="1" l="1"/>
  <c r="O27" i="1"/>
  <c r="O28" i="1"/>
  <c r="O29" i="1"/>
  <c r="O30" i="1"/>
  <c r="N26" i="1"/>
  <c r="N27" i="1"/>
  <c r="N28" i="1"/>
  <c r="N29" i="1"/>
  <c r="N30" i="1"/>
  <c r="T25" i="1"/>
  <c r="T24" i="1"/>
</calcChain>
</file>

<file path=xl/sharedStrings.xml><?xml version="1.0" encoding="utf-8"?>
<sst xmlns="http://schemas.openxmlformats.org/spreadsheetml/2006/main" count="764" uniqueCount="291">
  <si>
    <t>Amazon Wind Farm US Central</t>
  </si>
  <si>
    <t>Amazon Wind Farm US East</t>
  </si>
  <si>
    <t>Apple Blossom</t>
  </si>
  <si>
    <t>Aragonne Wind LLC (Pastura)</t>
  </si>
  <si>
    <t>Arbuckle Mountain</t>
  </si>
  <si>
    <t>Arkwright Summit</t>
  </si>
  <si>
    <t>Armadillo Flats</t>
  </si>
  <si>
    <t>Armenia Mountain</t>
  </si>
  <si>
    <t>Aurora County Wind</t>
  </si>
  <si>
    <t>Baffin</t>
  </si>
  <si>
    <t>Barton Chapel</t>
  </si>
  <si>
    <t>Bear Creek</t>
  </si>
  <si>
    <t>Beech Ridge</t>
  </si>
  <si>
    <t>Beethoven Wind, LLC</t>
  </si>
  <si>
    <t>Bent Tree</t>
  </si>
  <si>
    <t>Berkshire Wind</t>
  </si>
  <si>
    <t>Bethel</t>
  </si>
  <si>
    <t>Big Blue Wind Farm</t>
  </si>
  <si>
    <t>Big Smile Wind Farm at Dempsey Ridge</t>
  </si>
  <si>
    <t>Big Timber</t>
  </si>
  <si>
    <t>Bingham Lake</t>
  </si>
  <si>
    <t>Bingham Wind</t>
  </si>
  <si>
    <t>Blackwell</t>
  </si>
  <si>
    <t>Blue Canyon V</t>
  </si>
  <si>
    <t>Blue Canyon VI</t>
  </si>
  <si>
    <t>Blue Cloud I</t>
  </si>
  <si>
    <t>Blue Sky - Green Field</t>
  </si>
  <si>
    <t>Bluff Point</t>
  </si>
  <si>
    <t>Border Winds Project</t>
  </si>
  <si>
    <t>Breckinridge</t>
  </si>
  <si>
    <t>Brule County Wind</t>
  </si>
  <si>
    <t>Buckeye</t>
  </si>
  <si>
    <t>Buffalo Bear</t>
  </si>
  <si>
    <t>Buffalo Mountain</t>
  </si>
  <si>
    <t>Burley Butte</t>
  </si>
  <si>
    <t>Busch Ranch</t>
  </si>
  <si>
    <t>Butler Ridge</t>
  </si>
  <si>
    <t>Cactus Flats</t>
  </si>
  <si>
    <t>Camp Grove</t>
  </si>
  <si>
    <t>Campbell County</t>
  </si>
  <si>
    <t>Canton Mountain</t>
  </si>
  <si>
    <t>Carroll Area</t>
  </si>
  <si>
    <t>Casper Wind Farm</t>
  </si>
  <si>
    <t>Cedar Bluff</t>
  </si>
  <si>
    <t>Cedar Hills</t>
  </si>
  <si>
    <t>Cedar Ridge Wind Farm</t>
  </si>
  <si>
    <t>Centennial Wind Farm</t>
  </si>
  <si>
    <t>Chapman Ranch</t>
  </si>
  <si>
    <t>Charles City</t>
  </si>
  <si>
    <t>Chestnut Flats</t>
  </si>
  <si>
    <t>Chopin</t>
  </si>
  <si>
    <t>Coastal Energy</t>
  </si>
  <si>
    <t>Colorado Highlands</t>
  </si>
  <si>
    <t>Conception Wind Project</t>
  </si>
  <si>
    <t>Copenhagen</t>
  </si>
  <si>
    <t>Creston Ridge</t>
  </si>
  <si>
    <t>Cross Winds</t>
  </si>
  <si>
    <t>Crystal Lake I</t>
  </si>
  <si>
    <t>Danielson</t>
  </si>
  <si>
    <t>Day County Wind Project</t>
  </si>
  <si>
    <t>Deerfield Wind</t>
  </si>
  <si>
    <t>Drift Sand</t>
  </si>
  <si>
    <t>Dunlap</t>
  </si>
  <si>
    <t>Durbin Creek</t>
  </si>
  <si>
    <t>EcoGrove</t>
  </si>
  <si>
    <t>El Cabo</t>
  </si>
  <si>
    <t>Electra Wind</t>
  </si>
  <si>
    <t>Elk</t>
  </si>
  <si>
    <t>Forward</t>
  </si>
  <si>
    <t>Fourmile Ridge</t>
  </si>
  <si>
    <t>Future Generation Wind</t>
  </si>
  <si>
    <t>Galactic Wind</t>
  </si>
  <si>
    <t>Georgia Mountain</t>
  </si>
  <si>
    <t>Golden Valley</t>
  </si>
  <si>
    <t>Gordon Butte</t>
  </si>
  <si>
    <t>Grant County</t>
  </si>
  <si>
    <t>Greensburg</t>
  </si>
  <si>
    <t>Groton</t>
  </si>
  <si>
    <t>Harbor Wind</t>
  </si>
  <si>
    <t>Hawkeye</t>
  </si>
  <si>
    <t>Heritage Garden</t>
  </si>
  <si>
    <t>Hoosac</t>
  </si>
  <si>
    <t>Howard</t>
  </si>
  <si>
    <t>Jericho Mountain</t>
  </si>
  <si>
    <t>Kimball Wind Farm</t>
  </si>
  <si>
    <t>Lakeswind</t>
  </si>
  <si>
    <t>Lamar Municipal</t>
  </si>
  <si>
    <t>Marsh Hill</t>
  </si>
  <si>
    <t>MinWind III-IX</t>
  </si>
  <si>
    <t>Minonk</t>
  </si>
  <si>
    <t>Montfort Wind Farm</t>
  </si>
  <si>
    <t>Mountaineer Wind Energy Center (Thomas)</t>
  </si>
  <si>
    <t>Noble Altona</t>
  </si>
  <si>
    <t>Noble Bliss</t>
  </si>
  <si>
    <t>Notrees</t>
  </si>
  <si>
    <t>sub</t>
  </si>
  <si>
    <t>done</t>
  </si>
  <si>
    <t>fail</t>
  </si>
  <si>
    <t>Mehoopany</t>
  </si>
  <si>
    <t>red horse 2</t>
  </si>
  <si>
    <t>Horse Butte</t>
  </si>
  <si>
    <t>Dry Lake</t>
  </si>
  <si>
    <t>Perrin Ranch</t>
  </si>
  <si>
    <t>Milford Phase II</t>
  </si>
  <si>
    <t>Vantage Point</t>
  </si>
  <si>
    <t>Cold Springs</t>
  </si>
  <si>
    <t xml:space="preserve">North Sky River </t>
  </si>
  <si>
    <t xml:space="preserve">Tucannon River </t>
  </si>
  <si>
    <t>Mars Hill</t>
  </si>
  <si>
    <t>runnimg</t>
  </si>
  <si>
    <t xml:space="preserve">Aurora County </t>
  </si>
  <si>
    <t xml:space="preserve">Berkshire Wind </t>
  </si>
  <si>
    <t xml:space="preserve">Big Blue Wind Farm </t>
  </si>
  <si>
    <t xml:space="preserve">Fisherman </t>
  </si>
  <si>
    <t>11_120</t>
  </si>
  <si>
    <t>11_140</t>
  </si>
  <si>
    <t>11_160</t>
  </si>
  <si>
    <t>11_180</t>
  </si>
  <si>
    <t>11_200</t>
  </si>
  <si>
    <t>11_220</t>
  </si>
  <si>
    <t xml:space="preserve">Elk </t>
  </si>
  <si>
    <t>5_120</t>
  </si>
  <si>
    <t>5_140</t>
  </si>
  <si>
    <t>5_160</t>
  </si>
  <si>
    <t>5_180</t>
  </si>
  <si>
    <t>5_200</t>
  </si>
  <si>
    <t>5_220</t>
  </si>
  <si>
    <t>3_120</t>
  </si>
  <si>
    <t>3_140</t>
  </si>
  <si>
    <t>3_160</t>
  </si>
  <si>
    <t>3_180</t>
  </si>
  <si>
    <t>3_200</t>
  </si>
  <si>
    <t>3_220</t>
  </si>
  <si>
    <t>7_120</t>
  </si>
  <si>
    <t>7_140</t>
  </si>
  <si>
    <t>7_160</t>
  </si>
  <si>
    <t>7_180</t>
  </si>
  <si>
    <t>7_200</t>
  </si>
  <si>
    <t>7_220</t>
  </si>
  <si>
    <t>9_120</t>
  </si>
  <si>
    <t>9_140</t>
  </si>
  <si>
    <t>9_160</t>
  </si>
  <si>
    <t>9_180</t>
  </si>
  <si>
    <t>9_200</t>
  </si>
  <si>
    <t>9_220</t>
  </si>
  <si>
    <t>14_120</t>
  </si>
  <si>
    <t>14_140</t>
  </si>
  <si>
    <t>14_160</t>
  </si>
  <si>
    <t>14_180</t>
  </si>
  <si>
    <t>14_200</t>
  </si>
  <si>
    <t>14_220</t>
  </si>
  <si>
    <t xml:space="preserve">TI Generic </t>
  </si>
  <si>
    <t xml:space="preserve">AWAKEN </t>
  </si>
  <si>
    <t xml:space="preserve">Pat comp </t>
  </si>
  <si>
    <t xml:space="preserve">Armenia Mountain </t>
  </si>
  <si>
    <t>Runtime (min)</t>
  </si>
  <si>
    <t>Brekinridge with</t>
  </si>
  <si>
    <t>Breckinrdige fixed</t>
  </si>
  <si>
    <t xml:space="preserve">Pushed the image and pickle data </t>
  </si>
  <si>
    <t>sus</t>
  </si>
  <si>
    <t>SP</t>
  </si>
  <si>
    <t>D</t>
  </si>
  <si>
    <t>A</t>
  </si>
  <si>
    <t>RP</t>
  </si>
  <si>
    <t>r</t>
  </si>
  <si>
    <t>RP (kw)</t>
  </si>
  <si>
    <t xml:space="preserve">rounded </t>
  </si>
  <si>
    <t xml:space="preserve">Unc </t>
  </si>
  <si>
    <t>pmf_1</t>
  </si>
  <si>
    <t>pmf_2</t>
  </si>
  <si>
    <t>pmf_3</t>
  </si>
  <si>
    <t xml:space="preserve">Thunder with </t>
  </si>
  <si>
    <t>Still need to add with Globus</t>
  </si>
  <si>
    <t>Armadillo fix</t>
  </si>
  <si>
    <t>Armadillo with</t>
  </si>
  <si>
    <t xml:space="preserve">Pull new farms on the left </t>
  </si>
  <si>
    <t xml:space="preserve">pull the unc results </t>
  </si>
  <si>
    <t>pull spc 3 results</t>
  </si>
  <si>
    <t>Unc again</t>
  </si>
  <si>
    <t>pmf_1.5</t>
  </si>
  <si>
    <t>pmf_2.5</t>
  </si>
  <si>
    <t>no_unc</t>
  </si>
  <si>
    <t xml:space="preserve">Looking at the representative subset results </t>
  </si>
  <si>
    <t xml:space="preserve">WEST </t>
  </si>
  <si>
    <t>0_20</t>
  </si>
  <si>
    <t>&lt;2</t>
  </si>
  <si>
    <t>&gt;2</t>
  </si>
  <si>
    <t>20_40</t>
  </si>
  <si>
    <t>40_60</t>
  </si>
  <si>
    <t>60_80</t>
  </si>
  <si>
    <t>&gt;80</t>
  </si>
  <si>
    <t xml:space="preserve">INTERIOR </t>
  </si>
  <si>
    <t xml:space="preserve">GREAT LAKES </t>
  </si>
  <si>
    <t xml:space="preserve">SOUTH EAST </t>
  </si>
  <si>
    <t xml:space="preserve">NORTH EAST </t>
  </si>
  <si>
    <t xml:space="preserve">apple blossom </t>
  </si>
  <si>
    <t xml:space="preserve">amazon wind farm us east </t>
  </si>
  <si>
    <t xml:space="preserve">chapman ranch </t>
  </si>
  <si>
    <t xml:space="preserve">arkwright summit </t>
  </si>
  <si>
    <t xml:space="preserve">cold springs </t>
  </si>
  <si>
    <t xml:space="preserve">Max AEP gains from each region </t>
  </si>
  <si>
    <t>INTERIOR</t>
  </si>
  <si>
    <t>GREAT LAKES</t>
  </si>
  <si>
    <t>SOUTH EAST</t>
  </si>
  <si>
    <t xml:space="preserve">Based on Results so far, what are the averages for each region </t>
  </si>
  <si>
    <t>Avg</t>
  </si>
  <si>
    <t xml:space="preserve">Farm closest to avg </t>
  </si>
  <si>
    <t>wrong</t>
  </si>
  <si>
    <t>AWAKEN RESULTS</t>
  </si>
  <si>
    <t>CHANGED</t>
  </si>
  <si>
    <t>Unc</t>
  </si>
  <si>
    <t>Power</t>
  </si>
  <si>
    <t>100 Farm</t>
  </si>
  <si>
    <t>Fisherman</t>
  </si>
  <si>
    <t>AWAKEN</t>
  </si>
  <si>
    <t>TI</t>
  </si>
  <si>
    <t>Farm that run</t>
  </si>
  <si>
    <t># Turbine</t>
  </si>
  <si>
    <t>log(runtime)</t>
  </si>
  <si>
    <t>#turb</t>
  </si>
  <si>
    <t>rt(min)</t>
  </si>
  <si>
    <t>rt(h)</t>
  </si>
  <si>
    <t>No-Wake</t>
  </si>
  <si>
    <t>Baseline</t>
  </si>
  <si>
    <t xml:space="preserve">Optimized </t>
  </si>
  <si>
    <t>AEP(GWh)</t>
  </si>
  <si>
    <t>% Wake Loss</t>
  </si>
  <si>
    <t xml:space="preserve">% AEP Gain </t>
  </si>
  <si>
    <t>% of no wake case</t>
  </si>
  <si>
    <t xml:space="preserve">% Loss Reduced </t>
  </si>
  <si>
    <t>--</t>
  </si>
  <si>
    <t xml:space="preserve">For convergnce study with the normalization </t>
  </si>
  <si>
    <t>Max</t>
  </si>
  <si>
    <t>ftol</t>
  </si>
  <si>
    <t>runtime (min)</t>
  </si>
  <si>
    <t xml:space="preserve">ftol </t>
  </si>
  <si>
    <t>Maxiter=100_ftol=0.0001</t>
  </si>
  <si>
    <t>Maxiter=100_ftol=0.001</t>
  </si>
  <si>
    <t>Maxiter=100_ftol=1e-05</t>
  </si>
  <si>
    <t>Maxiter=100_ftol=1e-06</t>
  </si>
  <si>
    <t>Maxiter=100_ftol=1e-07</t>
  </si>
  <si>
    <t>Farm Name</t>
  </si>
  <si>
    <t>Rated_Power</t>
  </si>
  <si>
    <t>#Turbine</t>
  </si>
  <si>
    <t>Maxiter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</si>
  <si>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</si>
  <si>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</si>
  <si>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</si>
  <si>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</si>
  <si>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</si>
  <si>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</si>
  <si>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</si>
  <si>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</si>
  <si>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</si>
  <si>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log</t>
  </si>
  <si>
    <t>norm</t>
  </si>
  <si>
    <t>Maxiter=10_ftol=1e-07</t>
  </si>
  <si>
    <t>Maxiter=15_ftol=1e-07</t>
  </si>
  <si>
    <t>Maxiter=20_ftol=1e-07</t>
  </si>
  <si>
    <t>Maxiter=2_ftol=1e-07</t>
  </si>
  <si>
    <t>Maxiter=3_ftol=1e-07</t>
  </si>
  <si>
    <t>Maxiter=5_ftol=1e-07</t>
  </si>
  <si>
    <t>Maxiter=8_ftol=1e-07</t>
  </si>
  <si>
    <t>spc</t>
  </si>
  <si>
    <t>runtime</t>
  </si>
  <si>
    <t>Maxiter=100_ftol=1e-05_spc=10</t>
  </si>
  <si>
    <t>Maxiter=100_ftol=1e-05_spc=4</t>
  </si>
  <si>
    <t>Maxiter=100_ftol=1e-07_spc=10</t>
  </si>
  <si>
    <t>Maxiter=100_ftol=1e-07_spc=4</t>
  </si>
  <si>
    <t>spc4</t>
  </si>
  <si>
    <t>spc7</t>
  </si>
  <si>
    <t>spc10</t>
  </si>
  <si>
    <t>% 5 captures of 7</t>
  </si>
  <si>
    <t>Maxiter=20_ftol=1e-06_spc=10</t>
  </si>
  <si>
    <t>Maxiter=20_ftol=1e-06_spc=4</t>
  </si>
  <si>
    <t>Maxiter=20_ftol=1e-06_spc=7</t>
  </si>
  <si>
    <t>% -6 at 20 of -7 at 100</t>
  </si>
  <si>
    <t>Red Horse 2</t>
  </si>
  <si>
    <t>New Creek Wind</t>
  </si>
  <si>
    <t>Twin Ridges</t>
  </si>
  <si>
    <t>Noble Wethersfield</t>
  </si>
  <si>
    <t xml:space="preserve">Predicted Runtime </t>
  </si>
  <si>
    <t xml:space="preserve">sum </t>
  </si>
  <si>
    <t>min</t>
  </si>
  <si>
    <t>hour</t>
  </si>
  <si>
    <t>node*hour</t>
  </si>
  <si>
    <t>AU</t>
  </si>
  <si>
    <t>node h</t>
  </si>
  <si>
    <t>nod h</t>
  </si>
  <si>
    <t>TI=6</t>
  </si>
  <si>
    <t>TI=10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</si>
</sst>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0" fontId="4" fillId="7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 applyAlignment="1"/>
    <xf numFmtId="0" fontId="4" fillId="2" borderId="0" xfId="2" applyFill="1"/>
    <xf numFmtId="0" fontId="3" fillId="0" borderId="0" xfId="0" applyFont="1"/>
    <xf numFmtId="0" fontId="3" fillId="0" borderId="0" xfId="0" applyFont="1" applyFill="1"/>
    <xf numFmtId="0" fontId="1" fillId="2" borderId="0" xfId="0" applyFont="1" applyFill="1"/>
    <xf numFmtId="0" fontId="0" fillId="3" borderId="3" xfId="0" applyFill="1" applyBorder="1"/>
    <xf numFmtId="0" fontId="0" fillId="2" borderId="5" xfId="0" applyFill="1" applyBorder="1"/>
    <xf numFmtId="0" fontId="0" fillId="4" borderId="5" xfId="0" applyFill="1" applyBorder="1"/>
    <xf numFmtId="0" fontId="4" fillId="7" borderId="7" xfId="2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Fill="1"/>
    <xf numFmtId="0" fontId="0" fillId="3" borderId="0" xfId="0" applyFill="1" applyAlignment="1"/>
    <xf numFmtId="1" fontId="0" fillId="3" borderId="0" xfId="0" applyNumberFormat="1" applyFill="1"/>
    <xf numFmtId="0" fontId="1" fillId="2" borderId="0" xfId="1" applyFont="1" applyFill="1" applyBorder="1"/>
    <xf numFmtId="0" fontId="6" fillId="0" borderId="0" xfId="0" applyFont="1" applyFill="1"/>
    <xf numFmtId="0" fontId="7" fillId="0" borderId="8" xfId="0" applyFont="1" applyBorder="1"/>
    <xf numFmtId="0" fontId="0" fillId="0" borderId="9" xfId="0" applyBorder="1"/>
    <xf numFmtId="0" fontId="0" fillId="0" borderId="10" xfId="0" applyBorder="1"/>
    <xf numFmtId="0" fontId="1" fillId="3" borderId="0" xfId="1" applyFont="1" applyFill="1" applyBorder="1"/>
    <xf numFmtId="16" fontId="0" fillId="0" borderId="10" xfId="0" applyNumberFormat="1" applyBorder="1"/>
    <xf numFmtId="0" fontId="0" fillId="0" borderId="11" xfId="0" applyBorder="1"/>
    <xf numFmtId="0" fontId="0" fillId="0" borderId="1" xfId="0" applyBorder="1"/>
    <xf numFmtId="0" fontId="0" fillId="3" borderId="1" xfId="0" applyFill="1" applyBorder="1"/>
    <xf numFmtId="0" fontId="2" fillId="6" borderId="0" xfId="1" applyBorder="1"/>
    <xf numFmtId="0" fontId="8" fillId="0" borderId="0" xfId="0" applyFont="1" applyAlignment="1">
      <alignment horizontal="left" vertical="center"/>
    </xf>
    <xf numFmtId="0" fontId="0" fillId="2" borderId="1" xfId="0" applyFill="1" applyBorder="1"/>
    <xf numFmtId="0" fontId="0" fillId="0" borderId="1" xfId="0" applyFill="1" applyBorder="1"/>
    <xf numFmtId="0" fontId="0" fillId="0" borderId="0" xfId="0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1" fillId="0" borderId="0" xfId="1" applyFont="1" applyFill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11" fontId="0" fillId="0" borderId="0" xfId="0" applyNumberFormat="1"/>
    <xf numFmtId="0" fontId="2" fillId="0" borderId="0" xfId="1" applyFill="1" applyBorder="1"/>
    <xf numFmtId="0" fontId="6" fillId="0" borderId="0" xfId="0" applyFont="1"/>
  </cellXfs>
  <cellStyles count="3">
    <cellStyle name="Accent1" xfId="2" builtinId="2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for 2020 Farms running on 10 Nodes with 6 day walltime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4369441696034926E-2"/>
                  <c:y val="-4.2430062813562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Runtimes!$B$2:$B$103</c:f>
              <c:numCache>
                <c:formatCode>General</c:formatCode>
                <c:ptCount val="102"/>
                <c:pt idx="0">
                  <c:v>9</c:v>
                </c:pt>
                <c:pt idx="1">
                  <c:v>10</c:v>
                </c:pt>
                <c:pt idx="2">
                  <c:v>18</c:v>
                </c:pt>
                <c:pt idx="3">
                  <c:v>17</c:v>
                </c:pt>
                <c:pt idx="4">
                  <c:v>67</c:v>
                </c:pt>
                <c:pt idx="5">
                  <c:v>80</c:v>
                </c:pt>
                <c:pt idx="6">
                  <c:v>12</c:v>
                </c:pt>
                <c:pt idx="7">
                  <c:v>29</c:v>
                </c:pt>
                <c:pt idx="8">
                  <c:v>11</c:v>
                </c:pt>
                <c:pt idx="9">
                  <c:v>26</c:v>
                </c:pt>
                <c:pt idx="10">
                  <c:v>14</c:v>
                </c:pt>
                <c:pt idx="11">
                  <c:v>43</c:v>
                </c:pt>
                <c:pt idx="12">
                  <c:v>36</c:v>
                </c:pt>
                <c:pt idx="13">
                  <c:v>48</c:v>
                </c:pt>
                <c:pt idx="14">
                  <c:v>101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43</c:v>
                </c:pt>
                <c:pt idx="21">
                  <c:v>8</c:v>
                </c:pt>
                <c:pt idx="22">
                  <c:v>9</c:v>
                </c:pt>
                <c:pt idx="23">
                  <c:v>11</c:v>
                </c:pt>
                <c:pt idx="24">
                  <c:v>36</c:v>
                </c:pt>
                <c:pt idx="25">
                  <c:v>13</c:v>
                </c:pt>
                <c:pt idx="26">
                  <c:v>56</c:v>
                </c:pt>
                <c:pt idx="27">
                  <c:v>56</c:v>
                </c:pt>
                <c:pt idx="28">
                  <c:v>42</c:v>
                </c:pt>
                <c:pt idx="29">
                  <c:v>19</c:v>
                </c:pt>
                <c:pt idx="30">
                  <c:v>6</c:v>
                </c:pt>
                <c:pt idx="31">
                  <c:v>66</c:v>
                </c:pt>
                <c:pt idx="32">
                  <c:v>15</c:v>
                </c:pt>
                <c:pt idx="33">
                  <c:v>57</c:v>
                </c:pt>
                <c:pt idx="34">
                  <c:v>5</c:v>
                </c:pt>
                <c:pt idx="35">
                  <c:v>55</c:v>
                </c:pt>
                <c:pt idx="36">
                  <c:v>4</c:v>
                </c:pt>
                <c:pt idx="37">
                  <c:v>55</c:v>
                </c:pt>
                <c:pt idx="38">
                  <c:v>66</c:v>
                </c:pt>
                <c:pt idx="39">
                  <c:v>66</c:v>
                </c:pt>
                <c:pt idx="40">
                  <c:v>4</c:v>
                </c:pt>
                <c:pt idx="41">
                  <c:v>10</c:v>
                </c:pt>
                <c:pt idx="42">
                  <c:v>24</c:v>
                </c:pt>
                <c:pt idx="43">
                  <c:v>12</c:v>
                </c:pt>
                <c:pt idx="44">
                  <c:v>40</c:v>
                </c:pt>
                <c:pt idx="45">
                  <c:v>54</c:v>
                </c:pt>
                <c:pt idx="46">
                  <c:v>75</c:v>
                </c:pt>
                <c:pt idx="47">
                  <c:v>56</c:v>
                </c:pt>
                <c:pt idx="48">
                  <c:v>112</c:v>
                </c:pt>
                <c:pt idx="49">
                  <c:v>90</c:v>
                </c:pt>
                <c:pt idx="50">
                  <c:v>67</c:v>
                </c:pt>
                <c:pt idx="51">
                  <c:v>66</c:v>
                </c:pt>
                <c:pt idx="52">
                  <c:v>74</c:v>
                </c:pt>
                <c:pt idx="53">
                  <c:v>88</c:v>
                </c:pt>
                <c:pt idx="54">
                  <c:v>81</c:v>
                </c:pt>
                <c:pt idx="55">
                  <c:v>120</c:v>
                </c:pt>
                <c:pt idx="56">
                  <c:v>104</c:v>
                </c:pt>
                <c:pt idx="57">
                  <c:v>100</c:v>
                </c:pt>
                <c:pt idx="58">
                  <c:v>122</c:v>
                </c:pt>
                <c:pt idx="59">
                  <c:v>14</c:v>
                </c:pt>
                <c:pt idx="60">
                  <c:v>16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8</c:v>
                </c:pt>
                <c:pt idx="65">
                  <c:v>6</c:v>
                </c:pt>
                <c:pt idx="66">
                  <c:v>10</c:v>
                </c:pt>
                <c:pt idx="67">
                  <c:v>10</c:v>
                </c:pt>
                <c:pt idx="68">
                  <c:v>24</c:v>
                </c:pt>
                <c:pt idx="69">
                  <c:v>6</c:v>
                </c:pt>
                <c:pt idx="70">
                  <c:v>15</c:v>
                </c:pt>
                <c:pt idx="71">
                  <c:v>14</c:v>
                </c:pt>
                <c:pt idx="72">
                  <c:v>19</c:v>
                </c:pt>
                <c:pt idx="73">
                  <c:v>27</c:v>
                </c:pt>
                <c:pt idx="74">
                  <c:v>5</c:v>
                </c:pt>
                <c:pt idx="75">
                  <c:v>12</c:v>
                </c:pt>
                <c:pt idx="76">
                  <c:v>109</c:v>
                </c:pt>
                <c:pt idx="77">
                  <c:v>32</c:v>
                </c:pt>
                <c:pt idx="78">
                  <c:v>4</c:v>
                </c:pt>
                <c:pt idx="79">
                  <c:v>52</c:v>
                </c:pt>
                <c:pt idx="80">
                  <c:v>10</c:v>
                </c:pt>
                <c:pt idx="81">
                  <c:v>7</c:v>
                </c:pt>
                <c:pt idx="82">
                  <c:v>20</c:v>
                </c:pt>
                <c:pt idx="83">
                  <c:v>15</c:v>
                </c:pt>
                <c:pt idx="84">
                  <c:v>111</c:v>
                </c:pt>
                <c:pt idx="85">
                  <c:v>30</c:v>
                </c:pt>
                <c:pt idx="86">
                  <c:v>44</c:v>
                </c:pt>
                <c:pt idx="87">
                  <c:v>32</c:v>
                </c:pt>
                <c:pt idx="88">
                  <c:v>28</c:v>
                </c:pt>
                <c:pt idx="89">
                  <c:v>62</c:v>
                </c:pt>
                <c:pt idx="90">
                  <c:v>73</c:v>
                </c:pt>
                <c:pt idx="91">
                  <c:v>60</c:v>
                </c:pt>
                <c:pt idx="92">
                  <c:v>67</c:v>
                </c:pt>
                <c:pt idx="93">
                  <c:v>68</c:v>
                </c:pt>
                <c:pt idx="94">
                  <c:v>65</c:v>
                </c:pt>
                <c:pt idx="95">
                  <c:v>100</c:v>
                </c:pt>
                <c:pt idx="96">
                  <c:v>88</c:v>
                </c:pt>
                <c:pt idx="97">
                  <c:v>96</c:v>
                </c:pt>
                <c:pt idx="98">
                  <c:v>100</c:v>
                </c:pt>
                <c:pt idx="99">
                  <c:v>100</c:v>
                </c:pt>
                <c:pt idx="100">
                  <c:v>116</c:v>
                </c:pt>
                <c:pt idx="101">
                  <c:v>142</c:v>
                </c:pt>
              </c:numCache>
            </c:numRef>
          </c:xVal>
          <c:yVal>
            <c:numRef>
              <c:f>Runtimes!$C$2:$C$103</c:f>
              <c:numCache>
                <c:formatCode>General</c:formatCode>
                <c:ptCount val="102"/>
                <c:pt idx="0">
                  <c:v>4</c:v>
                </c:pt>
                <c:pt idx="1">
                  <c:v>4</c:v>
                </c:pt>
                <c:pt idx="2">
                  <c:v>21</c:v>
                </c:pt>
                <c:pt idx="3">
                  <c:v>19</c:v>
                </c:pt>
                <c:pt idx="4">
                  <c:v>683</c:v>
                </c:pt>
                <c:pt idx="5">
                  <c:v>1432</c:v>
                </c:pt>
                <c:pt idx="6">
                  <c:v>8</c:v>
                </c:pt>
                <c:pt idx="7">
                  <c:v>99</c:v>
                </c:pt>
                <c:pt idx="8">
                  <c:v>6</c:v>
                </c:pt>
                <c:pt idx="9">
                  <c:v>56</c:v>
                </c:pt>
                <c:pt idx="10">
                  <c:v>11</c:v>
                </c:pt>
                <c:pt idx="11">
                  <c:v>215</c:v>
                </c:pt>
                <c:pt idx="12">
                  <c:v>163</c:v>
                </c:pt>
                <c:pt idx="13">
                  <c:v>296</c:v>
                </c:pt>
                <c:pt idx="14">
                  <c:v>2179</c:v>
                </c:pt>
                <c:pt idx="15">
                  <c:v>4</c:v>
                </c:pt>
                <c:pt idx="16">
                  <c:v>3</c:v>
                </c:pt>
                <c:pt idx="17">
                  <c:v>8</c:v>
                </c:pt>
                <c:pt idx="18">
                  <c:v>14</c:v>
                </c:pt>
                <c:pt idx="19">
                  <c:v>12</c:v>
                </c:pt>
                <c:pt idx="20">
                  <c:v>226</c:v>
                </c:pt>
                <c:pt idx="21">
                  <c:v>4</c:v>
                </c:pt>
                <c:pt idx="22">
                  <c:v>3</c:v>
                </c:pt>
                <c:pt idx="23">
                  <c:v>6</c:v>
                </c:pt>
                <c:pt idx="24">
                  <c:v>133</c:v>
                </c:pt>
                <c:pt idx="25">
                  <c:v>9</c:v>
                </c:pt>
                <c:pt idx="26">
                  <c:v>455</c:v>
                </c:pt>
                <c:pt idx="27">
                  <c:v>410</c:v>
                </c:pt>
                <c:pt idx="28">
                  <c:v>211</c:v>
                </c:pt>
                <c:pt idx="29">
                  <c:v>33</c:v>
                </c:pt>
                <c:pt idx="30">
                  <c:v>2</c:v>
                </c:pt>
                <c:pt idx="31">
                  <c:v>669</c:v>
                </c:pt>
                <c:pt idx="32">
                  <c:v>13</c:v>
                </c:pt>
                <c:pt idx="33">
                  <c:v>494</c:v>
                </c:pt>
                <c:pt idx="34">
                  <c:v>2</c:v>
                </c:pt>
                <c:pt idx="35">
                  <c:v>539</c:v>
                </c:pt>
                <c:pt idx="36">
                  <c:v>1</c:v>
                </c:pt>
                <c:pt idx="37">
                  <c:v>443</c:v>
                </c:pt>
                <c:pt idx="38">
                  <c:v>754</c:v>
                </c:pt>
                <c:pt idx="39">
                  <c:v>758</c:v>
                </c:pt>
                <c:pt idx="40">
                  <c:v>2</c:v>
                </c:pt>
                <c:pt idx="41">
                  <c:v>3</c:v>
                </c:pt>
                <c:pt idx="42">
                  <c:v>46</c:v>
                </c:pt>
                <c:pt idx="43">
                  <c:v>10</c:v>
                </c:pt>
                <c:pt idx="44">
                  <c:v>176</c:v>
                </c:pt>
                <c:pt idx="45">
                  <c:v>426</c:v>
                </c:pt>
                <c:pt idx="46">
                  <c:v>895</c:v>
                </c:pt>
                <c:pt idx="47">
                  <c:v>481</c:v>
                </c:pt>
                <c:pt idx="48">
                  <c:v>3214</c:v>
                </c:pt>
                <c:pt idx="49">
                  <c:v>1427</c:v>
                </c:pt>
                <c:pt idx="50">
                  <c:v>699</c:v>
                </c:pt>
                <c:pt idx="51">
                  <c:v>596</c:v>
                </c:pt>
                <c:pt idx="52">
                  <c:v>919</c:v>
                </c:pt>
                <c:pt idx="53">
                  <c:v>1597</c:v>
                </c:pt>
                <c:pt idx="54">
                  <c:v>1364</c:v>
                </c:pt>
                <c:pt idx="55">
                  <c:v>3906</c:v>
                </c:pt>
                <c:pt idx="56">
                  <c:v>2730</c:v>
                </c:pt>
                <c:pt idx="57">
                  <c:v>1842</c:v>
                </c:pt>
                <c:pt idx="58">
                  <c:v>4755</c:v>
                </c:pt>
                <c:pt idx="59">
                  <c:v>11</c:v>
                </c:pt>
                <c:pt idx="60">
                  <c:v>11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47</c:v>
                </c:pt>
                <c:pt idx="69">
                  <c:v>2</c:v>
                </c:pt>
                <c:pt idx="70">
                  <c:v>11</c:v>
                </c:pt>
                <c:pt idx="71">
                  <c:v>12</c:v>
                </c:pt>
                <c:pt idx="72">
                  <c:v>27</c:v>
                </c:pt>
                <c:pt idx="73">
                  <c:v>62</c:v>
                </c:pt>
                <c:pt idx="74">
                  <c:v>2</c:v>
                </c:pt>
                <c:pt idx="75">
                  <c:v>7</c:v>
                </c:pt>
                <c:pt idx="76">
                  <c:v>3151</c:v>
                </c:pt>
                <c:pt idx="77">
                  <c:v>81</c:v>
                </c:pt>
                <c:pt idx="78">
                  <c:v>2</c:v>
                </c:pt>
                <c:pt idx="79">
                  <c:v>241</c:v>
                </c:pt>
                <c:pt idx="80">
                  <c:v>5</c:v>
                </c:pt>
                <c:pt idx="81">
                  <c:v>2</c:v>
                </c:pt>
                <c:pt idx="82">
                  <c:v>21</c:v>
                </c:pt>
                <c:pt idx="83">
                  <c:v>14</c:v>
                </c:pt>
                <c:pt idx="84">
                  <c:v>3457</c:v>
                </c:pt>
                <c:pt idx="85">
                  <c:v>77</c:v>
                </c:pt>
                <c:pt idx="86">
                  <c:v>197</c:v>
                </c:pt>
                <c:pt idx="87">
                  <c:v>97</c:v>
                </c:pt>
                <c:pt idx="88">
                  <c:v>60</c:v>
                </c:pt>
                <c:pt idx="89">
                  <c:v>505</c:v>
                </c:pt>
                <c:pt idx="90">
                  <c:v>566</c:v>
                </c:pt>
                <c:pt idx="91">
                  <c:v>571</c:v>
                </c:pt>
                <c:pt idx="92">
                  <c:v>716</c:v>
                </c:pt>
                <c:pt idx="93">
                  <c:v>687</c:v>
                </c:pt>
                <c:pt idx="94">
                  <c:v>850</c:v>
                </c:pt>
                <c:pt idx="95">
                  <c:v>2355</c:v>
                </c:pt>
                <c:pt idx="96">
                  <c:v>1609</c:v>
                </c:pt>
                <c:pt idx="97">
                  <c:v>2023</c:v>
                </c:pt>
                <c:pt idx="98">
                  <c:v>2298</c:v>
                </c:pt>
                <c:pt idx="99">
                  <c:v>2791</c:v>
                </c:pt>
                <c:pt idx="100">
                  <c:v>4106</c:v>
                </c:pt>
                <c:pt idx="101">
                  <c:v>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6-4DBC-AD26-E8E1BC10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35288"/>
        <c:axId val="631537256"/>
      </c:scatterChart>
      <c:valAx>
        <c:axId val="63153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Turbines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7256"/>
        <c:crosses val="autoZero"/>
        <c:crossBetween val="midCat"/>
      </c:valAx>
      <c:valAx>
        <c:axId val="6315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Georgia</a:t>
            </a:r>
            <a:r>
              <a:rPr lang="en-US" baseline="0"/>
              <a:t> Mountain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Test for Maxiter'!$B$24:$B$30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'Convergence Test for Maxiter'!$C$24:$C$30</c:f>
              <c:numCache>
                <c:formatCode>General</c:formatCode>
                <c:ptCount val="7"/>
                <c:pt idx="0">
                  <c:v>0.96928899999999996</c:v>
                </c:pt>
                <c:pt idx="1">
                  <c:v>1.0897399999999999</c:v>
                </c:pt>
                <c:pt idx="2">
                  <c:v>1.1114599999999999</c:v>
                </c:pt>
                <c:pt idx="3">
                  <c:v>1.1162700000000001</c:v>
                </c:pt>
                <c:pt idx="4">
                  <c:v>1.1184499999999999</c:v>
                </c:pt>
                <c:pt idx="5">
                  <c:v>1.2202</c:v>
                </c:pt>
                <c:pt idx="6">
                  <c:v>1.2285999999999999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3-4C6C-AC0B-83626CCA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55248"/>
        <c:axId val="696151640"/>
      </c:scatterChart>
      <c:valAx>
        <c:axId val="6961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51640"/>
        <c:crosses val="autoZero"/>
        <c:crossBetween val="midCat"/>
      </c:valAx>
      <c:valAx>
        <c:axId val="69615164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</a:t>
                </a:r>
                <a:r>
                  <a:rPr lang="en-US" baseline="0"/>
                  <a:t> Gain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5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%AEP</a:t>
            </a:r>
            <a:r>
              <a:rPr lang="en-US" baseline="0"/>
              <a:t> GAIN </a:t>
            </a:r>
            <a:r>
              <a:rPr lang="en-US"/>
              <a:t>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 AEP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Runtimes!$U$60:$U$64</c:f>
              <c:numCache>
                <c:formatCode>General</c:formatCode>
                <c:ptCount val="5"/>
                <c:pt idx="0">
                  <c:v>-3</c:v>
                </c:pt>
                <c:pt idx="1">
                  <c:v>-4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</c:numCache>
            </c:numRef>
          </c:xVal>
          <c:yVal>
            <c:numRef>
              <c:f>Runtimes!$V$60:$V$64</c:f>
              <c:numCache>
                <c:formatCode>General</c:formatCode>
                <c:ptCount val="5"/>
                <c:pt idx="0">
                  <c:v>0.63924366334480998</c:v>
                </c:pt>
                <c:pt idx="1">
                  <c:v>0.9312742822467055</c:v>
                </c:pt>
                <c:pt idx="2">
                  <c:v>0.97260745136210836</c:v>
                </c:pt>
                <c:pt idx="3">
                  <c:v>0.98404564469531086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0-4559-BF69-56E056558B49}"/>
            </c:ext>
          </c:extLst>
        </c:ser>
        <c:ser>
          <c:idx val="1"/>
          <c:order val="1"/>
          <c:tx>
            <c:v>Norm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Runtimes!$U$60:$U$64</c:f>
              <c:numCache>
                <c:formatCode>General</c:formatCode>
                <c:ptCount val="5"/>
                <c:pt idx="0">
                  <c:v>-3</c:v>
                </c:pt>
                <c:pt idx="1">
                  <c:v>-4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</c:numCache>
            </c:numRef>
          </c:xVal>
          <c:yVal>
            <c:numRef>
              <c:f>Runtimes!$K$44:$K$48</c:f>
              <c:numCache>
                <c:formatCode>General</c:formatCode>
                <c:ptCount val="5"/>
                <c:pt idx="0">
                  <c:v>0.36363636363636365</c:v>
                </c:pt>
                <c:pt idx="1">
                  <c:v>0.36363636363636365</c:v>
                </c:pt>
                <c:pt idx="2">
                  <c:v>0.51515151515151514</c:v>
                </c:pt>
                <c:pt idx="3">
                  <c:v>0.5757575757575758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0-4559-BF69-56E05655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7736"/>
        <c:axId val="86891344"/>
      </c:scatterChart>
      <c:valAx>
        <c:axId val="8688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log(ftol)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1344"/>
        <c:crosses val="autoZero"/>
        <c:crossBetween val="midCat"/>
      </c:valAx>
      <c:valAx>
        <c:axId val="868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 %AEP GAIn and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Runtimes!$U$60:$U$64</c:f>
              <c:numCache>
                <c:formatCode>General</c:formatCode>
                <c:ptCount val="5"/>
                <c:pt idx="0">
                  <c:v>-3</c:v>
                </c:pt>
                <c:pt idx="1">
                  <c:v>-4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</c:numCache>
            </c:numRef>
          </c:xVal>
          <c:yVal>
            <c:numRef>
              <c:f>Runtimes!$J$44:$J$48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17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9-451E-8739-0F025CFE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53208"/>
        <c:axId val="848049600"/>
      </c:scatterChart>
      <c:valAx>
        <c:axId val="84805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log(ftol)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49600"/>
        <c:crosses val="autoZero"/>
        <c:crossBetween val="midCat"/>
      </c:valAx>
      <c:valAx>
        <c:axId val="8480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5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Maxiter</a:t>
            </a:r>
            <a:r>
              <a:rPr lang="en-US" baseline="0"/>
              <a:t> Conv.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 AEP Gain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Runtimes!$J$74:$J$81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100</c:v>
                </c:pt>
              </c:numCache>
            </c:numRef>
          </c:xVal>
          <c:yVal>
            <c:numRef>
              <c:f>Runtimes!$V$74:$V$81</c:f>
              <c:numCache>
                <c:formatCode>General</c:formatCode>
                <c:ptCount val="8"/>
                <c:pt idx="0">
                  <c:v>0.28553199183428429</c:v>
                </c:pt>
                <c:pt idx="1">
                  <c:v>0.79860253228500289</c:v>
                </c:pt>
                <c:pt idx="2">
                  <c:v>0.84633508306300131</c:v>
                </c:pt>
                <c:pt idx="3">
                  <c:v>0.90354842075570407</c:v>
                </c:pt>
                <c:pt idx="4">
                  <c:v>0.91490904901894177</c:v>
                </c:pt>
                <c:pt idx="5">
                  <c:v>0.97616588051193998</c:v>
                </c:pt>
                <c:pt idx="6">
                  <c:v>0.98682177173988361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7-4AED-BE1F-972E13A28775}"/>
            </c:ext>
          </c:extLst>
        </c:ser>
        <c:ser>
          <c:idx val="1"/>
          <c:order val="1"/>
          <c:tx>
            <c:v>norm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Runtimes!$H$50:$H$57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100</c:v>
                </c:pt>
              </c:numCache>
            </c:numRef>
          </c:xVal>
          <c:yVal>
            <c:numRef>
              <c:f>Runtimes!$K$50:$K$57</c:f>
              <c:numCache>
                <c:formatCode>General</c:formatCode>
                <c:ptCount val="8"/>
                <c:pt idx="0">
                  <c:v>0.39393939393939392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0.39393939393939392</c:v>
                </c:pt>
                <c:pt idx="4">
                  <c:v>0.42424242424242425</c:v>
                </c:pt>
                <c:pt idx="5">
                  <c:v>0.45454545454545453</c:v>
                </c:pt>
                <c:pt idx="6">
                  <c:v>0.48484848484848486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7-4AED-BE1F-972E13A2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79544"/>
        <c:axId val="676176592"/>
      </c:scatterChart>
      <c:valAx>
        <c:axId val="67617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76592"/>
        <c:crosses val="autoZero"/>
        <c:crossBetween val="midCat"/>
      </c:valAx>
      <c:valAx>
        <c:axId val="6761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7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AEP</a:t>
            </a:r>
            <a:r>
              <a:rPr lang="en-US" baseline="0"/>
              <a:t> GAin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Runtimes!$G$91:$G$92</c:f>
              <c:numCache>
                <c:formatCode>General</c:formatCode>
                <c:ptCount val="2"/>
                <c:pt idx="0">
                  <c:v>-5</c:v>
                </c:pt>
                <c:pt idx="1">
                  <c:v>-7</c:v>
                </c:pt>
              </c:numCache>
            </c:numRef>
          </c:xVal>
          <c:yVal>
            <c:numRef>
              <c:f>(Runtimes!$Y$89,Runtimes!$Y$92)</c:f>
              <c:numCache>
                <c:formatCode>General</c:formatCode>
                <c:ptCount val="2"/>
                <c:pt idx="0">
                  <c:v>4.9545153061883598</c:v>
                </c:pt>
                <c:pt idx="1">
                  <c:v>5.0584585707419398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7-4C25-839E-26CBB6889655}"/>
            </c:ext>
          </c:extLst>
        </c:ser>
        <c:ser>
          <c:idx val="1"/>
          <c:order val="1"/>
          <c:tx>
            <c:v>spc=7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Runtimes!$G$91:$G$92</c:f>
              <c:numCache>
                <c:formatCode>General</c:formatCode>
                <c:ptCount val="2"/>
                <c:pt idx="0">
                  <c:v>-5</c:v>
                </c:pt>
                <c:pt idx="1">
                  <c:v>-7</c:v>
                </c:pt>
              </c:numCache>
            </c:numRef>
          </c:xVal>
          <c:yVal>
            <c:numRef>
              <c:f>(Runtimes!$Y$90,Runtimes!$Y$93)</c:f>
              <c:numCache>
                <c:formatCode>General</c:formatCode>
                <c:ptCount val="2"/>
                <c:pt idx="0">
                  <c:v>1.2220455675320101</c:v>
                </c:pt>
                <c:pt idx="1">
                  <c:v>1.2564632995774101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7-4C25-839E-26CBB6889655}"/>
            </c:ext>
          </c:extLst>
        </c:ser>
        <c:ser>
          <c:idx val="2"/>
          <c:order val="2"/>
          <c:tx>
            <c:v>spc=10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Runtimes!$G$91:$G$92</c:f>
              <c:numCache>
                <c:formatCode>General</c:formatCode>
                <c:ptCount val="2"/>
                <c:pt idx="0">
                  <c:v>-5</c:v>
                </c:pt>
                <c:pt idx="1">
                  <c:v>-7</c:v>
                </c:pt>
              </c:numCache>
            </c:numRef>
          </c:xVal>
          <c:yVal>
            <c:numRef>
              <c:f>(Runtimes!$Y$91,Runtimes!$Y$94)</c:f>
              <c:numCache>
                <c:formatCode>General</c:formatCode>
                <c:ptCount val="2"/>
                <c:pt idx="0">
                  <c:v>0.32545733369278002</c:v>
                </c:pt>
                <c:pt idx="1">
                  <c:v>0.35334421735136601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7-4C25-839E-26CBB688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56832"/>
        <c:axId val="986653880"/>
      </c:scatterChart>
      <c:valAx>
        <c:axId val="986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log(ftol)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3880"/>
        <c:crosses val="autoZero"/>
        <c:crossBetween val="midCat"/>
      </c:valAx>
      <c:valAx>
        <c:axId val="9866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</a:t>
                </a:r>
                <a:r>
                  <a:rPr lang="en-US" baseline="0"/>
                  <a:t> GAin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Runtimes!$G$91:$G$92</c:f>
              <c:numCache>
                <c:formatCode>General</c:formatCode>
                <c:ptCount val="2"/>
                <c:pt idx="0">
                  <c:v>-5</c:v>
                </c:pt>
                <c:pt idx="1">
                  <c:v>-7</c:v>
                </c:pt>
              </c:numCache>
            </c:numRef>
          </c:xVal>
          <c:yVal>
            <c:numRef>
              <c:f>(Runtimes!$L$89,Runtimes!$L$92)</c:f>
              <c:numCache>
                <c:formatCode>General</c:formatCode>
                <c:ptCount val="2"/>
                <c:pt idx="0">
                  <c:v>19</c:v>
                </c:pt>
                <c:pt idx="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F-4A04-AD9C-15ECE8FC4070}"/>
            </c:ext>
          </c:extLst>
        </c:ser>
        <c:ser>
          <c:idx val="1"/>
          <c:order val="1"/>
          <c:tx>
            <c:v>spc=7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Runtimes!$G$91:$G$92</c:f>
              <c:numCache>
                <c:formatCode>General</c:formatCode>
                <c:ptCount val="2"/>
                <c:pt idx="0">
                  <c:v>-5</c:v>
                </c:pt>
                <c:pt idx="1">
                  <c:v>-7</c:v>
                </c:pt>
              </c:numCache>
            </c:numRef>
          </c:xVal>
          <c:yVal>
            <c:numRef>
              <c:f>(Runtimes!$L$90,Runtimes!$L$93)</c:f>
              <c:numCache>
                <c:formatCode>General</c:formatCode>
                <c:ptCount val="2"/>
                <c:pt idx="0">
                  <c:v>17</c:v>
                </c:pt>
                <c:pt idx="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F-4A04-AD9C-15ECE8FC4070}"/>
            </c:ext>
          </c:extLst>
        </c:ser>
        <c:ser>
          <c:idx val="2"/>
          <c:order val="2"/>
          <c:tx>
            <c:v>spc=10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Runtimes!$G$91:$G$92</c:f>
              <c:numCache>
                <c:formatCode>General</c:formatCode>
                <c:ptCount val="2"/>
                <c:pt idx="0">
                  <c:v>-5</c:v>
                </c:pt>
                <c:pt idx="1">
                  <c:v>-7</c:v>
                </c:pt>
              </c:numCache>
            </c:numRef>
          </c:xVal>
          <c:yVal>
            <c:numRef>
              <c:f>(Runtimes!$L$91,Runtimes!$L$94)</c:f>
              <c:numCache>
                <c:formatCode>General</c:formatCode>
                <c:ptCount val="2"/>
                <c:pt idx="0">
                  <c:v>14</c:v>
                </c:pt>
                <c:pt idx="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F-4A04-AD9C-15ECE8FC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46952"/>
        <c:axId val="567552528"/>
      </c:scatterChart>
      <c:valAx>
        <c:axId val="56754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log(ftol)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2528"/>
        <c:crosses val="autoZero"/>
        <c:crossBetween val="midCat"/>
      </c:valAx>
      <c:valAx>
        <c:axId val="5675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ftol= -6, max =20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Runtimes!$Q$110:$Q$112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Runtimes!$T$110:$T$112</c:f>
              <c:numCache>
                <c:formatCode>General</c:formatCode>
                <c:ptCount val="3"/>
                <c:pt idx="0">
                  <c:v>20</c:v>
                </c:pt>
                <c:pt idx="1">
                  <c:v>18</c:v>
                </c:pt>
                <c:pt idx="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E-432E-9FE5-47483A782C5B}"/>
            </c:ext>
          </c:extLst>
        </c:ser>
        <c:ser>
          <c:idx val="1"/>
          <c:order val="1"/>
          <c:tx>
            <c:v>ftol=-7, max=100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Runtimes!$Q$107:$Q$109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Runtimes!$T$107:$T$109</c:f>
              <c:numCache>
                <c:formatCode>General</c:formatCode>
                <c:ptCount val="3"/>
                <c:pt idx="0">
                  <c:v>49</c:v>
                </c:pt>
                <c:pt idx="1">
                  <c:v>33</c:v>
                </c:pt>
                <c:pt idx="2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2E-432E-9FE5-47483A782C5B}"/>
            </c:ext>
          </c:extLst>
        </c:ser>
        <c:ser>
          <c:idx val="2"/>
          <c:order val="2"/>
          <c:tx>
            <c:v>ftol=-5, max=100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Runtimes!$Q$110:$Q$112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Runtimes!$L$89:$L$91</c:f>
              <c:numCache>
                <c:formatCode>General</c:formatCode>
                <c:ptCount val="3"/>
                <c:pt idx="0">
                  <c:v>19</c:v>
                </c:pt>
                <c:pt idx="1">
                  <c:v>17</c:v>
                </c:pt>
                <c:pt idx="2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2E-432E-9FE5-47483A78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94232"/>
        <c:axId val="884195216"/>
      </c:scatterChart>
      <c:valAx>
        <c:axId val="88419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</a:t>
                </a:r>
                <a:r>
                  <a:rPr lang="en-US" baseline="0"/>
                  <a:t> Spc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95216"/>
        <c:crosses val="autoZero"/>
        <c:crossBetween val="midCat"/>
      </c:valAx>
      <c:valAx>
        <c:axId val="8841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9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Runtimes for 10 nodes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153543307086614E-3"/>
                  <c:y val="-2.6746864975211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Runtimes_second_subs!$B$2:$B$61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Runtimes_second_subs!$C$2:$C$61</c:f>
              <c:numCache>
                <c:formatCode>General</c:formatCode>
                <c:ptCount val="60"/>
                <c:pt idx="0">
                  <c:v>17</c:v>
                </c:pt>
                <c:pt idx="1">
                  <c:v>97</c:v>
                </c:pt>
                <c:pt idx="2">
                  <c:v>8</c:v>
                </c:pt>
                <c:pt idx="3">
                  <c:v>10</c:v>
                </c:pt>
                <c:pt idx="4">
                  <c:v>106</c:v>
                </c:pt>
                <c:pt idx="5">
                  <c:v>3</c:v>
                </c:pt>
                <c:pt idx="6">
                  <c:v>36</c:v>
                </c:pt>
                <c:pt idx="7">
                  <c:v>14</c:v>
                </c:pt>
                <c:pt idx="8">
                  <c:v>27</c:v>
                </c:pt>
                <c:pt idx="9">
                  <c:v>8</c:v>
                </c:pt>
                <c:pt idx="10">
                  <c:v>26</c:v>
                </c:pt>
                <c:pt idx="11">
                  <c:v>14</c:v>
                </c:pt>
                <c:pt idx="12">
                  <c:v>70</c:v>
                </c:pt>
                <c:pt idx="13">
                  <c:v>24</c:v>
                </c:pt>
                <c:pt idx="14">
                  <c:v>42</c:v>
                </c:pt>
                <c:pt idx="15">
                  <c:v>25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11</c:v>
                </c:pt>
                <c:pt idx="20">
                  <c:v>14</c:v>
                </c:pt>
                <c:pt idx="21">
                  <c:v>85</c:v>
                </c:pt>
                <c:pt idx="22">
                  <c:v>127</c:v>
                </c:pt>
                <c:pt idx="23">
                  <c:v>3</c:v>
                </c:pt>
                <c:pt idx="24">
                  <c:v>12</c:v>
                </c:pt>
                <c:pt idx="25">
                  <c:v>70</c:v>
                </c:pt>
                <c:pt idx="26">
                  <c:v>58</c:v>
                </c:pt>
                <c:pt idx="27">
                  <c:v>30</c:v>
                </c:pt>
                <c:pt idx="28">
                  <c:v>6</c:v>
                </c:pt>
                <c:pt idx="29">
                  <c:v>12</c:v>
                </c:pt>
                <c:pt idx="30">
                  <c:v>91</c:v>
                </c:pt>
                <c:pt idx="31">
                  <c:v>8</c:v>
                </c:pt>
                <c:pt idx="32">
                  <c:v>52</c:v>
                </c:pt>
                <c:pt idx="33">
                  <c:v>35</c:v>
                </c:pt>
                <c:pt idx="34">
                  <c:v>92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3</c:v>
                </c:pt>
                <c:pt idx="46">
                  <c:v>66</c:v>
                </c:pt>
                <c:pt idx="47">
                  <c:v>45</c:v>
                </c:pt>
                <c:pt idx="48">
                  <c:v>89</c:v>
                </c:pt>
                <c:pt idx="49">
                  <c:v>5</c:v>
                </c:pt>
                <c:pt idx="50">
                  <c:v>18</c:v>
                </c:pt>
                <c:pt idx="51">
                  <c:v>25</c:v>
                </c:pt>
                <c:pt idx="52">
                  <c:v>38</c:v>
                </c:pt>
                <c:pt idx="53">
                  <c:v>63</c:v>
                </c:pt>
                <c:pt idx="54">
                  <c:v>97</c:v>
                </c:pt>
                <c:pt idx="55">
                  <c:v>28</c:v>
                </c:pt>
                <c:pt idx="56">
                  <c:v>4</c:v>
                </c:pt>
                <c:pt idx="57">
                  <c:v>154</c:v>
                </c:pt>
                <c:pt idx="58">
                  <c:v>55</c:v>
                </c:pt>
                <c:pt idx="5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5-428B-B90C-1D8E378C6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18424"/>
        <c:axId val="353517112"/>
      </c:scatterChart>
      <c:valAx>
        <c:axId val="35351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7112"/>
        <c:crosses val="autoZero"/>
        <c:crossBetween val="midCat"/>
      </c:valAx>
      <c:valAx>
        <c:axId val="3535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1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Creston 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'Convergence Test for Maxiter'!$B$3:$B$10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'Convergence Test for Maxiter'!$C$3:$C$10</c:f>
              <c:numCache>
                <c:formatCode>General</c:formatCode>
                <c:ptCount val="8"/>
                <c:pt idx="0">
                  <c:v>0.54035500000000003</c:v>
                </c:pt>
                <c:pt idx="1">
                  <c:v>0.57347400000000004</c:v>
                </c:pt>
                <c:pt idx="2">
                  <c:v>0.60364700000000004</c:v>
                </c:pt>
                <c:pt idx="3">
                  <c:v>0.62597199999999997</c:v>
                </c:pt>
                <c:pt idx="4">
                  <c:v>0.63529999999999998</c:v>
                </c:pt>
                <c:pt idx="5">
                  <c:v>0.64877399999999996</c:v>
                </c:pt>
                <c:pt idx="6">
                  <c:v>0.65815199999999996</c:v>
                </c:pt>
                <c:pt idx="7">
                  <c:v>0.65894900000000001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6-479E-826C-6886BB59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66136"/>
        <c:axId val="554667776"/>
      </c:scatterChart>
      <c:valAx>
        <c:axId val="55466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7776"/>
        <c:crosses val="autoZero"/>
        <c:crossBetween val="midCat"/>
      </c:valAx>
      <c:valAx>
        <c:axId val="5546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AEP Gain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6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4</xdr:row>
      <xdr:rowOff>80961</xdr:rowOff>
    </xdr:from>
    <xdr:to>
      <xdr:col>21</xdr:col>
      <xdr:colOff>76200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41BD0-E2A5-4177-A444-FCC1BD4F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38</xdr:row>
      <xdr:rowOff>147637</xdr:rowOff>
    </xdr:from>
    <xdr:to>
      <xdr:col>19</xdr:col>
      <xdr:colOff>476250</xdr:colOff>
      <xdr:row>53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72D07-ED11-44B0-8AE1-F891EC576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514350</xdr:colOff>
      <xdr:row>38</xdr:row>
      <xdr:rowOff>147637</xdr:rowOff>
    </xdr:from>
    <xdr:to>
      <xdr:col>27</xdr:col>
      <xdr:colOff>209550</xdr:colOff>
      <xdr:row>53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96DA27-FE96-4FF4-A83D-768AC2B4B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566737</xdr:colOff>
      <xdr:row>64</xdr:row>
      <xdr:rowOff>100012</xdr:rowOff>
    </xdr:from>
    <xdr:to>
      <xdr:col>30</xdr:col>
      <xdr:colOff>261937</xdr:colOff>
      <xdr:row>78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B0C5A0-AB61-49CC-9ED9-66B5C918D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71437</xdr:colOff>
      <xdr:row>96</xdr:row>
      <xdr:rowOff>80962</xdr:rowOff>
    </xdr:from>
    <xdr:to>
      <xdr:col>13</xdr:col>
      <xdr:colOff>319087</xdr:colOff>
      <xdr:row>110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4BDB01-E870-4BE0-9380-00C7E4D1E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33337</xdr:colOff>
      <xdr:row>111</xdr:row>
      <xdr:rowOff>80962</xdr:rowOff>
    </xdr:from>
    <xdr:to>
      <xdr:col>13</xdr:col>
      <xdr:colOff>280987</xdr:colOff>
      <xdr:row>125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56E16D-EC98-4130-96C4-064EC6CC0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33337</xdr:colOff>
      <xdr:row>112</xdr:row>
      <xdr:rowOff>176212</xdr:rowOff>
    </xdr:from>
    <xdr:to>
      <xdr:col>30</xdr:col>
      <xdr:colOff>338137</xdr:colOff>
      <xdr:row>127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815467-CCB1-4E70-9AF7-F3FA43243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6</xdr:row>
      <xdr:rowOff>0</xdr:rowOff>
    </xdr:from>
    <xdr:to>
      <xdr:col>14</xdr:col>
      <xdr:colOff>600075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687E9-6F8D-4E4C-A4F2-4F9351BD0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11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BAE6B-DAE6-426A-AB58-2A7355737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18</xdr:row>
      <xdr:rowOff>166687</xdr:rowOff>
    </xdr:from>
    <xdr:to>
      <xdr:col>13</xdr:col>
      <xdr:colOff>33337</xdr:colOff>
      <xdr:row>33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8F91E-8201-4D76-AFD5-15950BB14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22</xdr:row>
      <xdr:rowOff>123825</xdr:rowOff>
    </xdr:from>
    <xdr:to>
      <xdr:col>12</xdr:col>
      <xdr:colOff>419100</xdr:colOff>
      <xdr:row>22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8A15E9-9972-4DD9-9C08-6F7A96BBDBDC}"/>
            </a:ext>
          </a:extLst>
        </xdr:cNvPr>
        <xdr:cNvCxnSpPr/>
      </xdr:nvCxnSpPr>
      <xdr:spPr>
        <a:xfrm>
          <a:off x="3981450" y="4314825"/>
          <a:ext cx="3752850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323850</xdr:colOff>
      <xdr:row>1</xdr:row>
      <xdr:rowOff>9525</xdr:rowOff>
    </xdr:from>
    <xdr:to>
      <xdr:col>23</xdr:col>
      <xdr:colOff>117308</xdr:colOff>
      <xdr:row>13</xdr:row>
      <xdr:rowOff>9723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53A8B8-950E-4704-8EE3-7A5B739C9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29450" y="200025"/>
          <a:ext cx="8327858" cy="2286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DB94-E544-42EA-807B-E8F3E79F46B7}">
  <dimension ref="A1:AU47"/>
  <sheetViews>
    <sheetView workbookViewId="0">
      <selection activeCell="G29" sqref="G29"/>
    </sheetView>
  </sheetViews>
  <sheetFormatPr defaultRowHeight="15" x14ac:dyDescent="0.25"/>
  <sheetData>
    <row r="1" spans="1:2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s="3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</row>
    <row r="2" spans="1:23" x14ac:dyDescent="0.25">
      <c r="A2" s="1" t="s">
        <v>0</v>
      </c>
      <c r="B2" s="1" t="s">
        <v>5</v>
      </c>
      <c r="C2" s="2" t="s">
        <v>10</v>
      </c>
      <c r="D2" s="1" t="s">
        <v>67</v>
      </c>
      <c r="E2" s="1" t="s">
        <v>18</v>
      </c>
      <c r="F2" s="1" t="s">
        <v>23</v>
      </c>
      <c r="G2" s="1" t="s">
        <v>27</v>
      </c>
      <c r="H2" s="1" t="s">
        <v>32</v>
      </c>
      <c r="I2" s="1" t="s">
        <v>37</v>
      </c>
      <c r="J2" s="1" t="s">
        <v>42</v>
      </c>
      <c r="K2" s="9" t="s">
        <v>7</v>
      </c>
      <c r="M2" s="1" t="s">
        <v>60</v>
      </c>
      <c r="N2" s="1" t="s">
        <v>51</v>
      </c>
      <c r="O2" s="1" t="s">
        <v>55</v>
      </c>
      <c r="P2" s="1" t="s">
        <v>65</v>
      </c>
      <c r="Q2" s="1" t="s">
        <v>70</v>
      </c>
      <c r="R2" s="1" t="s">
        <v>75</v>
      </c>
      <c r="S2" s="1" t="s">
        <v>80</v>
      </c>
      <c r="T2" s="1" t="s">
        <v>85</v>
      </c>
      <c r="U2" s="1" t="s">
        <v>90</v>
      </c>
    </row>
    <row r="3" spans="1:23" x14ac:dyDescent="0.25">
      <c r="A3" s="1" t="s">
        <v>1</v>
      </c>
      <c r="B3" s="1" t="s">
        <v>6</v>
      </c>
      <c r="C3" s="1" t="s">
        <v>11</v>
      </c>
      <c r="D3" s="1" t="s">
        <v>15</v>
      </c>
      <c r="E3" s="1" t="s">
        <v>19</v>
      </c>
      <c r="F3" s="1" t="s">
        <v>24</v>
      </c>
      <c r="G3" s="1" t="s">
        <v>28</v>
      </c>
      <c r="H3" s="1" t="s">
        <v>33</v>
      </c>
      <c r="I3" s="2" t="s">
        <v>38</v>
      </c>
      <c r="J3" s="1" t="s">
        <v>43</v>
      </c>
      <c r="K3" s="1" t="s">
        <v>8</v>
      </c>
      <c r="L3" s="1" t="s">
        <v>47</v>
      </c>
      <c r="M3" s="1" t="s">
        <v>61</v>
      </c>
      <c r="O3" s="1" t="s">
        <v>56</v>
      </c>
      <c r="P3" s="1" t="s">
        <v>66</v>
      </c>
      <c r="Q3" s="1" t="s">
        <v>71</v>
      </c>
      <c r="R3" s="1" t="s">
        <v>76</v>
      </c>
      <c r="S3" s="1" t="s">
        <v>81</v>
      </c>
      <c r="T3" s="1" t="s">
        <v>86</v>
      </c>
      <c r="U3" s="1" t="s">
        <v>91</v>
      </c>
    </row>
    <row r="4" spans="1:23" x14ac:dyDescent="0.25">
      <c r="A4" s="1" t="s">
        <v>2</v>
      </c>
      <c r="B4" s="4"/>
      <c r="C4" s="1" t="s">
        <v>12</v>
      </c>
      <c r="D4" s="1" t="s">
        <v>16</v>
      </c>
      <c r="E4" s="1" t="s">
        <v>20</v>
      </c>
      <c r="F4" s="1" t="s">
        <v>25</v>
      </c>
      <c r="G4" s="1" t="s">
        <v>29</v>
      </c>
      <c r="H4" s="1" t="s">
        <v>34</v>
      </c>
      <c r="I4" s="1" t="s">
        <v>39</v>
      </c>
      <c r="J4" s="1" t="s">
        <v>44</v>
      </c>
      <c r="K4" s="1" t="s">
        <v>9</v>
      </c>
      <c r="L4" s="1" t="s">
        <v>48</v>
      </c>
      <c r="M4" s="1" t="s">
        <v>62</v>
      </c>
      <c r="N4" s="1" t="s">
        <v>52</v>
      </c>
      <c r="O4" s="1" t="s">
        <v>57</v>
      </c>
      <c r="P4" s="1" t="s">
        <v>68</v>
      </c>
      <c r="Q4" s="1" t="s">
        <v>72</v>
      </c>
      <c r="R4" s="1" t="s">
        <v>77</v>
      </c>
      <c r="S4" s="1" t="s">
        <v>82</v>
      </c>
      <c r="T4" s="1" t="s">
        <v>87</v>
      </c>
      <c r="U4" s="1" t="s">
        <v>92</v>
      </c>
    </row>
    <row r="5" spans="1:23" x14ac:dyDescent="0.25">
      <c r="A5" s="1" t="s">
        <v>3</v>
      </c>
      <c r="B5" s="4"/>
      <c r="C5" s="1" t="s">
        <v>13</v>
      </c>
      <c r="D5" s="1" t="s">
        <v>17</v>
      </c>
      <c r="E5" s="1" t="s">
        <v>21</v>
      </c>
      <c r="F5" s="1" t="s">
        <v>26</v>
      </c>
      <c r="G5" s="1" t="s">
        <v>30</v>
      </c>
      <c r="H5" s="1" t="s">
        <v>35</v>
      </c>
      <c r="I5" s="1" t="s">
        <v>40</v>
      </c>
      <c r="J5" s="1" t="s">
        <v>45</v>
      </c>
      <c r="K5" s="1" t="s">
        <v>31</v>
      </c>
      <c r="L5" s="1" t="s">
        <v>49</v>
      </c>
      <c r="M5" s="1" t="s">
        <v>63</v>
      </c>
      <c r="N5" s="1" t="s">
        <v>53</v>
      </c>
      <c r="O5" s="1" t="s">
        <v>58</v>
      </c>
      <c r="P5" s="1" t="s">
        <v>69</v>
      </c>
      <c r="Q5" s="1" t="s">
        <v>73</v>
      </c>
      <c r="R5" s="1" t="s">
        <v>78</v>
      </c>
      <c r="S5" s="1" t="s">
        <v>83</v>
      </c>
      <c r="T5" s="1" t="s">
        <v>88</v>
      </c>
      <c r="U5" s="1" t="s">
        <v>93</v>
      </c>
    </row>
    <row r="6" spans="1:23" x14ac:dyDescent="0.25">
      <c r="A6" s="1" t="s">
        <v>4</v>
      </c>
      <c r="B6" s="4"/>
      <c r="C6" s="4"/>
      <c r="D6" s="1" t="s">
        <v>14</v>
      </c>
      <c r="E6" s="1" t="s">
        <v>22</v>
      </c>
      <c r="F6" s="4"/>
      <c r="G6" s="4"/>
      <c r="H6" s="1" t="s">
        <v>36</v>
      </c>
      <c r="I6" s="1" t="s">
        <v>41</v>
      </c>
      <c r="J6" s="4"/>
      <c r="K6" s="1" t="s">
        <v>46</v>
      </c>
      <c r="L6" s="1" t="s">
        <v>50</v>
      </c>
      <c r="M6" s="1" t="s">
        <v>64</v>
      </c>
      <c r="N6" s="1" t="s">
        <v>54</v>
      </c>
      <c r="O6" s="1" t="s">
        <v>59</v>
      </c>
      <c r="Q6" s="1" t="s">
        <v>74</v>
      </c>
      <c r="R6" s="1" t="s">
        <v>79</v>
      </c>
      <c r="S6" s="1" t="s">
        <v>84</v>
      </c>
      <c r="T6" s="1" t="s">
        <v>89</v>
      </c>
      <c r="U6" s="1" t="s">
        <v>94</v>
      </c>
    </row>
    <row r="9" spans="1:23" x14ac:dyDescent="0.25">
      <c r="T9" s="6" t="s">
        <v>209</v>
      </c>
    </row>
    <row r="10" spans="1:23" x14ac:dyDescent="0.25">
      <c r="T10" t="s">
        <v>113</v>
      </c>
    </row>
    <row r="11" spans="1:23" x14ac:dyDescent="0.25">
      <c r="I11" t="s">
        <v>153</v>
      </c>
      <c r="K11" t="s">
        <v>151</v>
      </c>
      <c r="M11" t="s">
        <v>152</v>
      </c>
      <c r="R11" s="1" t="s">
        <v>127</v>
      </c>
      <c r="S11" s="12" t="s">
        <v>121</v>
      </c>
      <c r="T11" s="1" t="s">
        <v>133</v>
      </c>
      <c r="U11" s="1" t="s">
        <v>139</v>
      </c>
      <c r="V11" s="1" t="s">
        <v>114</v>
      </c>
      <c r="W11" s="1" t="s">
        <v>145</v>
      </c>
    </row>
    <row r="12" spans="1:23" ht="15.75" thickBot="1" x14ac:dyDescent="0.3">
      <c r="I12" s="1">
        <v>5</v>
      </c>
      <c r="K12" s="1">
        <v>0.04</v>
      </c>
      <c r="M12" s="1" t="s">
        <v>156</v>
      </c>
      <c r="P12" s="1" t="s">
        <v>98</v>
      </c>
      <c r="R12" s="1" t="s">
        <v>128</v>
      </c>
      <c r="S12" s="1" t="s">
        <v>122</v>
      </c>
      <c r="T12" s="1" t="s">
        <v>134</v>
      </c>
      <c r="U12" s="1" t="s">
        <v>140</v>
      </c>
      <c r="V12" s="1" t="s">
        <v>115</v>
      </c>
      <c r="W12" s="1" t="s">
        <v>146</v>
      </c>
    </row>
    <row r="13" spans="1:23" x14ac:dyDescent="0.25">
      <c r="D13" s="17" t="s">
        <v>95</v>
      </c>
      <c r="E13" s="13"/>
      <c r="H13" t="s">
        <v>159</v>
      </c>
      <c r="I13" s="1">
        <v>7</v>
      </c>
      <c r="K13" s="1">
        <v>0.06</v>
      </c>
      <c r="M13" s="1" t="s">
        <v>157</v>
      </c>
      <c r="P13" s="23" t="s">
        <v>99</v>
      </c>
      <c r="R13" s="1" t="s">
        <v>129</v>
      </c>
      <c r="S13" s="1" t="s">
        <v>123</v>
      </c>
      <c r="T13" s="1" t="s">
        <v>135</v>
      </c>
      <c r="U13" s="1" t="s">
        <v>141</v>
      </c>
      <c r="V13" s="1" t="s">
        <v>116</v>
      </c>
      <c r="W13" s="1" t="s">
        <v>147</v>
      </c>
    </row>
    <row r="14" spans="1:23" x14ac:dyDescent="0.25">
      <c r="D14" s="18" t="s">
        <v>96</v>
      </c>
      <c r="E14" s="14"/>
      <c r="H14" t="s">
        <v>159</v>
      </c>
      <c r="I14" s="1">
        <v>10</v>
      </c>
      <c r="K14" s="1">
        <v>0.08</v>
      </c>
      <c r="M14" s="12" t="s">
        <v>171</v>
      </c>
      <c r="P14" s="1" t="s">
        <v>100</v>
      </c>
      <c r="R14" s="1" t="s">
        <v>130</v>
      </c>
      <c r="S14" s="1" t="s">
        <v>124</v>
      </c>
      <c r="T14" s="1" t="s">
        <v>136</v>
      </c>
      <c r="U14" s="1" t="s">
        <v>142</v>
      </c>
      <c r="V14" s="1" t="s">
        <v>117</v>
      </c>
      <c r="W14" s="1" t="s">
        <v>148</v>
      </c>
    </row>
    <row r="15" spans="1:23" x14ac:dyDescent="0.25">
      <c r="D15" s="18" t="s">
        <v>97</v>
      </c>
      <c r="E15" s="15"/>
      <c r="K15" s="12">
        <v>0.1</v>
      </c>
      <c r="M15" s="1" t="s">
        <v>173</v>
      </c>
      <c r="P15" s="1" t="s">
        <v>101</v>
      </c>
      <c r="R15" s="1" t="s">
        <v>131</v>
      </c>
      <c r="S15" s="1" t="s">
        <v>125</v>
      </c>
      <c r="T15" s="1" t="s">
        <v>137</v>
      </c>
      <c r="U15" s="1" t="s">
        <v>143</v>
      </c>
      <c r="V15" s="1" t="s">
        <v>118</v>
      </c>
      <c r="W15" s="1" t="s">
        <v>149</v>
      </c>
    </row>
    <row r="16" spans="1:23" ht="15.75" thickBot="1" x14ac:dyDescent="0.3">
      <c r="D16" s="19" t="s">
        <v>109</v>
      </c>
      <c r="E16" s="16"/>
      <c r="K16" s="1">
        <v>0.12</v>
      </c>
      <c r="M16" s="1" t="s">
        <v>174</v>
      </c>
      <c r="P16" s="1" t="s">
        <v>102</v>
      </c>
      <c r="R16" s="1" t="s">
        <v>132</v>
      </c>
      <c r="S16" s="1" t="s">
        <v>126</v>
      </c>
      <c r="T16" s="1" t="s">
        <v>138</v>
      </c>
      <c r="U16" s="1" t="s">
        <v>144</v>
      </c>
      <c r="V16" s="1" t="s">
        <v>119</v>
      </c>
      <c r="W16" s="1" t="s">
        <v>150</v>
      </c>
    </row>
    <row r="17" spans="1:47" x14ac:dyDescent="0.25">
      <c r="A17" s="6"/>
      <c r="B17" s="6"/>
      <c r="C17" s="6"/>
      <c r="D17" s="6"/>
      <c r="E17" s="6"/>
      <c r="G17" s="6"/>
      <c r="H17" s="6"/>
      <c r="K17" s="1">
        <v>0.14000000000000001</v>
      </c>
      <c r="P17" s="1" t="s">
        <v>103</v>
      </c>
    </row>
    <row r="18" spans="1:47" x14ac:dyDescent="0.25">
      <c r="A18" s="6"/>
      <c r="B18" s="6"/>
      <c r="C18" s="6"/>
      <c r="D18" s="6"/>
      <c r="E18" s="6"/>
      <c r="G18" s="11" t="s">
        <v>158</v>
      </c>
      <c r="H18" s="11"/>
      <c r="I18" s="10"/>
      <c r="K18" s="1">
        <v>0.16</v>
      </c>
      <c r="P18" s="1" t="s">
        <v>104</v>
      </c>
    </row>
    <row r="19" spans="1:47" x14ac:dyDescent="0.25">
      <c r="A19" s="6"/>
      <c r="B19" s="6"/>
      <c r="C19" s="6"/>
      <c r="D19" s="6"/>
      <c r="E19" s="6"/>
      <c r="F19" s="10" t="s">
        <v>96</v>
      </c>
      <c r="G19" s="6" t="s">
        <v>110</v>
      </c>
      <c r="H19" s="6"/>
      <c r="K19" s="1">
        <v>0.18</v>
      </c>
      <c r="P19" s="1" t="s">
        <v>105</v>
      </c>
    </row>
    <row r="20" spans="1:47" x14ac:dyDescent="0.25">
      <c r="A20" s="7"/>
      <c r="B20" s="6"/>
      <c r="C20" s="7"/>
      <c r="D20" s="7"/>
      <c r="E20" s="7"/>
      <c r="F20" s="7"/>
      <c r="G20" s="7" t="s">
        <v>111</v>
      </c>
      <c r="H20" s="7"/>
      <c r="I20" s="7"/>
      <c r="J20" s="7"/>
      <c r="K20" s="12">
        <v>0.2</v>
      </c>
      <c r="L20" s="7"/>
      <c r="M20" s="7"/>
      <c r="N20" s="7"/>
      <c r="O20" s="7"/>
      <c r="P20" s="1" t="s">
        <v>106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6"/>
      <c r="AB20" s="7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47" ht="15.75" thickBot="1" x14ac:dyDescent="0.3">
      <c r="A21" s="7"/>
      <c r="B21" s="6"/>
      <c r="C21" s="7"/>
      <c r="D21" s="7"/>
      <c r="E21" s="7"/>
      <c r="F21" s="7"/>
      <c r="G21" s="7" t="s">
        <v>112</v>
      </c>
      <c r="H21" s="7"/>
      <c r="I21" s="7"/>
      <c r="J21" s="7"/>
      <c r="K21" s="7"/>
      <c r="L21" s="7"/>
      <c r="M21" s="7"/>
      <c r="N21" s="7"/>
      <c r="O21" s="7"/>
      <c r="P21" s="35" t="s">
        <v>107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6"/>
      <c r="AB21" s="7"/>
      <c r="AC21" s="7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1:47" x14ac:dyDescent="0.25">
      <c r="A22" s="7"/>
      <c r="B22" s="6"/>
      <c r="C22" s="7"/>
      <c r="D22" s="7"/>
      <c r="E22" s="7"/>
      <c r="F22" s="7"/>
      <c r="G22" s="7" t="s">
        <v>120</v>
      </c>
      <c r="H22" s="7"/>
      <c r="I22" s="7"/>
      <c r="J22" s="7"/>
      <c r="K22" s="7"/>
      <c r="L22" s="7"/>
      <c r="M22" s="7"/>
      <c r="N22" s="7"/>
      <c r="O22" s="7"/>
      <c r="P22" s="1" t="s">
        <v>108</v>
      </c>
      <c r="Q22" s="7"/>
      <c r="R22" s="7"/>
      <c r="S22" s="8"/>
      <c r="T22" s="7"/>
      <c r="U22" s="7"/>
      <c r="V22" s="7"/>
      <c r="W22" s="7"/>
      <c r="X22" s="7"/>
      <c r="Y22" s="7"/>
      <c r="Z22" s="7"/>
      <c r="AA22" s="7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1:47" x14ac:dyDescent="0.25">
      <c r="A23" s="7"/>
      <c r="B23" s="6"/>
      <c r="C23" s="7"/>
      <c r="D23" s="7"/>
      <c r="E23" s="7"/>
      <c r="F23" s="7"/>
      <c r="G23" s="7" t="s">
        <v>7</v>
      </c>
      <c r="H23" s="7"/>
      <c r="I23" s="7"/>
      <c r="J23" s="7"/>
      <c r="K23" s="7" t="s">
        <v>209</v>
      </c>
      <c r="L23" s="7"/>
      <c r="M23" s="7"/>
      <c r="N23" s="7" t="s">
        <v>209</v>
      </c>
      <c r="O23" s="7"/>
      <c r="P23" s="8"/>
      <c r="Q23" s="7"/>
      <c r="R23" s="7"/>
      <c r="S23" s="7" t="s">
        <v>161</v>
      </c>
      <c r="T23" s="7">
        <v>164</v>
      </c>
      <c r="U23" s="7"/>
      <c r="V23" s="7"/>
      <c r="W23" s="7"/>
      <c r="X23" s="7"/>
      <c r="Y23" s="7"/>
      <c r="Z23" s="7"/>
      <c r="AA23" s="7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x14ac:dyDescent="0.25">
      <c r="A24" s="7"/>
      <c r="B24" s="6"/>
      <c r="C24" s="7"/>
      <c r="D24" s="7"/>
      <c r="E24" s="7"/>
      <c r="F24" s="7"/>
      <c r="G24" s="7"/>
      <c r="H24" s="8"/>
      <c r="I24" s="7"/>
      <c r="J24" s="7" t="s">
        <v>178</v>
      </c>
      <c r="K24" s="7" t="s">
        <v>167</v>
      </c>
      <c r="L24" s="7"/>
      <c r="M24" s="7" t="s">
        <v>160</v>
      </c>
      <c r="N24" s="7" t="s">
        <v>163</v>
      </c>
      <c r="O24" s="7" t="s">
        <v>165</v>
      </c>
      <c r="P24" s="21" t="s">
        <v>166</v>
      </c>
      <c r="Q24" s="7"/>
      <c r="R24" s="7"/>
      <c r="S24" s="7" t="s">
        <v>164</v>
      </c>
      <c r="T24" s="7">
        <f>T23/2</f>
        <v>82</v>
      </c>
      <c r="U24" s="7"/>
      <c r="V24" s="7"/>
      <c r="W24" s="7"/>
      <c r="X24" s="7"/>
      <c r="Y24" s="7"/>
      <c r="Z24" s="6"/>
      <c r="AA24" s="7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x14ac:dyDescent="0.25">
      <c r="A25" s="6"/>
      <c r="B25" s="6"/>
      <c r="C25" s="6" t="s">
        <v>172</v>
      </c>
      <c r="D25" s="6"/>
      <c r="E25" s="6"/>
      <c r="G25" s="6"/>
      <c r="H25" s="6"/>
      <c r="J25" s="2" t="s">
        <v>168</v>
      </c>
      <c r="K25" s="1" t="s">
        <v>168</v>
      </c>
      <c r="M25">
        <v>150</v>
      </c>
      <c r="N25">
        <f t="shared" ref="N25:N30" si="0">M25*$T$25</f>
        <v>3168610.3504106654</v>
      </c>
      <c r="O25" s="22">
        <f t="shared" ref="O25:O30" si="1">N25/(10^3)</f>
        <v>3168.6103504106654</v>
      </c>
      <c r="S25" t="s">
        <v>162</v>
      </c>
      <c r="T25">
        <f xml:space="preserve"> PI()*(T24^2)</f>
        <v>21124.069002737768</v>
      </c>
    </row>
    <row r="26" spans="1:47" x14ac:dyDescent="0.25">
      <c r="A26" s="6"/>
      <c r="B26" s="6"/>
      <c r="C26" s="6"/>
      <c r="D26" s="6"/>
      <c r="E26" s="6"/>
      <c r="F26" s="24"/>
      <c r="G26" s="6"/>
      <c r="H26" s="6"/>
      <c r="I26" s="6"/>
      <c r="J26" s="2" t="s">
        <v>179</v>
      </c>
      <c r="K26" s="1" t="s">
        <v>169</v>
      </c>
      <c r="M26">
        <v>200</v>
      </c>
      <c r="N26" s="5">
        <f t="shared" si="0"/>
        <v>4224813.8005475532</v>
      </c>
      <c r="O26" s="22">
        <f t="shared" si="1"/>
        <v>4224.813800547553</v>
      </c>
    </row>
    <row r="27" spans="1:47" x14ac:dyDescent="0.25">
      <c r="B27" s="6"/>
      <c r="C27" s="6"/>
      <c r="D27" s="37"/>
      <c r="E27" s="37"/>
      <c r="F27" s="38"/>
      <c r="G27" s="6"/>
      <c r="H27" s="6"/>
      <c r="I27" s="6"/>
      <c r="J27" s="2" t="s">
        <v>169</v>
      </c>
      <c r="K27" s="1" t="s">
        <v>170</v>
      </c>
      <c r="M27">
        <v>250</v>
      </c>
      <c r="N27" s="5">
        <f t="shared" si="0"/>
        <v>5281017.250684442</v>
      </c>
      <c r="O27" s="22">
        <f t="shared" si="1"/>
        <v>5281.0172506844419</v>
      </c>
      <c r="Q27" s="6"/>
      <c r="R27" s="6"/>
      <c r="S27" s="6"/>
      <c r="T27" s="6"/>
      <c r="U27" s="6"/>
      <c r="V27" s="6"/>
      <c r="W27" s="6"/>
      <c r="X27" s="6"/>
    </row>
    <row r="28" spans="1:47" x14ac:dyDescent="0.25">
      <c r="B28" s="6"/>
      <c r="C28" s="6"/>
      <c r="D28" s="37"/>
      <c r="E28" s="37"/>
      <c r="F28" s="38"/>
      <c r="G28" s="6"/>
      <c r="H28" s="6"/>
      <c r="I28" s="6"/>
      <c r="J28" s="2" t="s">
        <v>180</v>
      </c>
      <c r="K28" s="6"/>
      <c r="M28">
        <v>300</v>
      </c>
      <c r="N28" s="5">
        <f t="shared" si="0"/>
        <v>6337220.7008213308</v>
      </c>
      <c r="O28" s="22">
        <f t="shared" si="1"/>
        <v>6337.2207008213309</v>
      </c>
      <c r="Q28" s="6"/>
      <c r="R28" s="6"/>
      <c r="S28" s="6"/>
      <c r="T28" s="6"/>
      <c r="U28" s="6"/>
      <c r="V28" s="6"/>
      <c r="W28" s="6"/>
      <c r="X28" s="6"/>
    </row>
    <row r="29" spans="1:47" x14ac:dyDescent="0.25">
      <c r="B29" s="6"/>
      <c r="C29" s="6"/>
      <c r="D29" s="37"/>
      <c r="E29" s="37"/>
      <c r="F29" s="38"/>
      <c r="G29" s="6"/>
      <c r="H29" s="6"/>
      <c r="I29" s="6"/>
      <c r="J29" s="2" t="s">
        <v>170</v>
      </c>
      <c r="K29" s="6"/>
      <c r="M29">
        <v>350</v>
      </c>
      <c r="N29" s="5">
        <f t="shared" si="0"/>
        <v>7393424.1509582186</v>
      </c>
      <c r="O29" s="22">
        <f t="shared" si="1"/>
        <v>7393.4241509582189</v>
      </c>
      <c r="Q29" s="6"/>
      <c r="R29" s="6"/>
      <c r="S29" s="6"/>
      <c r="T29" s="6"/>
      <c r="U29" s="6"/>
      <c r="V29" s="6"/>
      <c r="W29" s="6"/>
      <c r="X29" s="6"/>
    </row>
    <row r="30" spans="1:47" x14ac:dyDescent="0.25">
      <c r="B30" s="6"/>
      <c r="C30" s="6"/>
      <c r="D30" s="37"/>
      <c r="E30" s="37"/>
      <c r="F30" s="38"/>
      <c r="G30" s="6"/>
      <c r="H30" s="6"/>
      <c r="I30" s="6"/>
      <c r="J30" s="2" t="s">
        <v>181</v>
      </c>
      <c r="K30" s="6"/>
      <c r="M30" s="6">
        <v>400</v>
      </c>
      <c r="N30" s="5">
        <f t="shared" si="0"/>
        <v>8449627.6010951065</v>
      </c>
      <c r="O30" s="22">
        <f t="shared" si="1"/>
        <v>8449.627601095106</v>
      </c>
      <c r="Q30" s="6"/>
      <c r="R30" s="6"/>
      <c r="S30" s="6"/>
      <c r="T30" s="6"/>
      <c r="U30" s="6"/>
      <c r="V30" s="6"/>
      <c r="W30" s="6"/>
      <c r="X30" s="6"/>
    </row>
    <row r="31" spans="1:47" x14ac:dyDescent="0.25">
      <c r="B31" s="6"/>
      <c r="C31" s="6"/>
      <c r="D31" s="37"/>
      <c r="E31" s="37"/>
      <c r="F31" s="38"/>
      <c r="G31" s="6"/>
      <c r="H31" s="6"/>
      <c r="I31" s="6"/>
      <c r="J31" s="6"/>
      <c r="K31" s="6"/>
      <c r="M31" s="6"/>
      <c r="N31" s="6"/>
      <c r="Q31" s="6"/>
      <c r="R31" s="6"/>
      <c r="S31" s="6"/>
      <c r="T31" s="6"/>
      <c r="U31" s="6"/>
      <c r="V31" s="6"/>
      <c r="W31" s="6"/>
      <c r="X31" s="6"/>
    </row>
    <row r="32" spans="1:47" x14ac:dyDescent="0.25">
      <c r="B32" s="6"/>
      <c r="C32" s="6"/>
      <c r="D32" s="37"/>
      <c r="E32" s="37"/>
      <c r="F32" s="38"/>
      <c r="G32" s="6"/>
      <c r="H32" s="6"/>
      <c r="I32" s="6" t="s">
        <v>175</v>
      </c>
      <c r="J32" s="6"/>
      <c r="K32" s="6"/>
      <c r="M32" s="6"/>
      <c r="N32" s="6"/>
      <c r="Q32" s="6"/>
      <c r="R32" s="6"/>
      <c r="S32" s="6"/>
      <c r="T32" s="6"/>
      <c r="U32" s="6"/>
      <c r="V32" s="6"/>
      <c r="W32" s="6"/>
      <c r="X32" s="6"/>
    </row>
    <row r="33" spans="2:24" x14ac:dyDescent="0.25">
      <c r="B33" s="6"/>
      <c r="C33" s="6"/>
      <c r="D33" s="37"/>
      <c r="E33" s="37"/>
      <c r="F33" s="38"/>
      <c r="G33" s="6"/>
      <c r="H33" s="6" t="s">
        <v>207</v>
      </c>
      <c r="I33" s="6" t="s">
        <v>176</v>
      </c>
      <c r="J33" s="6"/>
      <c r="K33" s="6"/>
      <c r="M33" s="6"/>
      <c r="N33" s="6"/>
      <c r="O33" t="s">
        <v>161</v>
      </c>
      <c r="P33" t="s">
        <v>210</v>
      </c>
      <c r="Q33" s="6"/>
      <c r="R33" s="6"/>
      <c r="S33" s="6"/>
      <c r="T33" s="6"/>
      <c r="U33" s="6"/>
      <c r="V33" s="6"/>
      <c r="W33" s="6"/>
      <c r="X33" s="6"/>
    </row>
    <row r="34" spans="2:24" x14ac:dyDescent="0.25">
      <c r="B34" s="6"/>
      <c r="C34" s="6"/>
      <c r="D34" s="37"/>
      <c r="E34" s="37"/>
      <c r="F34" s="38"/>
      <c r="G34" s="6"/>
      <c r="H34" s="6" t="s">
        <v>96</v>
      </c>
      <c r="I34" s="6" t="s">
        <v>177</v>
      </c>
      <c r="J34" s="20"/>
      <c r="K34" s="6"/>
      <c r="M34" s="6"/>
      <c r="N34" s="6"/>
      <c r="O34" t="s">
        <v>161</v>
      </c>
      <c r="P34" t="s">
        <v>211</v>
      </c>
      <c r="Q34" s="6"/>
      <c r="R34" s="6"/>
      <c r="S34" s="6"/>
      <c r="T34" s="6"/>
      <c r="U34" s="6"/>
      <c r="V34" s="6"/>
      <c r="W34" s="6"/>
      <c r="X34" s="6"/>
    </row>
    <row r="35" spans="2:24" x14ac:dyDescent="0.25">
      <c r="B35" s="6"/>
      <c r="C35" s="6"/>
      <c r="D35" s="37"/>
      <c r="E35" s="37"/>
      <c r="F35" s="38"/>
      <c r="G35" s="6"/>
      <c r="H35" s="6"/>
      <c r="I35" s="6" t="s">
        <v>208</v>
      </c>
      <c r="J35" s="6"/>
      <c r="K35" s="6"/>
      <c r="M35" s="6"/>
      <c r="N35" s="6"/>
      <c r="O35" t="s">
        <v>161</v>
      </c>
      <c r="P35" t="s">
        <v>212</v>
      </c>
    </row>
    <row r="36" spans="2:24" x14ac:dyDescent="0.25">
      <c r="B36" s="6"/>
      <c r="C36" s="6"/>
      <c r="D36" s="39"/>
      <c r="E36" s="37"/>
      <c r="F36" s="37"/>
      <c r="G36" s="6"/>
      <c r="H36" s="6"/>
      <c r="I36" s="6"/>
      <c r="J36" s="6"/>
      <c r="K36" s="6"/>
      <c r="M36" s="6"/>
      <c r="N36" s="6"/>
      <c r="O36" t="s">
        <v>161</v>
      </c>
      <c r="P36" t="s">
        <v>213</v>
      </c>
    </row>
    <row r="37" spans="2:24" x14ac:dyDescent="0.25">
      <c r="B37" s="6"/>
      <c r="C37" s="6"/>
      <c r="D37" s="37"/>
      <c r="E37" s="37"/>
      <c r="F37" s="37"/>
      <c r="G37" s="6"/>
      <c r="H37" s="6"/>
      <c r="I37" s="6"/>
      <c r="J37" s="6"/>
      <c r="K37" s="6"/>
      <c r="M37" s="6"/>
      <c r="N37" s="6"/>
      <c r="O37" t="s">
        <v>161</v>
      </c>
      <c r="P37" t="s">
        <v>214</v>
      </c>
    </row>
    <row r="38" spans="2:24" x14ac:dyDescent="0.25">
      <c r="B38" s="6"/>
      <c r="C38" s="6"/>
      <c r="D38" s="37"/>
      <c r="E38" s="37"/>
      <c r="F38" s="37"/>
      <c r="G38" s="6"/>
      <c r="H38" s="6"/>
      <c r="I38" s="6"/>
      <c r="J38" s="6"/>
      <c r="K38" s="6"/>
      <c r="M38" s="6"/>
      <c r="N38" s="6"/>
      <c r="P38" t="s">
        <v>215</v>
      </c>
    </row>
    <row r="39" spans="2:24" x14ac:dyDescent="0.25">
      <c r="B39" s="6"/>
      <c r="C39" s="6"/>
      <c r="D39" s="37"/>
      <c r="E39" s="37"/>
      <c r="F39" s="37"/>
      <c r="G39" s="6"/>
      <c r="H39" s="6"/>
      <c r="I39" s="6"/>
      <c r="J39" s="6"/>
      <c r="K39" s="6"/>
      <c r="M39" s="6"/>
      <c r="N39" s="6"/>
    </row>
    <row r="40" spans="2:24" x14ac:dyDescent="0.25">
      <c r="B40" s="6"/>
      <c r="C40" s="6"/>
      <c r="D40" s="37"/>
      <c r="E40" s="37"/>
      <c r="F40" s="37"/>
      <c r="G40" s="6"/>
      <c r="H40" s="6"/>
      <c r="I40" s="6"/>
      <c r="J40" s="6"/>
      <c r="K40" s="6"/>
      <c r="M40" s="6"/>
      <c r="N40" s="6"/>
    </row>
    <row r="41" spans="2:24" x14ac:dyDescent="0.25">
      <c r="B41" s="6"/>
      <c r="C41" s="6"/>
      <c r="D41" s="37"/>
      <c r="E41" s="37"/>
      <c r="F41" s="37"/>
      <c r="G41" s="6"/>
      <c r="H41" s="6"/>
      <c r="I41" s="6"/>
      <c r="J41" s="6"/>
      <c r="K41" s="6"/>
      <c r="M41" s="6"/>
      <c r="N41" s="6"/>
    </row>
    <row r="42" spans="2:24" x14ac:dyDescent="0.25">
      <c r="B42" s="6"/>
      <c r="C42" s="6"/>
      <c r="D42" s="37"/>
      <c r="E42" s="37"/>
      <c r="F42" s="37"/>
      <c r="G42" s="6"/>
      <c r="H42" s="6"/>
      <c r="I42" s="6"/>
      <c r="J42" s="6"/>
      <c r="K42" s="6"/>
      <c r="M42" s="6"/>
      <c r="N42" s="6"/>
    </row>
    <row r="43" spans="2:24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2:24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2:24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2:24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2:24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D0ED-00D1-4097-A635-7B7BD63C9A73}">
  <dimension ref="A1:Q106"/>
  <sheetViews>
    <sheetView workbookViewId="0">
      <selection activeCell="H31" sqref="H31"/>
    </sheetView>
  </sheetViews>
  <sheetFormatPr defaultRowHeight="15" x14ac:dyDescent="0.25"/>
  <sheetData>
    <row r="1" spans="1:17" x14ac:dyDescent="0.25">
      <c r="A1" s="1" t="s">
        <v>0</v>
      </c>
    </row>
    <row r="2" spans="1:17" x14ac:dyDescent="0.25">
      <c r="A2" s="1" t="s">
        <v>1</v>
      </c>
    </row>
    <row r="3" spans="1:17" x14ac:dyDescent="0.25">
      <c r="A3" s="1" t="s">
        <v>2</v>
      </c>
    </row>
    <row r="4" spans="1:17" x14ac:dyDescent="0.25">
      <c r="A4" s="1" t="s">
        <v>3</v>
      </c>
      <c r="Q4" s="5"/>
    </row>
    <row r="5" spans="1:17" x14ac:dyDescent="0.25">
      <c r="A5" s="1" t="s">
        <v>4</v>
      </c>
    </row>
    <row r="6" spans="1:17" x14ac:dyDescent="0.25">
      <c r="A6" s="1" t="s">
        <v>5</v>
      </c>
    </row>
    <row r="7" spans="1:17" x14ac:dyDescent="0.25">
      <c r="A7" s="1" t="s">
        <v>6</v>
      </c>
    </row>
    <row r="8" spans="1:17" x14ac:dyDescent="0.25">
      <c r="A8" s="2" t="s">
        <v>10</v>
      </c>
      <c r="H8" s="6"/>
      <c r="L8" s="6"/>
      <c r="O8" s="6"/>
    </row>
    <row r="9" spans="1:17" x14ac:dyDescent="0.25">
      <c r="A9" s="1" t="s">
        <v>11</v>
      </c>
    </row>
    <row r="10" spans="1:17" x14ac:dyDescent="0.25">
      <c r="A10" s="1" t="s">
        <v>12</v>
      </c>
    </row>
    <row r="11" spans="1:17" x14ac:dyDescent="0.25">
      <c r="A11" s="1" t="s">
        <v>13</v>
      </c>
    </row>
    <row r="12" spans="1:17" x14ac:dyDescent="0.25">
      <c r="A12" s="1" t="s">
        <v>67</v>
      </c>
    </row>
    <row r="13" spans="1:17" x14ac:dyDescent="0.25">
      <c r="A13" s="1" t="s">
        <v>15</v>
      </c>
    </row>
    <row r="14" spans="1:17" x14ac:dyDescent="0.25">
      <c r="A14" s="1" t="s">
        <v>16</v>
      </c>
    </row>
    <row r="15" spans="1:17" x14ac:dyDescent="0.25">
      <c r="A15" s="1" t="s">
        <v>17</v>
      </c>
    </row>
    <row r="16" spans="1:17" x14ac:dyDescent="0.25">
      <c r="A16" s="1" t="s">
        <v>14</v>
      </c>
    </row>
    <row r="17" spans="1:1" x14ac:dyDescent="0.25">
      <c r="A17" s="1" t="s">
        <v>18</v>
      </c>
    </row>
    <row r="18" spans="1:1" x14ac:dyDescent="0.25">
      <c r="A18" s="1" t="s">
        <v>19</v>
      </c>
    </row>
    <row r="19" spans="1:1" x14ac:dyDescent="0.25">
      <c r="A19" s="1" t="s">
        <v>20</v>
      </c>
    </row>
    <row r="20" spans="1:1" x14ac:dyDescent="0.25">
      <c r="A20" s="1" t="s">
        <v>21</v>
      </c>
    </row>
    <row r="21" spans="1:1" x14ac:dyDescent="0.25">
      <c r="A21" s="1" t="s">
        <v>22</v>
      </c>
    </row>
    <row r="22" spans="1:1" x14ac:dyDescent="0.25">
      <c r="A22" s="1" t="s">
        <v>23</v>
      </c>
    </row>
    <row r="23" spans="1:1" x14ac:dyDescent="0.25">
      <c r="A23" s="1" t="s">
        <v>24</v>
      </c>
    </row>
    <row r="24" spans="1:1" x14ac:dyDescent="0.25">
      <c r="A24" s="1" t="s">
        <v>25</v>
      </c>
    </row>
    <row r="25" spans="1:1" x14ac:dyDescent="0.25">
      <c r="A25" s="1" t="s">
        <v>26</v>
      </c>
    </row>
    <row r="26" spans="1:1" x14ac:dyDescent="0.25">
      <c r="A26" s="1" t="s">
        <v>27</v>
      </c>
    </row>
    <row r="27" spans="1:1" x14ac:dyDescent="0.25">
      <c r="A27" s="1" t="s">
        <v>28</v>
      </c>
    </row>
    <row r="28" spans="1:1" x14ac:dyDescent="0.25">
      <c r="A28" s="1" t="s">
        <v>29</v>
      </c>
    </row>
    <row r="29" spans="1:1" x14ac:dyDescent="0.25">
      <c r="A29" s="1" t="s">
        <v>30</v>
      </c>
    </row>
    <row r="30" spans="1:1" x14ac:dyDescent="0.25">
      <c r="A30" s="1" t="s">
        <v>32</v>
      </c>
    </row>
    <row r="31" spans="1:1" x14ac:dyDescent="0.25">
      <c r="A31" s="1" t="s">
        <v>33</v>
      </c>
    </row>
    <row r="32" spans="1:1" x14ac:dyDescent="0.25">
      <c r="A32" s="1" t="s">
        <v>34</v>
      </c>
    </row>
    <row r="33" spans="1:1" x14ac:dyDescent="0.25">
      <c r="A33" s="1" t="s">
        <v>35</v>
      </c>
    </row>
    <row r="34" spans="1:1" x14ac:dyDescent="0.25">
      <c r="A34" s="1" t="s">
        <v>36</v>
      </c>
    </row>
    <row r="35" spans="1:1" x14ac:dyDescent="0.25">
      <c r="A35" s="1" t="s">
        <v>37</v>
      </c>
    </row>
    <row r="36" spans="1:1" x14ac:dyDescent="0.25">
      <c r="A36" s="2" t="s">
        <v>38</v>
      </c>
    </row>
    <row r="37" spans="1:1" x14ac:dyDescent="0.25">
      <c r="A37" s="1" t="s">
        <v>39</v>
      </c>
    </row>
    <row r="38" spans="1:1" x14ac:dyDescent="0.25">
      <c r="A38" s="1" t="s">
        <v>40</v>
      </c>
    </row>
    <row r="39" spans="1:1" x14ac:dyDescent="0.25">
      <c r="A39" s="1" t="s">
        <v>41</v>
      </c>
    </row>
    <row r="40" spans="1:1" x14ac:dyDescent="0.25">
      <c r="A40" s="1" t="s">
        <v>42</v>
      </c>
    </row>
    <row r="41" spans="1:1" x14ac:dyDescent="0.25">
      <c r="A41" s="1" t="s">
        <v>43</v>
      </c>
    </row>
    <row r="42" spans="1:1" x14ac:dyDescent="0.25">
      <c r="A42" s="1" t="s">
        <v>44</v>
      </c>
    </row>
    <row r="43" spans="1:1" x14ac:dyDescent="0.25">
      <c r="A43" s="1" t="s">
        <v>45</v>
      </c>
    </row>
    <row r="44" spans="1:1" x14ac:dyDescent="0.25">
      <c r="A44" s="9" t="s">
        <v>7</v>
      </c>
    </row>
    <row r="45" spans="1:1" x14ac:dyDescent="0.25">
      <c r="A45" s="1" t="s">
        <v>8</v>
      </c>
    </row>
    <row r="46" spans="1:1" x14ac:dyDescent="0.25">
      <c r="A46" s="1" t="s">
        <v>9</v>
      </c>
    </row>
    <row r="47" spans="1:1" x14ac:dyDescent="0.25">
      <c r="A47" s="1" t="s">
        <v>31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60</v>
      </c>
    </row>
    <row r="54" spans="1:1" x14ac:dyDescent="0.25">
      <c r="A54" s="1" t="s">
        <v>61</v>
      </c>
    </row>
    <row r="55" spans="1:1" x14ac:dyDescent="0.25">
      <c r="A55" s="1" t="s">
        <v>62</v>
      </c>
    </row>
    <row r="56" spans="1:1" x14ac:dyDescent="0.25">
      <c r="A56" s="1" t="s">
        <v>63</v>
      </c>
    </row>
    <row r="57" spans="1:1" x14ac:dyDescent="0.25">
      <c r="A57" s="1" t="s">
        <v>64</v>
      </c>
    </row>
    <row r="58" spans="1:1" x14ac:dyDescent="0.25">
      <c r="A58" s="1" t="s">
        <v>51</v>
      </c>
    </row>
    <row r="59" spans="1:1" x14ac:dyDescent="0.25">
      <c r="A59" s="1" t="s">
        <v>52</v>
      </c>
    </row>
    <row r="60" spans="1:1" x14ac:dyDescent="0.25">
      <c r="A60" s="1" t="s">
        <v>53</v>
      </c>
    </row>
    <row r="61" spans="1:1" x14ac:dyDescent="0.25">
      <c r="A61" s="1" t="s">
        <v>54</v>
      </c>
    </row>
    <row r="62" spans="1:1" x14ac:dyDescent="0.25">
      <c r="A62" s="1" t="s">
        <v>55</v>
      </c>
    </row>
    <row r="63" spans="1:1" x14ac:dyDescent="0.25">
      <c r="A63" s="1" t="s">
        <v>56</v>
      </c>
    </row>
    <row r="64" spans="1:1" x14ac:dyDescent="0.25">
      <c r="A64" s="1" t="s">
        <v>57</v>
      </c>
    </row>
    <row r="65" spans="1:1" x14ac:dyDescent="0.25">
      <c r="A65" s="1" t="s">
        <v>58</v>
      </c>
    </row>
    <row r="66" spans="1:1" x14ac:dyDescent="0.25">
      <c r="A66" s="1" t="s">
        <v>59</v>
      </c>
    </row>
    <row r="67" spans="1:1" x14ac:dyDescent="0.25">
      <c r="A67" s="1" t="s">
        <v>84</v>
      </c>
    </row>
    <row r="68" spans="1:1" x14ac:dyDescent="0.25">
      <c r="A68" s="1" t="s">
        <v>90</v>
      </c>
    </row>
    <row r="69" spans="1:1" x14ac:dyDescent="0.25">
      <c r="A69" s="1" t="s">
        <v>91</v>
      </c>
    </row>
    <row r="70" spans="1:1" x14ac:dyDescent="0.25">
      <c r="A70" s="1" t="s">
        <v>92</v>
      </c>
    </row>
    <row r="71" spans="1:1" x14ac:dyDescent="0.25">
      <c r="A71" s="1" t="s">
        <v>93</v>
      </c>
    </row>
    <row r="72" spans="1:1" x14ac:dyDescent="0.25">
      <c r="A72" s="1" t="s">
        <v>94</v>
      </c>
    </row>
    <row r="73" spans="1:1" x14ac:dyDescent="0.25">
      <c r="A73" s="1" t="s">
        <v>65</v>
      </c>
    </row>
    <row r="74" spans="1:1" x14ac:dyDescent="0.25">
      <c r="A74" s="1" t="s">
        <v>66</v>
      </c>
    </row>
    <row r="75" spans="1:1" x14ac:dyDescent="0.25">
      <c r="A75" s="1" t="s">
        <v>68</v>
      </c>
    </row>
    <row r="76" spans="1:1" x14ac:dyDescent="0.25">
      <c r="A76" s="1" t="s">
        <v>69</v>
      </c>
    </row>
    <row r="77" spans="1:1" x14ac:dyDescent="0.25">
      <c r="A77" s="1" t="s">
        <v>70</v>
      </c>
    </row>
    <row r="78" spans="1:1" x14ac:dyDescent="0.25">
      <c r="A78" s="1" t="s">
        <v>71</v>
      </c>
    </row>
    <row r="79" spans="1:1" x14ac:dyDescent="0.25">
      <c r="A79" s="1" t="s">
        <v>72</v>
      </c>
    </row>
    <row r="80" spans="1:1" x14ac:dyDescent="0.25">
      <c r="A80" s="1" t="s">
        <v>73</v>
      </c>
    </row>
    <row r="81" spans="1:1" x14ac:dyDescent="0.25">
      <c r="A81" s="1" t="s">
        <v>74</v>
      </c>
    </row>
    <row r="82" spans="1:1" x14ac:dyDescent="0.25">
      <c r="A82" s="1" t="s">
        <v>75</v>
      </c>
    </row>
    <row r="83" spans="1:1" x14ac:dyDescent="0.25">
      <c r="A83" s="1" t="s">
        <v>76</v>
      </c>
    </row>
    <row r="84" spans="1:1" x14ac:dyDescent="0.25">
      <c r="A84" s="1" t="s">
        <v>77</v>
      </c>
    </row>
    <row r="85" spans="1:1" x14ac:dyDescent="0.25">
      <c r="A85" s="1" t="s">
        <v>78</v>
      </c>
    </row>
    <row r="86" spans="1:1" x14ac:dyDescent="0.25">
      <c r="A86" s="1" t="s">
        <v>79</v>
      </c>
    </row>
    <row r="87" spans="1:1" x14ac:dyDescent="0.25">
      <c r="A87" s="1" t="s">
        <v>80</v>
      </c>
    </row>
    <row r="88" spans="1:1" x14ac:dyDescent="0.25">
      <c r="A88" s="1" t="s">
        <v>81</v>
      </c>
    </row>
    <row r="89" spans="1:1" x14ac:dyDescent="0.25">
      <c r="A89" s="1" t="s">
        <v>82</v>
      </c>
    </row>
    <row r="90" spans="1:1" x14ac:dyDescent="0.25">
      <c r="A90" s="1" t="s">
        <v>83</v>
      </c>
    </row>
    <row r="91" spans="1:1" x14ac:dyDescent="0.25">
      <c r="A91" s="1" t="s">
        <v>85</v>
      </c>
    </row>
    <row r="92" spans="1:1" x14ac:dyDescent="0.25">
      <c r="A92" s="1" t="s">
        <v>86</v>
      </c>
    </row>
    <row r="93" spans="1:1" x14ac:dyDescent="0.25">
      <c r="A93" s="1" t="s">
        <v>87</v>
      </c>
    </row>
    <row r="94" spans="1:1" x14ac:dyDescent="0.25">
      <c r="A94" s="1" t="s">
        <v>88</v>
      </c>
    </row>
    <row r="95" spans="1:1" x14ac:dyDescent="0.25">
      <c r="A95" s="1" t="s">
        <v>89</v>
      </c>
    </row>
    <row r="96" spans="1:1" x14ac:dyDescent="0.25">
      <c r="A96" s="1" t="s">
        <v>98</v>
      </c>
    </row>
    <row r="97" spans="1:1" x14ac:dyDescent="0.25">
      <c r="A97" s="23" t="s">
        <v>99</v>
      </c>
    </row>
    <row r="98" spans="1:1" x14ac:dyDescent="0.25">
      <c r="A98" s="1" t="s">
        <v>100</v>
      </c>
    </row>
    <row r="99" spans="1:1" x14ac:dyDescent="0.25">
      <c r="A99" s="1" t="s">
        <v>101</v>
      </c>
    </row>
    <row r="100" spans="1:1" x14ac:dyDescent="0.25">
      <c r="A100" s="1" t="s">
        <v>102</v>
      </c>
    </row>
    <row r="101" spans="1:1" x14ac:dyDescent="0.25">
      <c r="A101" s="1" t="s">
        <v>103</v>
      </c>
    </row>
    <row r="102" spans="1:1" x14ac:dyDescent="0.25">
      <c r="A102" s="1" t="s">
        <v>104</v>
      </c>
    </row>
    <row r="103" spans="1:1" x14ac:dyDescent="0.25">
      <c r="A103" s="1" t="s">
        <v>105</v>
      </c>
    </row>
    <row r="104" spans="1:1" x14ac:dyDescent="0.25">
      <c r="A104" s="1" t="s">
        <v>106</v>
      </c>
    </row>
    <row r="105" spans="1:1" ht="15.75" thickBot="1" x14ac:dyDescent="0.3">
      <c r="A105" s="35" t="s">
        <v>107</v>
      </c>
    </row>
    <row r="106" spans="1:1" x14ac:dyDescent="0.25">
      <c r="A106" s="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BB68-679B-4FB4-BB4C-82963DDF0C37}">
  <dimension ref="B2:S58"/>
  <sheetViews>
    <sheetView workbookViewId="0">
      <selection activeCell="J38" sqref="J38"/>
    </sheetView>
  </sheetViews>
  <sheetFormatPr defaultRowHeight="15" x14ac:dyDescent="0.25"/>
  <cols>
    <col min="9" max="9" width="15" customWidth="1"/>
  </cols>
  <sheetData>
    <row r="2" spans="2:19" x14ac:dyDescent="0.25">
      <c r="B2" t="s">
        <v>182</v>
      </c>
      <c r="N2" s="10" t="s">
        <v>204</v>
      </c>
      <c r="O2" s="10"/>
      <c r="P2" s="10"/>
      <c r="Q2" s="10"/>
      <c r="R2" s="10"/>
      <c r="S2" s="10"/>
    </row>
    <row r="3" spans="2:19" ht="15.75" thickBot="1" x14ac:dyDescent="0.3">
      <c r="I3" s="10" t="s">
        <v>200</v>
      </c>
      <c r="O3" t="s">
        <v>205</v>
      </c>
      <c r="P3" t="s">
        <v>206</v>
      </c>
    </row>
    <row r="4" spans="2:19" x14ac:dyDescent="0.25">
      <c r="B4" s="25" t="s">
        <v>183</v>
      </c>
      <c r="C4" s="26"/>
      <c r="D4" s="26"/>
      <c r="I4" t="s">
        <v>183</v>
      </c>
      <c r="J4" t="s">
        <v>105</v>
      </c>
      <c r="N4" s="5" t="s">
        <v>183</v>
      </c>
      <c r="O4" s="34">
        <v>0.68469750727221901</v>
      </c>
      <c r="P4" s="2" t="s">
        <v>101</v>
      </c>
    </row>
    <row r="5" spans="2:19" x14ac:dyDescent="0.25">
      <c r="B5" s="27" t="s">
        <v>184</v>
      </c>
      <c r="C5" s="5" t="s">
        <v>185</v>
      </c>
      <c r="D5" s="5" t="s">
        <v>34</v>
      </c>
      <c r="I5" t="s">
        <v>201</v>
      </c>
      <c r="J5" t="s">
        <v>47</v>
      </c>
      <c r="N5" s="5" t="s">
        <v>201</v>
      </c>
      <c r="O5" s="34">
        <v>0.895034730439355</v>
      </c>
      <c r="P5" s="5" t="s">
        <v>13</v>
      </c>
    </row>
    <row r="6" spans="2:19" x14ac:dyDescent="0.25">
      <c r="B6" s="27"/>
      <c r="C6" s="5" t="s">
        <v>186</v>
      </c>
      <c r="D6" s="28" t="s">
        <v>99</v>
      </c>
      <c r="I6" t="s">
        <v>202</v>
      </c>
      <c r="J6" t="s">
        <v>2</v>
      </c>
      <c r="N6" s="5" t="s">
        <v>202</v>
      </c>
      <c r="O6" s="34">
        <v>1.0698533926102001</v>
      </c>
      <c r="P6" s="5" t="s">
        <v>68</v>
      </c>
    </row>
    <row r="7" spans="2:19" x14ac:dyDescent="0.25">
      <c r="B7" s="29" t="s">
        <v>187</v>
      </c>
      <c r="C7" s="5" t="s">
        <v>185</v>
      </c>
      <c r="D7" s="2" t="s">
        <v>100</v>
      </c>
      <c r="I7" t="s">
        <v>203</v>
      </c>
      <c r="J7" s="5" t="s">
        <v>196</v>
      </c>
      <c r="N7" s="5" t="s">
        <v>203</v>
      </c>
      <c r="O7" s="34">
        <v>0.91510024000171397</v>
      </c>
      <c r="P7" s="5" t="s">
        <v>33</v>
      </c>
    </row>
    <row r="8" spans="2:19" x14ac:dyDescent="0.25">
      <c r="B8" s="27"/>
      <c r="C8" s="5" t="s">
        <v>186</v>
      </c>
      <c r="D8" s="2" t="s">
        <v>101</v>
      </c>
      <c r="I8" t="s">
        <v>194</v>
      </c>
      <c r="J8" s="5" t="s">
        <v>198</v>
      </c>
      <c r="N8" s="5" t="s">
        <v>194</v>
      </c>
      <c r="O8" s="34">
        <v>1.1775435786902699</v>
      </c>
      <c r="P8" s="5" t="s">
        <v>11</v>
      </c>
    </row>
    <row r="9" spans="2:19" x14ac:dyDescent="0.25">
      <c r="B9" s="27" t="s">
        <v>188</v>
      </c>
      <c r="C9" s="5" t="s">
        <v>185</v>
      </c>
      <c r="D9" s="2" t="s">
        <v>102</v>
      </c>
    </row>
    <row r="10" spans="2:19" x14ac:dyDescent="0.25">
      <c r="B10" s="27"/>
      <c r="C10" s="5" t="s">
        <v>186</v>
      </c>
      <c r="D10" s="2" t="s">
        <v>103</v>
      </c>
    </row>
    <row r="11" spans="2:19" x14ac:dyDescent="0.25">
      <c r="B11" s="27" t="s">
        <v>189</v>
      </c>
      <c r="C11" s="5" t="s">
        <v>185</v>
      </c>
      <c r="D11" s="2" t="s">
        <v>104</v>
      </c>
    </row>
    <row r="12" spans="2:19" x14ac:dyDescent="0.25">
      <c r="B12" s="27"/>
      <c r="C12" s="5" t="s">
        <v>186</v>
      </c>
      <c r="D12" s="2" t="s">
        <v>105</v>
      </c>
      <c r="G12" t="s">
        <v>199</v>
      </c>
    </row>
    <row r="13" spans="2:19" x14ac:dyDescent="0.25">
      <c r="B13" s="27" t="s">
        <v>190</v>
      </c>
      <c r="C13" s="5" t="s">
        <v>185</v>
      </c>
      <c r="D13" s="2" t="s">
        <v>106</v>
      </c>
      <c r="K13" s="5"/>
    </row>
    <row r="14" spans="2:19" ht="15.75" thickBot="1" x14ac:dyDescent="0.3">
      <c r="B14" s="30"/>
      <c r="C14" s="31" t="s">
        <v>186</v>
      </c>
      <c r="D14" s="32" t="s">
        <v>107</v>
      </c>
      <c r="K14" s="5"/>
      <c r="N14" s="5"/>
      <c r="O14" s="5"/>
      <c r="P14" s="5"/>
    </row>
    <row r="15" spans="2:19" x14ac:dyDescent="0.25">
      <c r="B15" s="25" t="s">
        <v>191</v>
      </c>
      <c r="C15" s="26"/>
      <c r="D15" s="26"/>
      <c r="K15" s="5"/>
    </row>
    <row r="16" spans="2:19" x14ac:dyDescent="0.25">
      <c r="B16" s="27" t="s">
        <v>184</v>
      </c>
      <c r="C16" s="5" t="s">
        <v>185</v>
      </c>
      <c r="D16" s="5" t="s">
        <v>35</v>
      </c>
      <c r="K16" s="5"/>
    </row>
    <row r="17" spans="2:8" x14ac:dyDescent="0.25">
      <c r="B17" s="27"/>
      <c r="C17" s="5" t="s">
        <v>186</v>
      </c>
      <c r="D17" s="5" t="s">
        <v>79</v>
      </c>
    </row>
    <row r="18" spans="2:8" x14ac:dyDescent="0.25">
      <c r="B18" s="29" t="s">
        <v>187</v>
      </c>
      <c r="C18" s="5" t="s">
        <v>185</v>
      </c>
      <c r="D18" s="5" t="s">
        <v>85</v>
      </c>
    </row>
    <row r="19" spans="2:8" x14ac:dyDescent="0.25">
      <c r="B19" s="27"/>
      <c r="C19" s="5" t="s">
        <v>186</v>
      </c>
      <c r="D19" s="5" t="s">
        <v>22</v>
      </c>
    </row>
    <row r="20" spans="2:8" x14ac:dyDescent="0.25">
      <c r="B20" s="27" t="s">
        <v>188</v>
      </c>
      <c r="C20" s="5" t="s">
        <v>185</v>
      </c>
      <c r="D20" s="5" t="s">
        <v>13</v>
      </c>
    </row>
    <row r="21" spans="2:8" x14ac:dyDescent="0.25">
      <c r="B21" s="27"/>
      <c r="C21" s="5" t="s">
        <v>186</v>
      </c>
      <c r="D21" s="5" t="s">
        <v>25</v>
      </c>
    </row>
    <row r="22" spans="2:8" x14ac:dyDescent="0.25">
      <c r="B22" s="27" t="s">
        <v>189</v>
      </c>
      <c r="C22" s="5" t="s">
        <v>185</v>
      </c>
      <c r="D22" s="5" t="s">
        <v>46</v>
      </c>
    </row>
    <row r="23" spans="2:8" x14ac:dyDescent="0.25">
      <c r="B23" s="27"/>
      <c r="C23" s="5" t="s">
        <v>186</v>
      </c>
      <c r="D23" s="5" t="s">
        <v>47</v>
      </c>
      <c r="H23" t="s">
        <v>197</v>
      </c>
    </row>
    <row r="24" spans="2:8" x14ac:dyDescent="0.25">
      <c r="B24" s="27" t="s">
        <v>190</v>
      </c>
      <c r="C24" s="5" t="s">
        <v>185</v>
      </c>
      <c r="D24" s="5" t="s">
        <v>57</v>
      </c>
    </row>
    <row r="25" spans="2:8" ht="15.75" thickBot="1" x14ac:dyDescent="0.3">
      <c r="B25" s="30"/>
      <c r="C25" s="31" t="s">
        <v>186</v>
      </c>
      <c r="D25" s="31" t="s">
        <v>66</v>
      </c>
    </row>
    <row r="26" spans="2:8" x14ac:dyDescent="0.25">
      <c r="B26" s="25" t="s">
        <v>192</v>
      </c>
      <c r="C26" s="26"/>
      <c r="D26" s="26"/>
    </row>
    <row r="27" spans="2:8" x14ac:dyDescent="0.25">
      <c r="B27" s="27" t="s">
        <v>184</v>
      </c>
      <c r="C27" s="5" t="s">
        <v>185</v>
      </c>
      <c r="D27" s="5" t="s">
        <v>90</v>
      </c>
    </row>
    <row r="28" spans="2:8" x14ac:dyDescent="0.25">
      <c r="B28" s="27"/>
      <c r="C28" s="5" t="s">
        <v>186</v>
      </c>
      <c r="D28" s="5" t="s">
        <v>68</v>
      </c>
    </row>
    <row r="29" spans="2:8" x14ac:dyDescent="0.25">
      <c r="B29" s="29" t="s">
        <v>187</v>
      </c>
      <c r="C29" s="5" t="s">
        <v>185</v>
      </c>
      <c r="D29" s="5" t="s">
        <v>36</v>
      </c>
    </row>
    <row r="30" spans="2:8" x14ac:dyDescent="0.25">
      <c r="B30" s="27"/>
      <c r="C30" s="5" t="s">
        <v>186</v>
      </c>
      <c r="D30" s="5" t="s">
        <v>2</v>
      </c>
      <c r="H30" t="s">
        <v>195</v>
      </c>
    </row>
    <row r="31" spans="2:8" x14ac:dyDescent="0.25">
      <c r="B31" s="27" t="s">
        <v>188</v>
      </c>
      <c r="C31" s="5" t="s">
        <v>185</v>
      </c>
      <c r="D31" s="5" t="s">
        <v>45</v>
      </c>
    </row>
    <row r="32" spans="2:8" x14ac:dyDescent="0.25">
      <c r="B32" s="27"/>
      <c r="C32" s="5" t="s">
        <v>186</v>
      </c>
      <c r="D32" s="5" t="s">
        <v>27</v>
      </c>
    </row>
    <row r="33" spans="2:8" x14ac:dyDescent="0.25">
      <c r="B33" s="27" t="s">
        <v>189</v>
      </c>
      <c r="C33" s="5" t="s">
        <v>185</v>
      </c>
      <c r="D33" s="5" t="s">
        <v>64</v>
      </c>
    </row>
    <row r="34" spans="2:8" x14ac:dyDescent="0.25">
      <c r="B34" s="27"/>
      <c r="C34" s="5" t="s">
        <v>186</v>
      </c>
      <c r="D34" s="33" t="s">
        <v>26</v>
      </c>
    </row>
    <row r="35" spans="2:8" x14ac:dyDescent="0.25">
      <c r="B35" s="27" t="s">
        <v>190</v>
      </c>
      <c r="C35" s="5" t="s">
        <v>185</v>
      </c>
      <c r="D35" s="5" t="s">
        <v>38</v>
      </c>
    </row>
    <row r="36" spans="2:8" ht="15.75" thickBot="1" x14ac:dyDescent="0.3">
      <c r="B36" s="30"/>
      <c r="C36" s="31" t="s">
        <v>186</v>
      </c>
      <c r="D36" s="31" t="s">
        <v>89</v>
      </c>
    </row>
    <row r="37" spans="2:8" x14ac:dyDescent="0.25">
      <c r="B37" s="25" t="s">
        <v>193</v>
      </c>
      <c r="C37" s="26"/>
      <c r="D37" s="26"/>
    </row>
    <row r="38" spans="2:8" x14ac:dyDescent="0.25">
      <c r="B38" s="27" t="s">
        <v>184</v>
      </c>
      <c r="C38" s="5" t="s">
        <v>185</v>
      </c>
      <c r="D38" s="5" t="s">
        <v>33</v>
      </c>
    </row>
    <row r="39" spans="2:8" x14ac:dyDescent="0.25">
      <c r="B39" s="27"/>
      <c r="C39" s="5" t="s">
        <v>186</v>
      </c>
      <c r="D39" s="5" t="s">
        <v>69</v>
      </c>
    </row>
    <row r="40" spans="2:8" x14ac:dyDescent="0.25">
      <c r="B40" s="29" t="s">
        <v>187</v>
      </c>
      <c r="C40" s="5" t="s">
        <v>185</v>
      </c>
      <c r="D40" s="5"/>
    </row>
    <row r="41" spans="2:8" x14ac:dyDescent="0.25">
      <c r="B41" s="27"/>
      <c r="C41" s="5" t="s">
        <v>186</v>
      </c>
      <c r="D41" s="5"/>
    </row>
    <row r="42" spans="2:8" x14ac:dyDescent="0.25">
      <c r="B42" s="29" t="s">
        <v>188</v>
      </c>
      <c r="C42" s="5" t="s">
        <v>185</v>
      </c>
      <c r="D42" s="5" t="s">
        <v>91</v>
      </c>
    </row>
    <row r="43" spans="2:8" x14ac:dyDescent="0.25">
      <c r="B43" s="27"/>
      <c r="C43" s="5" t="s">
        <v>186</v>
      </c>
      <c r="D43" s="5"/>
    </row>
    <row r="44" spans="2:8" x14ac:dyDescent="0.25">
      <c r="B44" s="27" t="s">
        <v>189</v>
      </c>
      <c r="C44" s="5" t="s">
        <v>185</v>
      </c>
      <c r="D44" s="5" t="s">
        <v>12</v>
      </c>
    </row>
    <row r="45" spans="2:8" x14ac:dyDescent="0.25">
      <c r="B45" s="27"/>
      <c r="C45" s="5" t="s">
        <v>186</v>
      </c>
      <c r="D45" s="5"/>
    </row>
    <row r="46" spans="2:8" x14ac:dyDescent="0.25">
      <c r="B46" s="27" t="s">
        <v>190</v>
      </c>
      <c r="C46" s="5" t="s">
        <v>185</v>
      </c>
      <c r="D46" s="5"/>
    </row>
    <row r="47" spans="2:8" ht="15.75" thickBot="1" x14ac:dyDescent="0.3">
      <c r="B47" s="30"/>
      <c r="C47" s="31" t="s">
        <v>186</v>
      </c>
      <c r="D47" s="31" t="s">
        <v>1</v>
      </c>
      <c r="H47" t="s">
        <v>196</v>
      </c>
    </row>
    <row r="48" spans="2:8" x14ac:dyDescent="0.25">
      <c r="B48" s="25" t="s">
        <v>194</v>
      </c>
      <c r="C48" s="26"/>
      <c r="D48" s="26"/>
    </row>
    <row r="49" spans="2:8" x14ac:dyDescent="0.25">
      <c r="B49" s="27" t="s">
        <v>184</v>
      </c>
      <c r="C49" s="5" t="s">
        <v>185</v>
      </c>
      <c r="D49" s="5" t="s">
        <v>87</v>
      </c>
    </row>
    <row r="50" spans="2:8" x14ac:dyDescent="0.25">
      <c r="B50" s="27"/>
      <c r="C50" s="5" t="s">
        <v>186</v>
      </c>
      <c r="D50" s="5" t="s">
        <v>11</v>
      </c>
    </row>
    <row r="51" spans="2:8" x14ac:dyDescent="0.25">
      <c r="B51" s="29" t="s">
        <v>187</v>
      </c>
      <c r="C51" s="5" t="s">
        <v>185</v>
      </c>
      <c r="D51" s="2" t="s">
        <v>108</v>
      </c>
    </row>
    <row r="52" spans="2:8" x14ac:dyDescent="0.25">
      <c r="B52" s="27"/>
      <c r="C52" s="5" t="s">
        <v>186</v>
      </c>
      <c r="D52" s="5" t="s">
        <v>5</v>
      </c>
      <c r="H52" t="s">
        <v>198</v>
      </c>
    </row>
    <row r="53" spans="2:8" x14ac:dyDescent="0.25">
      <c r="B53" s="27" t="s">
        <v>188</v>
      </c>
      <c r="C53" s="5" t="s">
        <v>185</v>
      </c>
      <c r="D53" s="5"/>
    </row>
    <row r="54" spans="2:8" x14ac:dyDescent="0.25">
      <c r="B54" s="27"/>
      <c r="C54" s="5" t="s">
        <v>186</v>
      </c>
      <c r="D54" s="5" t="s">
        <v>54</v>
      </c>
    </row>
    <row r="55" spans="2:8" x14ac:dyDescent="0.25">
      <c r="B55" s="27" t="s">
        <v>189</v>
      </c>
      <c r="C55" s="5" t="s">
        <v>185</v>
      </c>
      <c r="D55" s="5" t="s">
        <v>93</v>
      </c>
    </row>
    <row r="56" spans="2:8" x14ac:dyDescent="0.25">
      <c r="B56" s="27"/>
      <c r="C56" s="5" t="s">
        <v>186</v>
      </c>
      <c r="D56" s="5"/>
    </row>
    <row r="57" spans="2:8" x14ac:dyDescent="0.25">
      <c r="B57" s="27" t="s">
        <v>190</v>
      </c>
      <c r="C57" s="5" t="s">
        <v>185</v>
      </c>
      <c r="D57" s="2" t="s">
        <v>98</v>
      </c>
    </row>
    <row r="58" spans="2:8" ht="15.75" thickBot="1" x14ac:dyDescent="0.3">
      <c r="B58" s="30"/>
      <c r="C58" s="31" t="s">
        <v>186</v>
      </c>
      <c r="D58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9B7-9481-4F7C-A037-68C4303E4289}">
  <dimension ref="A1:AH121"/>
  <sheetViews>
    <sheetView topLeftCell="G16" workbookViewId="0">
      <selection activeCell="N38" sqref="N38"/>
    </sheetView>
  </sheetViews>
  <sheetFormatPr defaultRowHeight="15" x14ac:dyDescent="0.25"/>
  <cols>
    <col min="3" max="3" width="11.140625" customWidth="1"/>
    <col min="4" max="4" width="19" customWidth="1"/>
    <col min="5" max="5" width="14" bestFit="1" customWidth="1"/>
    <col min="9" max="9" width="10" bestFit="1" customWidth="1"/>
    <col min="16" max="16" width="12" bestFit="1" customWidth="1"/>
  </cols>
  <sheetData>
    <row r="1" spans="1:5" x14ac:dyDescent="0.25">
      <c r="A1" s="10" t="s">
        <v>216</v>
      </c>
      <c r="B1" s="10" t="s">
        <v>217</v>
      </c>
      <c r="C1" s="10" t="s">
        <v>155</v>
      </c>
      <c r="D1" s="10" t="s">
        <v>218</v>
      </c>
    </row>
    <row r="2" spans="1:5" x14ac:dyDescent="0.25">
      <c r="A2" s="6" t="s">
        <v>8</v>
      </c>
      <c r="B2">
        <v>9</v>
      </c>
      <c r="C2">
        <v>4</v>
      </c>
      <c r="D2">
        <f>LOG10(C2)</f>
        <v>0.6020599913279624</v>
      </c>
    </row>
    <row r="3" spans="1:5" x14ac:dyDescent="0.25">
      <c r="A3" s="6" t="s">
        <v>111</v>
      </c>
      <c r="B3">
        <v>10</v>
      </c>
      <c r="C3">
        <v>4</v>
      </c>
      <c r="D3" s="5">
        <f t="shared" ref="D3:D66" si="0">LOG10(C3)</f>
        <v>0.6020599913279624</v>
      </c>
      <c r="E3" s="5"/>
    </row>
    <row r="4" spans="1:5" x14ac:dyDescent="0.25">
      <c r="A4" s="6" t="s">
        <v>112</v>
      </c>
      <c r="B4">
        <v>18</v>
      </c>
      <c r="C4">
        <v>21</v>
      </c>
      <c r="D4" s="5">
        <f t="shared" si="0"/>
        <v>1.3222192947339193</v>
      </c>
      <c r="E4" s="5"/>
    </row>
    <row r="5" spans="1:5" x14ac:dyDescent="0.25">
      <c r="A5" s="6" t="s">
        <v>120</v>
      </c>
      <c r="B5">
        <v>17</v>
      </c>
      <c r="C5">
        <v>19</v>
      </c>
      <c r="D5" s="5">
        <f t="shared" si="0"/>
        <v>1.2787536009528289</v>
      </c>
      <c r="E5" s="5"/>
    </row>
    <row r="6" spans="1:5" x14ac:dyDescent="0.25">
      <c r="A6" s="6" t="s">
        <v>154</v>
      </c>
      <c r="B6">
        <v>67</v>
      </c>
      <c r="C6">
        <v>683</v>
      </c>
      <c r="D6" s="5">
        <f t="shared" si="0"/>
        <v>2.8344207036815328</v>
      </c>
      <c r="E6" s="5"/>
    </row>
    <row r="7" spans="1:5" x14ac:dyDescent="0.25">
      <c r="A7" s="6" t="s">
        <v>46</v>
      </c>
      <c r="B7">
        <v>80</v>
      </c>
      <c r="C7">
        <v>1432</v>
      </c>
      <c r="D7" s="5">
        <f t="shared" si="0"/>
        <v>3.1559430179718366</v>
      </c>
      <c r="E7" s="5"/>
    </row>
    <row r="8" spans="1:5" x14ac:dyDescent="0.25">
      <c r="A8" s="6" t="s">
        <v>11</v>
      </c>
      <c r="B8">
        <v>12</v>
      </c>
      <c r="C8">
        <v>8</v>
      </c>
      <c r="D8" s="5">
        <f t="shared" si="0"/>
        <v>0.90308998699194354</v>
      </c>
      <c r="E8" s="5"/>
    </row>
    <row r="9" spans="1:5" x14ac:dyDescent="0.25">
      <c r="A9" s="6" t="s">
        <v>2</v>
      </c>
      <c r="B9">
        <v>29</v>
      </c>
      <c r="C9">
        <v>99</v>
      </c>
      <c r="D9" s="5">
        <f t="shared" si="0"/>
        <v>1.9956351945975499</v>
      </c>
      <c r="E9" s="5"/>
    </row>
    <row r="10" spans="1:5" x14ac:dyDescent="0.25">
      <c r="A10" s="6" t="s">
        <v>20</v>
      </c>
      <c r="B10">
        <v>11</v>
      </c>
      <c r="C10">
        <v>6</v>
      </c>
      <c r="D10" s="5">
        <f t="shared" si="0"/>
        <v>0.77815125038364363</v>
      </c>
      <c r="E10" s="5"/>
    </row>
    <row r="11" spans="1:5" x14ac:dyDescent="0.25">
      <c r="A11" s="6" t="s">
        <v>22</v>
      </c>
      <c r="B11">
        <v>26</v>
      </c>
      <c r="C11">
        <v>56</v>
      </c>
      <c r="D11" s="5">
        <f t="shared" si="0"/>
        <v>1.7481880270062005</v>
      </c>
      <c r="E11" s="5"/>
    </row>
    <row r="12" spans="1:5" x14ac:dyDescent="0.25">
      <c r="A12" s="6" t="s">
        <v>19</v>
      </c>
      <c r="B12">
        <v>14</v>
      </c>
      <c r="C12">
        <v>11</v>
      </c>
      <c r="D12" s="5">
        <f t="shared" si="0"/>
        <v>1.0413926851582251</v>
      </c>
      <c r="E12" s="5"/>
    </row>
    <row r="13" spans="1:5" x14ac:dyDescent="0.25">
      <c r="A13" s="6" t="s">
        <v>13</v>
      </c>
      <c r="B13">
        <v>43</v>
      </c>
      <c r="C13">
        <v>215</v>
      </c>
      <c r="D13" s="5">
        <f t="shared" si="0"/>
        <v>2.3324384599156054</v>
      </c>
      <c r="E13" s="5"/>
    </row>
    <row r="14" spans="1:5" x14ac:dyDescent="0.25">
      <c r="A14" s="6" t="s">
        <v>5</v>
      </c>
      <c r="B14">
        <v>36</v>
      </c>
      <c r="C14">
        <v>163</v>
      </c>
      <c r="D14" s="5">
        <f t="shared" si="0"/>
        <v>2.2121876044039577</v>
      </c>
      <c r="E14" s="5"/>
    </row>
    <row r="15" spans="1:5" x14ac:dyDescent="0.25">
      <c r="A15" s="6" t="s">
        <v>0</v>
      </c>
      <c r="B15">
        <v>48</v>
      </c>
      <c r="C15">
        <v>296</v>
      </c>
      <c r="D15" s="5">
        <f t="shared" si="0"/>
        <v>2.4712917110589387</v>
      </c>
      <c r="E15" s="5"/>
    </row>
    <row r="16" spans="1:5" x14ac:dyDescent="0.25">
      <c r="A16" s="6" t="s">
        <v>9</v>
      </c>
      <c r="B16">
        <v>101</v>
      </c>
      <c r="C16">
        <v>2179</v>
      </c>
      <c r="D16" s="5">
        <f t="shared" si="0"/>
        <v>3.3382572302462554</v>
      </c>
      <c r="E16" s="5"/>
    </row>
    <row r="17" spans="1:5" x14ac:dyDescent="0.25">
      <c r="A17" s="6" t="s">
        <v>30</v>
      </c>
      <c r="B17">
        <v>9</v>
      </c>
      <c r="C17">
        <v>4</v>
      </c>
      <c r="D17" s="5">
        <f t="shared" si="0"/>
        <v>0.6020599913279624</v>
      </c>
      <c r="E17" s="5"/>
    </row>
    <row r="18" spans="1:5" x14ac:dyDescent="0.25">
      <c r="A18" s="6" t="s">
        <v>32</v>
      </c>
      <c r="B18">
        <v>9</v>
      </c>
      <c r="C18">
        <v>3</v>
      </c>
      <c r="D18" s="5">
        <f t="shared" si="0"/>
        <v>0.47712125471966244</v>
      </c>
      <c r="E18" s="5"/>
    </row>
    <row r="19" spans="1:5" x14ac:dyDescent="0.25">
      <c r="A19" s="6" t="s">
        <v>34</v>
      </c>
      <c r="B19">
        <v>13</v>
      </c>
      <c r="C19">
        <v>8</v>
      </c>
      <c r="D19" s="5">
        <f t="shared" si="0"/>
        <v>0.90308998699194354</v>
      </c>
      <c r="E19" s="5"/>
    </row>
    <row r="20" spans="1:5" x14ac:dyDescent="0.25">
      <c r="A20" s="6" t="s">
        <v>33</v>
      </c>
      <c r="B20">
        <v>15</v>
      </c>
      <c r="C20">
        <v>14</v>
      </c>
      <c r="D20" s="5">
        <f t="shared" si="0"/>
        <v>1.146128035678238</v>
      </c>
      <c r="E20" s="5"/>
    </row>
    <row r="21" spans="1:5" x14ac:dyDescent="0.25">
      <c r="A21" s="6" t="s">
        <v>35</v>
      </c>
      <c r="B21">
        <v>16</v>
      </c>
      <c r="C21">
        <v>12</v>
      </c>
      <c r="D21" s="5">
        <f t="shared" si="0"/>
        <v>1.0791812460476249</v>
      </c>
      <c r="E21" s="5"/>
    </row>
    <row r="22" spans="1:5" x14ac:dyDescent="0.25">
      <c r="A22" s="6" t="s">
        <v>25</v>
      </c>
      <c r="B22">
        <v>43</v>
      </c>
      <c r="C22">
        <v>226</v>
      </c>
      <c r="D22" s="5">
        <f t="shared" si="0"/>
        <v>2.3541084391474008</v>
      </c>
      <c r="E22" s="5"/>
    </row>
    <row r="23" spans="1:5" x14ac:dyDescent="0.25">
      <c r="A23" s="6" t="s">
        <v>40</v>
      </c>
      <c r="B23">
        <v>8</v>
      </c>
      <c r="C23">
        <v>4</v>
      </c>
      <c r="D23" s="5">
        <f t="shared" si="0"/>
        <v>0.6020599913279624</v>
      </c>
      <c r="E23" s="5"/>
    </row>
    <row r="24" spans="1:5" x14ac:dyDescent="0.25">
      <c r="A24" s="6" t="s">
        <v>41</v>
      </c>
      <c r="B24">
        <v>9</v>
      </c>
      <c r="C24">
        <v>3</v>
      </c>
      <c r="D24" s="5">
        <f t="shared" si="0"/>
        <v>0.47712125471966244</v>
      </c>
      <c r="E24" s="5"/>
    </row>
    <row r="25" spans="1:5" x14ac:dyDescent="0.25">
      <c r="A25" s="6" t="s">
        <v>42</v>
      </c>
      <c r="B25">
        <v>11</v>
      </c>
      <c r="C25">
        <v>6</v>
      </c>
      <c r="D25" s="5">
        <f t="shared" si="0"/>
        <v>0.77815125038364363</v>
      </c>
      <c r="E25" s="5"/>
    </row>
    <row r="26" spans="1:5" x14ac:dyDescent="0.25">
      <c r="A26" s="6" t="s">
        <v>36</v>
      </c>
      <c r="B26">
        <v>36</v>
      </c>
      <c r="C26">
        <v>133</v>
      </c>
      <c r="D26" s="5">
        <f t="shared" si="0"/>
        <v>2.1238516409670858</v>
      </c>
      <c r="E26" s="5"/>
    </row>
    <row r="27" spans="1:5" x14ac:dyDescent="0.25">
      <c r="A27" s="6" t="s">
        <v>44</v>
      </c>
      <c r="B27">
        <v>13</v>
      </c>
      <c r="C27">
        <v>9</v>
      </c>
      <c r="D27" s="5">
        <f t="shared" si="0"/>
        <v>0.95424250943932487</v>
      </c>
      <c r="E27" s="5"/>
    </row>
    <row r="28" spans="1:5" x14ac:dyDescent="0.25">
      <c r="A28" s="6" t="s">
        <v>21</v>
      </c>
      <c r="B28">
        <v>56</v>
      </c>
      <c r="C28">
        <v>455</v>
      </c>
      <c r="D28" s="5">
        <f t="shared" si="0"/>
        <v>2.6580113966571126</v>
      </c>
      <c r="E28" s="5"/>
    </row>
    <row r="29" spans="1:5" x14ac:dyDescent="0.25">
      <c r="A29" s="6" t="s">
        <v>27</v>
      </c>
      <c r="B29">
        <v>56</v>
      </c>
      <c r="C29">
        <v>410</v>
      </c>
      <c r="D29" s="5">
        <f t="shared" si="0"/>
        <v>2.6127838567197355</v>
      </c>
      <c r="E29" s="5"/>
    </row>
    <row r="30" spans="1:5" x14ac:dyDescent="0.25">
      <c r="A30" s="6" t="s">
        <v>37</v>
      </c>
      <c r="B30">
        <v>42</v>
      </c>
      <c r="C30">
        <v>211</v>
      </c>
      <c r="D30" s="5">
        <f t="shared" si="0"/>
        <v>2.3242824552976926</v>
      </c>
      <c r="E30" s="5"/>
    </row>
    <row r="31" spans="1:5" x14ac:dyDescent="0.25">
      <c r="A31" s="6" t="s">
        <v>49</v>
      </c>
      <c r="B31">
        <v>19</v>
      </c>
      <c r="C31">
        <v>33</v>
      </c>
      <c r="D31" s="5">
        <f t="shared" si="0"/>
        <v>1.5185139398778875</v>
      </c>
      <c r="E31" s="5"/>
    </row>
    <row r="32" spans="1:5" x14ac:dyDescent="0.25">
      <c r="A32" s="6" t="s">
        <v>50</v>
      </c>
      <c r="B32">
        <v>6</v>
      </c>
      <c r="C32">
        <v>2</v>
      </c>
      <c r="D32" s="5">
        <f t="shared" si="0"/>
        <v>0.3010299956639812</v>
      </c>
      <c r="E32" s="5"/>
    </row>
    <row r="33" spans="1:15" x14ac:dyDescent="0.25">
      <c r="A33" s="6" t="s">
        <v>12</v>
      </c>
      <c r="B33">
        <v>66</v>
      </c>
      <c r="C33">
        <v>669</v>
      </c>
      <c r="D33" s="5">
        <f t="shared" si="0"/>
        <v>2.8254261177678233</v>
      </c>
      <c r="E33" s="5"/>
      <c r="I33" t="s">
        <v>219</v>
      </c>
      <c r="J33" t="s">
        <v>220</v>
      </c>
      <c r="K33" t="s">
        <v>221</v>
      </c>
      <c r="L33" t="s">
        <v>288</v>
      </c>
      <c r="M33" t="s">
        <v>286</v>
      </c>
    </row>
    <row r="34" spans="1:15" x14ac:dyDescent="0.25">
      <c r="A34" s="6" t="s">
        <v>60</v>
      </c>
      <c r="B34">
        <v>15</v>
      </c>
      <c r="C34">
        <v>13</v>
      </c>
      <c r="D34" s="5">
        <f t="shared" si="0"/>
        <v>1.1139433523068367</v>
      </c>
      <c r="E34" s="5"/>
      <c r="I34">
        <v>49</v>
      </c>
      <c r="J34">
        <f>0.0027*(I34^3) - 0.054*(I34^2) + 2.4211*(I34) - 14.004</f>
        <v>292.62819999999999</v>
      </c>
      <c r="K34">
        <f>J34/60</f>
        <v>4.8771366666666669</v>
      </c>
      <c r="L34">
        <f xml:space="preserve"> K34*10</f>
        <v>48.771366666666665</v>
      </c>
      <c r="M34">
        <f>3*L34</f>
        <v>146.3141</v>
      </c>
    </row>
    <row r="35" spans="1:15" x14ac:dyDescent="0.25">
      <c r="A35" s="6" t="s">
        <v>29</v>
      </c>
      <c r="B35">
        <v>57</v>
      </c>
      <c r="C35">
        <v>494</v>
      </c>
      <c r="D35" s="5">
        <f t="shared" si="0"/>
        <v>2.6937269489236471</v>
      </c>
      <c r="E35" s="5"/>
    </row>
    <row r="36" spans="1:15" x14ac:dyDescent="0.25">
      <c r="A36" s="6" t="s">
        <v>63</v>
      </c>
      <c r="B36">
        <v>5</v>
      </c>
      <c r="C36">
        <v>2</v>
      </c>
      <c r="D36" s="5">
        <f t="shared" si="0"/>
        <v>0.3010299956639812</v>
      </c>
      <c r="E36" s="5"/>
    </row>
    <row r="37" spans="1:15" x14ac:dyDescent="0.25">
      <c r="A37" s="6" t="s">
        <v>24</v>
      </c>
      <c r="B37">
        <v>55</v>
      </c>
      <c r="C37">
        <v>539</v>
      </c>
      <c r="D37" s="5">
        <f t="shared" si="0"/>
        <v>2.7315887651867388</v>
      </c>
      <c r="E37" s="5"/>
      <c r="H37">
        <f>50*K34*10</f>
        <v>2438.5683333333336</v>
      </c>
      <c r="N37">
        <f>M34*15</f>
        <v>2194.7114999999999</v>
      </c>
    </row>
    <row r="38" spans="1:15" x14ac:dyDescent="0.25">
      <c r="A38" s="6" t="s">
        <v>51</v>
      </c>
      <c r="B38">
        <v>4</v>
      </c>
      <c r="C38">
        <v>1</v>
      </c>
      <c r="D38" s="5">
        <f t="shared" si="0"/>
        <v>0</v>
      </c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6" t="s">
        <v>39</v>
      </c>
      <c r="B39">
        <v>55</v>
      </c>
      <c r="C39">
        <v>443</v>
      </c>
      <c r="D39" s="5">
        <f t="shared" si="0"/>
        <v>2.6464037262230695</v>
      </c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 t="s">
        <v>18</v>
      </c>
      <c r="B40">
        <v>66</v>
      </c>
      <c r="C40">
        <v>754</v>
      </c>
      <c r="D40" s="5">
        <f t="shared" si="0"/>
        <v>2.8773713458697738</v>
      </c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 t="s">
        <v>23</v>
      </c>
      <c r="B41">
        <v>66</v>
      </c>
      <c r="C41">
        <v>758</v>
      </c>
      <c r="D41" s="5">
        <f t="shared" si="0"/>
        <v>2.8796692056320534</v>
      </c>
      <c r="E41" s="5"/>
      <c r="H41" t="s">
        <v>231</v>
      </c>
    </row>
    <row r="42" spans="1:15" x14ac:dyDescent="0.25">
      <c r="A42" s="6" t="s">
        <v>55</v>
      </c>
      <c r="B42">
        <v>4</v>
      </c>
      <c r="C42">
        <v>2</v>
      </c>
      <c r="D42" s="5">
        <f t="shared" si="0"/>
        <v>0.3010299956639812</v>
      </c>
      <c r="E42" s="5"/>
    </row>
    <row r="43" spans="1:15" x14ac:dyDescent="0.25">
      <c r="A43" s="6" t="s">
        <v>56</v>
      </c>
      <c r="B43">
        <v>10</v>
      </c>
      <c r="C43">
        <v>3</v>
      </c>
      <c r="D43" s="5">
        <f t="shared" si="0"/>
        <v>0.47712125471966244</v>
      </c>
      <c r="E43" s="5"/>
      <c r="H43" t="s">
        <v>232</v>
      </c>
      <c r="I43" t="s">
        <v>235</v>
      </c>
      <c r="J43" t="s">
        <v>234</v>
      </c>
      <c r="K43" t="s">
        <v>255</v>
      </c>
    </row>
    <row r="44" spans="1:15" x14ac:dyDescent="0.25">
      <c r="A44" s="6" t="s">
        <v>53</v>
      </c>
      <c r="B44">
        <v>24</v>
      </c>
      <c r="C44">
        <v>46</v>
      </c>
      <c r="D44" s="5">
        <f t="shared" si="0"/>
        <v>1.6627578316815741</v>
      </c>
      <c r="E44" s="5"/>
      <c r="F44">
        <v>3</v>
      </c>
      <c r="H44">
        <v>100</v>
      </c>
      <c r="I44">
        <f>1*(10^-F44)</f>
        <v>1E-3</v>
      </c>
      <c r="J44">
        <v>12</v>
      </c>
      <c r="K44">
        <f>J44/33</f>
        <v>0.36363636363636365</v>
      </c>
    </row>
    <row r="45" spans="1:15" x14ac:dyDescent="0.25">
      <c r="A45" s="6" t="s">
        <v>58</v>
      </c>
      <c r="B45">
        <v>12</v>
      </c>
      <c r="C45">
        <v>10</v>
      </c>
      <c r="D45" s="5">
        <f t="shared" si="0"/>
        <v>1</v>
      </c>
      <c r="E45" s="5"/>
      <c r="F45">
        <v>4</v>
      </c>
      <c r="H45" s="5">
        <v>100</v>
      </c>
      <c r="I45" s="5">
        <f t="shared" ref="I45:I48" si="1">1*(10^-F45)</f>
        <v>1E-4</v>
      </c>
      <c r="J45">
        <v>12</v>
      </c>
      <c r="K45" s="5">
        <f t="shared" ref="K45:K48" si="2">J45/33</f>
        <v>0.36363636363636365</v>
      </c>
    </row>
    <row r="46" spans="1:15" x14ac:dyDescent="0.25">
      <c r="A46" s="6" t="s">
        <v>54</v>
      </c>
      <c r="B46">
        <v>40</v>
      </c>
      <c r="C46">
        <v>176</v>
      </c>
      <c r="D46" s="5">
        <f t="shared" si="0"/>
        <v>2.2455126678141499</v>
      </c>
      <c r="E46" s="5"/>
      <c r="F46">
        <v>5</v>
      </c>
      <c r="H46" s="5">
        <v>100</v>
      </c>
      <c r="I46" s="5">
        <f t="shared" si="1"/>
        <v>1.0000000000000001E-5</v>
      </c>
      <c r="J46">
        <v>17</v>
      </c>
      <c r="K46" s="5">
        <f t="shared" si="2"/>
        <v>0.51515151515151514</v>
      </c>
    </row>
    <row r="47" spans="1:15" x14ac:dyDescent="0.25">
      <c r="A47" s="6" t="s">
        <v>61</v>
      </c>
      <c r="B47">
        <v>54</v>
      </c>
      <c r="C47">
        <v>426</v>
      </c>
      <c r="D47" s="5">
        <f t="shared" si="0"/>
        <v>2.6294095991027189</v>
      </c>
      <c r="E47" s="5"/>
      <c r="F47">
        <v>6</v>
      </c>
      <c r="H47" s="5">
        <v>100</v>
      </c>
      <c r="I47" s="5">
        <f t="shared" si="1"/>
        <v>9.9999999999999995E-7</v>
      </c>
      <c r="J47">
        <v>19</v>
      </c>
      <c r="K47" s="5">
        <f t="shared" si="2"/>
        <v>0.5757575757575758</v>
      </c>
    </row>
    <row r="48" spans="1:15" x14ac:dyDescent="0.25">
      <c r="A48" s="6" t="s">
        <v>28</v>
      </c>
      <c r="B48">
        <v>75</v>
      </c>
      <c r="C48">
        <v>895</v>
      </c>
      <c r="D48" s="5">
        <f t="shared" si="0"/>
        <v>2.9518230353159121</v>
      </c>
      <c r="E48" s="5"/>
      <c r="F48">
        <v>7</v>
      </c>
      <c r="H48" s="5">
        <v>100</v>
      </c>
      <c r="I48" s="5">
        <f t="shared" si="1"/>
        <v>9.9999999999999995E-8</v>
      </c>
      <c r="J48">
        <v>33</v>
      </c>
      <c r="K48" s="5">
        <f t="shared" si="2"/>
        <v>1</v>
      </c>
    </row>
    <row r="49" spans="1:22" x14ac:dyDescent="0.25">
      <c r="A49" s="6" t="s">
        <v>52</v>
      </c>
      <c r="B49">
        <v>56</v>
      </c>
      <c r="C49">
        <v>481</v>
      </c>
      <c r="D49" s="5">
        <f t="shared" si="0"/>
        <v>2.6821450763738319</v>
      </c>
      <c r="E49" s="5"/>
    </row>
    <row r="50" spans="1:22" x14ac:dyDescent="0.25">
      <c r="A50" s="6" t="s">
        <v>31</v>
      </c>
      <c r="B50">
        <v>112</v>
      </c>
      <c r="C50">
        <v>3214</v>
      </c>
      <c r="D50" s="5">
        <f t="shared" si="0"/>
        <v>3.5070458724273257</v>
      </c>
      <c r="E50" s="5"/>
      <c r="F50">
        <v>7</v>
      </c>
      <c r="H50">
        <v>2</v>
      </c>
      <c r="I50">
        <f>1*(10^-F50)</f>
        <v>9.9999999999999995E-8</v>
      </c>
      <c r="J50">
        <v>13</v>
      </c>
      <c r="K50">
        <f>J50/33</f>
        <v>0.39393939393939392</v>
      </c>
    </row>
    <row r="51" spans="1:22" x14ac:dyDescent="0.25">
      <c r="A51" s="6" t="s">
        <v>3</v>
      </c>
      <c r="B51">
        <v>90</v>
      </c>
      <c r="C51">
        <v>1427</v>
      </c>
      <c r="D51" s="5">
        <f t="shared" si="0"/>
        <v>3.1544239731146471</v>
      </c>
      <c r="E51" s="5"/>
      <c r="F51">
        <v>7</v>
      </c>
      <c r="H51">
        <v>3</v>
      </c>
      <c r="I51" s="5">
        <f t="shared" ref="I51:I56" si="3">1*(10^-F51)</f>
        <v>9.9999999999999995E-8</v>
      </c>
      <c r="J51">
        <v>12</v>
      </c>
      <c r="K51" s="5">
        <f t="shared" ref="K51:K57" si="4">J51/33</f>
        <v>0.36363636363636365</v>
      </c>
    </row>
    <row r="52" spans="1:22" x14ac:dyDescent="0.25">
      <c r="A52" s="6" t="s">
        <v>64</v>
      </c>
      <c r="B52">
        <v>67</v>
      </c>
      <c r="C52">
        <v>699</v>
      </c>
      <c r="D52" s="5">
        <f t="shared" si="0"/>
        <v>2.8444771757456815</v>
      </c>
      <c r="E52" s="5"/>
      <c r="F52">
        <v>7</v>
      </c>
      <c r="H52">
        <v>5</v>
      </c>
      <c r="I52" s="5">
        <f t="shared" si="3"/>
        <v>9.9999999999999995E-8</v>
      </c>
      <c r="J52">
        <v>13</v>
      </c>
      <c r="K52" s="5">
        <f t="shared" si="4"/>
        <v>0.39393939393939392</v>
      </c>
    </row>
    <row r="53" spans="1:22" x14ac:dyDescent="0.25">
      <c r="A53" s="6" t="s">
        <v>59</v>
      </c>
      <c r="B53">
        <v>66</v>
      </c>
      <c r="C53">
        <v>596</v>
      </c>
      <c r="D53" s="5">
        <f t="shared" si="0"/>
        <v>2.7752462597402365</v>
      </c>
      <c r="E53" s="5"/>
      <c r="F53">
        <v>7</v>
      </c>
      <c r="H53">
        <v>8</v>
      </c>
      <c r="I53" s="5">
        <f t="shared" si="3"/>
        <v>9.9999999999999995E-8</v>
      </c>
      <c r="J53">
        <v>13</v>
      </c>
      <c r="K53" s="5">
        <f t="shared" si="4"/>
        <v>0.39393939393939392</v>
      </c>
    </row>
    <row r="54" spans="1:22" x14ac:dyDescent="0.25">
      <c r="A54" s="6" t="s">
        <v>62</v>
      </c>
      <c r="B54">
        <v>74</v>
      </c>
      <c r="C54">
        <v>919</v>
      </c>
      <c r="D54" s="5">
        <f t="shared" si="0"/>
        <v>2.9633155113861114</v>
      </c>
      <c r="E54" s="5"/>
      <c r="F54">
        <v>7</v>
      </c>
      <c r="H54">
        <v>10</v>
      </c>
      <c r="I54" s="5">
        <f t="shared" si="3"/>
        <v>9.9999999999999995E-8</v>
      </c>
      <c r="J54">
        <v>14</v>
      </c>
      <c r="K54" s="5">
        <f t="shared" si="4"/>
        <v>0.42424242424242425</v>
      </c>
    </row>
    <row r="55" spans="1:22" x14ac:dyDescent="0.25">
      <c r="A55" s="6" t="s">
        <v>26</v>
      </c>
      <c r="B55">
        <v>88</v>
      </c>
      <c r="C55">
        <v>1597</v>
      </c>
      <c r="D55" s="5">
        <f t="shared" si="0"/>
        <v>3.203304916138483</v>
      </c>
      <c r="E55" s="5"/>
      <c r="F55">
        <v>7</v>
      </c>
      <c r="H55">
        <v>15</v>
      </c>
      <c r="I55" s="5">
        <f t="shared" si="3"/>
        <v>9.9999999999999995E-8</v>
      </c>
      <c r="J55">
        <v>15</v>
      </c>
      <c r="K55" s="5">
        <f t="shared" si="4"/>
        <v>0.45454545454545453</v>
      </c>
    </row>
    <row r="56" spans="1:22" x14ac:dyDescent="0.25">
      <c r="A56" s="6" t="s">
        <v>47</v>
      </c>
      <c r="B56">
        <v>81</v>
      </c>
      <c r="C56">
        <v>1364</v>
      </c>
      <c r="D56" s="5">
        <f t="shared" si="0"/>
        <v>3.1348143703204601</v>
      </c>
      <c r="E56" s="5"/>
      <c r="F56">
        <v>7</v>
      </c>
      <c r="H56">
        <v>20</v>
      </c>
      <c r="I56" s="5">
        <f t="shared" si="3"/>
        <v>9.9999999999999995E-8</v>
      </c>
      <c r="J56" s="5">
        <v>16</v>
      </c>
      <c r="K56" s="5">
        <f t="shared" si="4"/>
        <v>0.48484848484848486</v>
      </c>
    </row>
    <row r="57" spans="1:22" x14ac:dyDescent="0.25">
      <c r="A57" s="6" t="s">
        <v>16</v>
      </c>
      <c r="B57">
        <v>120</v>
      </c>
      <c r="C57">
        <v>3906</v>
      </c>
      <c r="D57" s="5">
        <f t="shared" si="0"/>
        <v>3.5917322389518356</v>
      </c>
      <c r="E57" s="5"/>
      <c r="H57">
        <v>100</v>
      </c>
      <c r="J57">
        <v>33</v>
      </c>
      <c r="K57" s="5">
        <f t="shared" si="4"/>
        <v>1</v>
      </c>
    </row>
    <row r="58" spans="1:22" x14ac:dyDescent="0.25">
      <c r="A58" s="6" t="s">
        <v>1</v>
      </c>
      <c r="B58">
        <v>104</v>
      </c>
      <c r="C58">
        <v>2730</v>
      </c>
      <c r="D58" s="5">
        <f t="shared" si="0"/>
        <v>3.436162647040756</v>
      </c>
      <c r="E58" s="5"/>
    </row>
    <row r="59" spans="1:22" x14ac:dyDescent="0.25">
      <c r="A59" s="6" t="s">
        <v>57</v>
      </c>
      <c r="B59">
        <v>100</v>
      </c>
      <c r="C59">
        <v>1842</v>
      </c>
      <c r="D59" s="5">
        <f t="shared" si="0"/>
        <v>3.2652896258608299</v>
      </c>
      <c r="E59" s="5"/>
      <c r="F59" t="s">
        <v>241</v>
      </c>
      <c r="G59" t="s">
        <v>242</v>
      </c>
      <c r="H59" t="s">
        <v>233</v>
      </c>
      <c r="I59" t="s">
        <v>243</v>
      </c>
      <c r="J59" t="s">
        <v>244</v>
      </c>
      <c r="K59" t="s">
        <v>245</v>
      </c>
      <c r="L59" t="s">
        <v>246</v>
      </c>
      <c r="M59" t="s">
        <v>247</v>
      </c>
      <c r="N59" t="s">
        <v>248</v>
      </c>
      <c r="O59" t="s">
        <v>249</v>
      </c>
      <c r="P59" t="s">
        <v>250</v>
      </c>
      <c r="Q59" t="s">
        <v>251</v>
      </c>
      <c r="R59" t="s">
        <v>252</v>
      </c>
      <c r="S59" t="s">
        <v>253</v>
      </c>
      <c r="U59" t="s">
        <v>254</v>
      </c>
      <c r="V59" t="s">
        <v>255</v>
      </c>
    </row>
    <row r="60" spans="1:22" x14ac:dyDescent="0.25">
      <c r="A60" s="6" t="s">
        <v>14</v>
      </c>
      <c r="B60">
        <v>122</v>
      </c>
      <c r="C60">
        <v>4755</v>
      </c>
      <c r="D60" s="5">
        <f t="shared" si="0"/>
        <v>3.6771505212734326</v>
      </c>
      <c r="E60" s="5"/>
      <c r="F60" t="s">
        <v>237</v>
      </c>
      <c r="G60">
        <v>3015.9289474461998</v>
      </c>
      <c r="H60" s="44">
        <v>1E-3</v>
      </c>
      <c r="I60">
        <v>22</v>
      </c>
      <c r="J60">
        <v>100</v>
      </c>
      <c r="K60">
        <v>724.42496390136205</v>
      </c>
      <c r="L60">
        <v>685.61334338112101</v>
      </c>
      <c r="M60">
        <v>691.12009515752095</v>
      </c>
      <c r="N60">
        <v>94.642423652654998</v>
      </c>
      <c r="O60">
        <v>95.402578541126005</v>
      </c>
      <c r="P60">
        <v>5.3575763473449101</v>
      </c>
      <c r="Q60">
        <v>4.5974214588739599</v>
      </c>
      <c r="R60">
        <v>0.80318620248017103</v>
      </c>
      <c r="S60">
        <v>14.188409817951801</v>
      </c>
      <c r="U60" s="5">
        <f>LOG10(H60)</f>
        <v>-3</v>
      </c>
      <c r="V60">
        <f>R60/MAX(R60:R64)</f>
        <v>0.63924366334480998</v>
      </c>
    </row>
    <row r="61" spans="1:22" x14ac:dyDescent="0.25">
      <c r="A61" s="6" t="s">
        <v>68</v>
      </c>
      <c r="B61">
        <v>14</v>
      </c>
      <c r="C61">
        <v>11</v>
      </c>
      <c r="D61" s="5">
        <f t="shared" si="0"/>
        <v>1.0413926851582251</v>
      </c>
      <c r="E61" s="5"/>
      <c r="F61" t="s">
        <v>236</v>
      </c>
      <c r="G61">
        <v>3015.9289474461998</v>
      </c>
      <c r="H61">
        <v>1E-4</v>
      </c>
      <c r="I61">
        <v>23</v>
      </c>
      <c r="J61">
        <v>100</v>
      </c>
      <c r="K61">
        <v>724.42496390136205</v>
      </c>
      <c r="L61">
        <v>685.61334338112101</v>
      </c>
      <c r="M61">
        <v>693.635787094124</v>
      </c>
      <c r="N61">
        <v>94.642423652654998</v>
      </c>
      <c r="O61">
        <v>95.749845968666705</v>
      </c>
      <c r="P61">
        <v>5.3575763473449101</v>
      </c>
      <c r="Q61">
        <v>4.2501540313332002</v>
      </c>
      <c r="R61">
        <v>1.1701119574832799</v>
      </c>
      <c r="S61">
        <v>20.670210636578499</v>
      </c>
      <c r="U61">
        <f>LOG10(H61)</f>
        <v>-4</v>
      </c>
      <c r="V61" s="5">
        <f t="shared" ref="V61:V64" si="5">R61/MAX(R61:R65)</f>
        <v>0.9312742822467055</v>
      </c>
    </row>
    <row r="62" spans="1:22" x14ac:dyDescent="0.25">
      <c r="A62" s="6" t="s">
        <v>69</v>
      </c>
      <c r="B62">
        <v>16</v>
      </c>
      <c r="C62">
        <v>11</v>
      </c>
      <c r="D62" s="5">
        <f t="shared" si="0"/>
        <v>1.0413926851582251</v>
      </c>
      <c r="E62" s="5"/>
      <c r="F62" t="s">
        <v>238</v>
      </c>
      <c r="G62">
        <v>3015.9289474461998</v>
      </c>
      <c r="H62" s="44">
        <v>1.0000000000000001E-5</v>
      </c>
      <c r="I62">
        <v>22</v>
      </c>
      <c r="J62">
        <v>100</v>
      </c>
      <c r="K62">
        <v>724.42496390136205</v>
      </c>
      <c r="L62">
        <v>685.61334338112101</v>
      </c>
      <c r="M62">
        <v>693.99185085431805</v>
      </c>
      <c r="N62">
        <v>94.642423652654998</v>
      </c>
      <c r="O62">
        <v>95.798997195907205</v>
      </c>
      <c r="P62">
        <v>5.3575763473449101</v>
      </c>
      <c r="Q62">
        <v>4.20100280409277</v>
      </c>
      <c r="R62">
        <v>1.2220455675320101</v>
      </c>
      <c r="S62">
        <v>21.587625976161899</v>
      </c>
      <c r="U62" s="5">
        <f t="shared" ref="U61:U64" si="6">LOG10(H62)</f>
        <v>-5</v>
      </c>
      <c r="V62" s="5">
        <f t="shared" si="5"/>
        <v>0.97260745136210836</v>
      </c>
    </row>
    <row r="63" spans="1:22" x14ac:dyDescent="0.25">
      <c r="A63" s="6" t="s">
        <v>70</v>
      </c>
      <c r="B63">
        <v>4</v>
      </c>
      <c r="C63">
        <v>1</v>
      </c>
      <c r="D63" s="5">
        <f t="shared" si="0"/>
        <v>0</v>
      </c>
      <c r="E63" s="5"/>
      <c r="F63" t="s">
        <v>239</v>
      </c>
      <c r="G63">
        <v>3015.9289474461998</v>
      </c>
      <c r="H63" s="44">
        <v>9.9999999999999995E-7</v>
      </c>
      <c r="I63">
        <v>22</v>
      </c>
      <c r="J63">
        <v>100</v>
      </c>
      <c r="K63">
        <v>724.42496390136205</v>
      </c>
      <c r="L63">
        <v>685.61334338112101</v>
      </c>
      <c r="M63">
        <v>694.09038494244203</v>
      </c>
      <c r="N63">
        <v>94.642423652654998</v>
      </c>
      <c r="O63">
        <v>95.812598892843894</v>
      </c>
      <c r="P63">
        <v>5.3575763473449101</v>
      </c>
      <c r="Q63">
        <v>4.1874011071560897</v>
      </c>
      <c r="R63">
        <v>1.23641723766865</v>
      </c>
      <c r="S63">
        <v>21.841503775652701</v>
      </c>
      <c r="U63" s="5">
        <f t="shared" si="6"/>
        <v>-6</v>
      </c>
      <c r="V63" s="5">
        <f t="shared" si="5"/>
        <v>0.98404564469531086</v>
      </c>
    </row>
    <row r="64" spans="1:22" x14ac:dyDescent="0.25">
      <c r="A64" s="6" t="s">
        <v>71</v>
      </c>
      <c r="B64">
        <v>6</v>
      </c>
      <c r="C64">
        <v>2</v>
      </c>
      <c r="D64" s="5">
        <f t="shared" si="0"/>
        <v>0.3010299956639812</v>
      </c>
      <c r="E64" s="5"/>
      <c r="F64" t="s">
        <v>240</v>
      </c>
      <c r="G64">
        <v>3015.9289474461998</v>
      </c>
      <c r="H64" s="44">
        <v>9.9999999999999995E-8</v>
      </c>
      <c r="I64">
        <v>22</v>
      </c>
      <c r="J64">
        <v>100</v>
      </c>
      <c r="K64">
        <v>724.42496390136205</v>
      </c>
      <c r="L64">
        <v>685.61334338112101</v>
      </c>
      <c r="M64">
        <v>694.22782341771097</v>
      </c>
      <c r="N64">
        <v>94.642423652654998</v>
      </c>
      <c r="O64">
        <v>95.831570971681202</v>
      </c>
      <c r="P64">
        <v>5.3575763473449101</v>
      </c>
      <c r="Q64">
        <v>4.1684290283187302</v>
      </c>
      <c r="R64">
        <v>1.2564632995774101</v>
      </c>
      <c r="S64">
        <v>22.195620592798399</v>
      </c>
      <c r="U64" s="5">
        <f t="shared" si="6"/>
        <v>-7</v>
      </c>
      <c r="V64" s="5">
        <f t="shared" si="5"/>
        <v>1</v>
      </c>
    </row>
    <row r="65" spans="1:22" x14ac:dyDescent="0.25">
      <c r="A65" s="6" t="s">
        <v>72</v>
      </c>
      <c r="B65">
        <v>4</v>
      </c>
      <c r="C65">
        <v>1</v>
      </c>
      <c r="D65" s="5">
        <f t="shared" si="0"/>
        <v>0</v>
      </c>
      <c r="E65" s="5"/>
    </row>
    <row r="66" spans="1:22" x14ac:dyDescent="0.25">
      <c r="A66" s="6" t="s">
        <v>73</v>
      </c>
      <c r="B66">
        <v>8</v>
      </c>
      <c r="C66">
        <v>2</v>
      </c>
      <c r="D66" s="5">
        <f t="shared" si="0"/>
        <v>0.3010299956639812</v>
      </c>
      <c r="E66" s="5"/>
    </row>
    <row r="67" spans="1:22" x14ac:dyDescent="0.25">
      <c r="A67" s="6" t="s">
        <v>74</v>
      </c>
      <c r="B67">
        <v>6</v>
      </c>
      <c r="C67">
        <v>2</v>
      </c>
      <c r="D67" s="5">
        <f t="shared" ref="D67:D103" si="7">LOG10(C67)</f>
        <v>0.3010299956639812</v>
      </c>
      <c r="E67" s="5"/>
    </row>
    <row r="68" spans="1:22" x14ac:dyDescent="0.25">
      <c r="A68" s="6" t="s">
        <v>75</v>
      </c>
      <c r="B68">
        <v>10</v>
      </c>
      <c r="C68">
        <v>5</v>
      </c>
      <c r="D68" s="5">
        <f t="shared" si="7"/>
        <v>0.69897000433601886</v>
      </c>
      <c r="E68" s="5"/>
    </row>
    <row r="69" spans="1:22" x14ac:dyDescent="0.25">
      <c r="A69" s="6" t="s">
        <v>76</v>
      </c>
      <c r="B69">
        <v>10</v>
      </c>
      <c r="C69">
        <v>3</v>
      </c>
      <c r="D69" s="5">
        <f t="shared" si="7"/>
        <v>0.47712125471966244</v>
      </c>
      <c r="E69" s="5"/>
    </row>
    <row r="70" spans="1:22" x14ac:dyDescent="0.25">
      <c r="A70" s="6" t="s">
        <v>77</v>
      </c>
      <c r="B70">
        <v>24</v>
      </c>
      <c r="C70">
        <v>47</v>
      </c>
      <c r="D70" s="5">
        <f t="shared" si="7"/>
        <v>1.6720978579357175</v>
      </c>
      <c r="E70" s="5"/>
    </row>
    <row r="71" spans="1:22" x14ac:dyDescent="0.25">
      <c r="A71" s="6" t="s">
        <v>78</v>
      </c>
      <c r="B71">
        <v>6</v>
      </c>
      <c r="C71">
        <v>2</v>
      </c>
      <c r="D71" s="5">
        <f t="shared" si="7"/>
        <v>0.3010299956639812</v>
      </c>
      <c r="E71" s="5"/>
    </row>
    <row r="72" spans="1:22" x14ac:dyDescent="0.25">
      <c r="A72" s="6" t="s">
        <v>79</v>
      </c>
      <c r="B72">
        <v>15</v>
      </c>
      <c r="C72">
        <v>11</v>
      </c>
      <c r="D72" s="5">
        <f t="shared" si="7"/>
        <v>1.0413926851582251</v>
      </c>
      <c r="E72" s="5"/>
    </row>
    <row r="73" spans="1:22" x14ac:dyDescent="0.25">
      <c r="A73" s="6" t="s">
        <v>80</v>
      </c>
      <c r="B73">
        <v>14</v>
      </c>
      <c r="C73">
        <v>12</v>
      </c>
      <c r="D73" s="5">
        <f t="shared" si="7"/>
        <v>1.0791812460476249</v>
      </c>
      <c r="E73" s="5"/>
      <c r="F73" t="s">
        <v>241</v>
      </c>
      <c r="G73" t="s">
        <v>242</v>
      </c>
      <c r="H73" t="s">
        <v>233</v>
      </c>
      <c r="I73" t="s">
        <v>243</v>
      </c>
      <c r="J73" t="s">
        <v>244</v>
      </c>
      <c r="K73" t="s">
        <v>245</v>
      </c>
      <c r="L73" t="s">
        <v>246</v>
      </c>
      <c r="M73" t="s">
        <v>247</v>
      </c>
      <c r="N73" t="s">
        <v>248</v>
      </c>
      <c r="O73" t="s">
        <v>249</v>
      </c>
      <c r="P73" t="s">
        <v>250</v>
      </c>
      <c r="Q73" t="s">
        <v>251</v>
      </c>
      <c r="R73" t="s">
        <v>252</v>
      </c>
      <c r="S73" t="s">
        <v>253</v>
      </c>
      <c r="V73" t="s">
        <v>255</v>
      </c>
    </row>
    <row r="74" spans="1:22" x14ac:dyDescent="0.25">
      <c r="A74" s="6" t="s">
        <v>81</v>
      </c>
      <c r="B74">
        <v>19</v>
      </c>
      <c r="C74">
        <v>27</v>
      </c>
      <c r="D74" s="5">
        <f t="shared" si="7"/>
        <v>1.4313637641589874</v>
      </c>
      <c r="E74" s="5"/>
      <c r="F74" t="s">
        <v>259</v>
      </c>
      <c r="G74">
        <v>3015.9289474461998</v>
      </c>
      <c r="H74" s="44">
        <v>9.9999999999999995E-8</v>
      </c>
      <c r="I74">
        <v>20</v>
      </c>
      <c r="J74">
        <v>2</v>
      </c>
      <c r="K74">
        <v>724.42496390136205</v>
      </c>
      <c r="L74">
        <v>685.61334338112101</v>
      </c>
      <c r="M74">
        <v>688.07305302458496</v>
      </c>
      <c r="N74">
        <v>94.642423652654998</v>
      </c>
      <c r="O74">
        <v>94.981963255240998</v>
      </c>
      <c r="P74">
        <v>5.3575763473449101</v>
      </c>
      <c r="Q74">
        <v>5.0180367447589598</v>
      </c>
      <c r="R74">
        <v>0.35876046859501498</v>
      </c>
      <c r="S74">
        <v>6.33755975785982</v>
      </c>
      <c r="V74">
        <f>R74/MAX(R74:R81)</f>
        <v>0.28553199183428429</v>
      </c>
    </row>
    <row r="75" spans="1:22" x14ac:dyDescent="0.25">
      <c r="A75" s="6" t="s">
        <v>82</v>
      </c>
      <c r="B75">
        <v>27</v>
      </c>
      <c r="C75">
        <v>62</v>
      </c>
      <c r="D75" s="5">
        <f t="shared" si="7"/>
        <v>1.7923916894982539</v>
      </c>
      <c r="E75" s="5"/>
      <c r="F75" t="s">
        <v>260</v>
      </c>
      <c r="G75">
        <v>3015.9289474461998</v>
      </c>
      <c r="H75" s="44">
        <v>9.9999999999999995E-8</v>
      </c>
      <c r="I75">
        <v>20</v>
      </c>
      <c r="J75">
        <v>3</v>
      </c>
      <c r="K75">
        <v>724.42496390136205</v>
      </c>
      <c r="L75">
        <v>685.61334338112101</v>
      </c>
      <c r="M75">
        <v>692.49288895266</v>
      </c>
      <c r="N75">
        <v>94.642423652654998</v>
      </c>
      <c r="O75">
        <v>95.592079712889301</v>
      </c>
      <c r="P75">
        <v>5.3575763473449101</v>
      </c>
      <c r="Q75">
        <v>4.4079202871106702</v>
      </c>
      <c r="R75">
        <v>1.0034147727656899</v>
      </c>
      <c r="S75">
        <v>17.725478811045999</v>
      </c>
      <c r="V75" s="5">
        <f t="shared" ref="V75:V81" si="8">R75/MAX(R75:R82)</f>
        <v>0.79860253228500289</v>
      </c>
    </row>
    <row r="76" spans="1:22" x14ac:dyDescent="0.25">
      <c r="A76" s="6" t="s">
        <v>83</v>
      </c>
      <c r="B76">
        <v>5</v>
      </c>
      <c r="C76">
        <v>2</v>
      </c>
      <c r="D76" s="5">
        <f t="shared" si="7"/>
        <v>0.3010299956639812</v>
      </c>
      <c r="E76" s="5"/>
      <c r="F76" t="s">
        <v>261</v>
      </c>
      <c r="G76">
        <v>3015.9289474461998</v>
      </c>
      <c r="H76" s="44">
        <v>9.9999999999999995E-8</v>
      </c>
      <c r="I76">
        <v>20</v>
      </c>
      <c r="J76">
        <v>5</v>
      </c>
      <c r="K76">
        <v>724.42496390136205</v>
      </c>
      <c r="L76">
        <v>685.61334338112101</v>
      </c>
      <c r="M76">
        <v>692.90408005843301</v>
      </c>
      <c r="N76">
        <v>94.642423652654998</v>
      </c>
      <c r="O76">
        <v>95.648840747677198</v>
      </c>
      <c r="P76">
        <v>5.3575763473449101</v>
      </c>
      <c r="Q76">
        <v>4.3511592523227396</v>
      </c>
      <c r="R76">
        <v>1.0633889710134601</v>
      </c>
      <c r="S76">
        <v>18.784932398040901</v>
      </c>
      <c r="V76" s="5">
        <f t="shared" si="8"/>
        <v>0.84633508306300131</v>
      </c>
    </row>
    <row r="77" spans="1:22" x14ac:dyDescent="0.25">
      <c r="A77" s="6" t="s">
        <v>84</v>
      </c>
      <c r="B77">
        <v>12</v>
      </c>
      <c r="C77">
        <v>7</v>
      </c>
      <c r="D77" s="5">
        <f t="shared" si="7"/>
        <v>0.84509804001425681</v>
      </c>
      <c r="E77" s="5"/>
      <c r="F77" t="s">
        <v>262</v>
      </c>
      <c r="G77">
        <v>3015.9289474461998</v>
      </c>
      <c r="H77" s="44">
        <v>9.9999999999999995E-8</v>
      </c>
      <c r="I77">
        <v>20</v>
      </c>
      <c r="J77">
        <v>8</v>
      </c>
      <c r="K77">
        <v>724.42496390136205</v>
      </c>
      <c r="L77">
        <v>685.61334338112101</v>
      </c>
      <c r="M77">
        <v>693.39694321381296</v>
      </c>
      <c r="N77">
        <v>94.642423652654998</v>
      </c>
      <c r="O77">
        <v>95.716875834806999</v>
      </c>
      <c r="P77">
        <v>5.3575763473449101</v>
      </c>
      <c r="Q77">
        <v>4.2831241651929304</v>
      </c>
      <c r="R77">
        <v>1.13527543007067</v>
      </c>
      <c r="S77">
        <v>20.0548179343157</v>
      </c>
      <c r="V77" s="5">
        <f t="shared" si="8"/>
        <v>0.90354842075570407</v>
      </c>
    </row>
    <row r="78" spans="1:22" x14ac:dyDescent="0.25">
      <c r="A78" s="6" t="s">
        <v>6</v>
      </c>
      <c r="B78">
        <v>109</v>
      </c>
      <c r="C78">
        <v>3151</v>
      </c>
      <c r="D78" s="5">
        <f t="shared" si="7"/>
        <v>3.4984484031739997</v>
      </c>
      <c r="E78" s="5"/>
      <c r="F78" t="s">
        <v>256</v>
      </c>
      <c r="G78">
        <v>3015.9289474461998</v>
      </c>
      <c r="H78" s="44">
        <v>9.9999999999999995E-8</v>
      </c>
      <c r="I78">
        <v>21</v>
      </c>
      <c r="J78">
        <v>10</v>
      </c>
      <c r="K78">
        <v>724.42496390136205</v>
      </c>
      <c r="L78">
        <v>685.61334338112101</v>
      </c>
      <c r="M78">
        <v>693.49480911918999</v>
      </c>
      <c r="N78">
        <v>94.642423652654998</v>
      </c>
      <c r="O78">
        <v>95.730385295448698</v>
      </c>
      <c r="P78">
        <v>5.3575763473449101</v>
      </c>
      <c r="Q78">
        <v>4.2696147045512296</v>
      </c>
      <c r="R78">
        <v>1.1495496425435701</v>
      </c>
      <c r="S78">
        <v>20.3069741289425</v>
      </c>
      <c r="V78" s="5">
        <f t="shared" si="8"/>
        <v>0.91490904901894177</v>
      </c>
    </row>
    <row r="79" spans="1:22" x14ac:dyDescent="0.25">
      <c r="A79" s="6" t="s">
        <v>85</v>
      </c>
      <c r="B79">
        <v>32</v>
      </c>
      <c r="C79">
        <v>81</v>
      </c>
      <c r="D79" s="5">
        <f t="shared" si="7"/>
        <v>1.9084850188786497</v>
      </c>
      <c r="E79" s="5"/>
      <c r="F79" t="s">
        <v>257</v>
      </c>
      <c r="G79">
        <v>3015.9289474461998</v>
      </c>
      <c r="H79" s="44">
        <v>9.9999999999999995E-8</v>
      </c>
      <c r="I79">
        <v>21</v>
      </c>
      <c r="J79">
        <v>15</v>
      </c>
      <c r="K79">
        <v>724.42496390136205</v>
      </c>
      <c r="L79">
        <v>685.61334338112101</v>
      </c>
      <c r="M79">
        <v>694.02250487119102</v>
      </c>
      <c r="N79">
        <v>94.642423652654998</v>
      </c>
      <c r="O79">
        <v>95.803228692390604</v>
      </c>
      <c r="P79">
        <v>5.3575763473449101</v>
      </c>
      <c r="Q79">
        <v>4.1967713076092998</v>
      </c>
      <c r="R79">
        <v>1.22651660316292</v>
      </c>
      <c r="S79">
        <v>21.666607519477999</v>
      </c>
      <c r="V79" s="5">
        <f t="shared" si="8"/>
        <v>0.97616588051193998</v>
      </c>
    </row>
    <row r="80" spans="1:22" x14ac:dyDescent="0.25">
      <c r="A80" s="6" t="s">
        <v>86</v>
      </c>
      <c r="B80">
        <v>4</v>
      </c>
      <c r="C80">
        <v>2</v>
      </c>
      <c r="D80" s="5">
        <f t="shared" si="7"/>
        <v>0.3010299956639812</v>
      </c>
      <c r="E80" s="5"/>
      <c r="F80" t="s">
        <v>258</v>
      </c>
      <c r="G80">
        <v>3015.9289474461998</v>
      </c>
      <c r="H80" s="44">
        <v>9.9999999999999995E-8</v>
      </c>
      <c r="I80">
        <v>21</v>
      </c>
      <c r="J80">
        <v>20</v>
      </c>
      <c r="K80">
        <v>724.42496390136205</v>
      </c>
      <c r="L80">
        <v>685.61334338112101</v>
      </c>
      <c r="M80">
        <v>694.11429983344601</v>
      </c>
      <c r="N80">
        <v>94.642423652654998</v>
      </c>
      <c r="O80">
        <v>95.815900116876193</v>
      </c>
      <c r="P80">
        <v>5.3575763473449101</v>
      </c>
      <c r="Q80">
        <v>4.1840998831237597</v>
      </c>
      <c r="R80">
        <v>1.23990533941512</v>
      </c>
      <c r="S80">
        <v>21.903121638251601</v>
      </c>
      <c r="V80" s="5">
        <f t="shared" si="8"/>
        <v>0.98682177173988361</v>
      </c>
    </row>
    <row r="81" spans="1:26" x14ac:dyDescent="0.25">
      <c r="A81" s="6" t="s">
        <v>4</v>
      </c>
      <c r="B81">
        <v>52</v>
      </c>
      <c r="C81">
        <v>241</v>
      </c>
      <c r="D81" s="5">
        <f t="shared" si="7"/>
        <v>2.3820170425748683</v>
      </c>
      <c r="E81" s="5"/>
      <c r="F81" t="s">
        <v>240</v>
      </c>
      <c r="G81">
        <v>3015.9289474461998</v>
      </c>
      <c r="H81" s="44">
        <v>9.9999999999999995E-8</v>
      </c>
      <c r="I81">
        <v>22</v>
      </c>
      <c r="J81">
        <v>100</v>
      </c>
      <c r="K81">
        <v>724.42496390136205</v>
      </c>
      <c r="L81">
        <v>685.61334338112101</v>
      </c>
      <c r="M81">
        <v>694.22782341771097</v>
      </c>
      <c r="N81">
        <v>94.642423652654998</v>
      </c>
      <c r="O81">
        <v>95.831570971681202</v>
      </c>
      <c r="P81">
        <v>5.3575763473449101</v>
      </c>
      <c r="Q81">
        <v>4.1684290283187302</v>
      </c>
      <c r="R81">
        <v>1.2564632995774101</v>
      </c>
      <c r="S81">
        <v>22.195620592798399</v>
      </c>
      <c r="V81" s="5">
        <f>R81/MAX(R81:R88)</f>
        <v>1</v>
      </c>
    </row>
    <row r="82" spans="1:26" x14ac:dyDescent="0.25">
      <c r="A82" s="6" t="s">
        <v>87</v>
      </c>
      <c r="B82">
        <v>10</v>
      </c>
      <c r="C82">
        <v>5</v>
      </c>
      <c r="D82" s="5">
        <f t="shared" si="7"/>
        <v>0.69897000433601886</v>
      </c>
      <c r="E82" s="5"/>
    </row>
    <row r="83" spans="1:26" x14ac:dyDescent="0.25">
      <c r="A83" s="6" t="s">
        <v>88</v>
      </c>
      <c r="B83">
        <v>7</v>
      </c>
      <c r="C83">
        <v>2</v>
      </c>
      <c r="D83" s="5">
        <f t="shared" si="7"/>
        <v>0.3010299956639812</v>
      </c>
      <c r="E83" s="5"/>
    </row>
    <row r="84" spans="1:26" x14ac:dyDescent="0.25">
      <c r="A84" s="6" t="s">
        <v>90</v>
      </c>
      <c r="B84">
        <v>20</v>
      </c>
      <c r="C84">
        <v>21</v>
      </c>
      <c r="D84" s="5">
        <f t="shared" si="7"/>
        <v>1.3222192947339193</v>
      </c>
      <c r="E84" s="5"/>
    </row>
    <row r="85" spans="1:26" x14ac:dyDescent="0.25">
      <c r="A85" s="40" t="s">
        <v>99</v>
      </c>
      <c r="B85">
        <v>15</v>
      </c>
      <c r="C85">
        <v>14</v>
      </c>
      <c r="D85" s="5">
        <f t="shared" si="7"/>
        <v>1.146128035678238</v>
      </c>
      <c r="E85" s="5"/>
    </row>
    <row r="86" spans="1:26" x14ac:dyDescent="0.25">
      <c r="A86" s="6" t="s">
        <v>43</v>
      </c>
      <c r="B86">
        <v>111</v>
      </c>
      <c r="C86">
        <v>3457</v>
      </c>
      <c r="D86" s="5">
        <f t="shared" si="7"/>
        <v>3.5386993795424067</v>
      </c>
      <c r="E86" s="5"/>
    </row>
    <row r="87" spans="1:26" x14ac:dyDescent="0.25">
      <c r="A87" s="6" t="s">
        <v>101</v>
      </c>
      <c r="B87">
        <v>30</v>
      </c>
      <c r="C87">
        <v>77</v>
      </c>
      <c r="D87" s="5">
        <f t="shared" si="7"/>
        <v>1.8864907251724818</v>
      </c>
      <c r="E87" s="5"/>
    </row>
    <row r="88" spans="1:26" x14ac:dyDescent="0.25">
      <c r="A88" s="6" t="s">
        <v>91</v>
      </c>
      <c r="B88">
        <v>44</v>
      </c>
      <c r="C88">
        <v>197</v>
      </c>
      <c r="D88" s="5">
        <f t="shared" si="7"/>
        <v>2.2944662261615929</v>
      </c>
      <c r="E88" s="5"/>
      <c r="H88" s="5"/>
      <c r="I88" s="5" t="s">
        <v>263</v>
      </c>
      <c r="J88" s="5" t="s">
        <v>232</v>
      </c>
      <c r="K88" s="5" t="s">
        <v>235</v>
      </c>
      <c r="L88" t="s">
        <v>264</v>
      </c>
      <c r="M88" s="5" t="s">
        <v>241</v>
      </c>
      <c r="N88" s="5" t="s">
        <v>242</v>
      </c>
      <c r="O88" s="5" t="s">
        <v>233</v>
      </c>
      <c r="P88" s="5" t="s">
        <v>243</v>
      </c>
      <c r="Q88" t="s">
        <v>244</v>
      </c>
      <c r="R88" t="s">
        <v>245</v>
      </c>
      <c r="S88" t="s">
        <v>246</v>
      </c>
      <c r="T88" t="s">
        <v>247</v>
      </c>
      <c r="U88" t="s">
        <v>248</v>
      </c>
      <c r="V88" t="s">
        <v>249</v>
      </c>
      <c r="W88" t="s">
        <v>250</v>
      </c>
      <c r="X88" t="s">
        <v>251</v>
      </c>
      <c r="Y88" t="s">
        <v>252</v>
      </c>
      <c r="Z88" t="s">
        <v>253</v>
      </c>
    </row>
    <row r="89" spans="1:26" x14ac:dyDescent="0.25">
      <c r="A89" s="6" t="s">
        <v>100</v>
      </c>
      <c r="B89">
        <v>32</v>
      </c>
      <c r="C89">
        <v>97</v>
      </c>
      <c r="D89" s="5">
        <f t="shared" si="7"/>
        <v>1.9867717342662448</v>
      </c>
      <c r="E89" s="5"/>
      <c r="H89" s="5">
        <v>5</v>
      </c>
      <c r="I89" s="5">
        <v>4</v>
      </c>
      <c r="J89" s="5">
        <v>100</v>
      </c>
      <c r="K89" s="5">
        <f t="shared" ref="K89:K94" si="9">1*(10^-H89)</f>
        <v>1.0000000000000001E-5</v>
      </c>
      <c r="L89">
        <v>19</v>
      </c>
      <c r="M89" s="5" t="s">
        <v>266</v>
      </c>
      <c r="N89" s="5">
        <v>3015.9289474461998</v>
      </c>
      <c r="O89" s="44">
        <v>1.0000000000000001E-5</v>
      </c>
      <c r="P89" s="5">
        <v>28</v>
      </c>
      <c r="Q89">
        <v>100</v>
      </c>
      <c r="R89">
        <v>724.42496390136205</v>
      </c>
      <c r="S89">
        <v>628.88093905158803</v>
      </c>
      <c r="T89">
        <v>660.03894143460002</v>
      </c>
      <c r="U89">
        <v>86.811052957752096</v>
      </c>
      <c r="V89">
        <v>91.112119864007198</v>
      </c>
      <c r="W89">
        <v>13.1889470422479</v>
      </c>
      <c r="X89">
        <v>8.8878801359927806</v>
      </c>
      <c r="Y89">
        <v>4.9545153061883598</v>
      </c>
      <c r="Z89">
        <v>32.611146989047597</v>
      </c>
    </row>
    <row r="90" spans="1:26" x14ac:dyDescent="0.25">
      <c r="A90" s="6" t="s">
        <v>108</v>
      </c>
      <c r="B90">
        <v>28</v>
      </c>
      <c r="C90">
        <v>60</v>
      </c>
      <c r="D90" s="5">
        <f t="shared" si="7"/>
        <v>1.7781512503836436</v>
      </c>
      <c r="E90" s="5"/>
      <c r="H90">
        <v>5</v>
      </c>
      <c r="I90" s="5">
        <v>7</v>
      </c>
      <c r="J90" s="5">
        <v>100</v>
      </c>
      <c r="K90" s="5">
        <f t="shared" si="9"/>
        <v>1.0000000000000001E-5</v>
      </c>
      <c r="L90" s="5">
        <v>17</v>
      </c>
      <c r="M90" s="5" t="s">
        <v>238</v>
      </c>
      <c r="N90" s="5">
        <v>3015.9289474461998</v>
      </c>
      <c r="O90" s="44">
        <v>1.0000000000000001E-5</v>
      </c>
      <c r="P90" s="5">
        <v>22</v>
      </c>
      <c r="Q90" s="5">
        <v>100</v>
      </c>
      <c r="R90" s="5">
        <v>724.42496390136205</v>
      </c>
      <c r="S90" s="5">
        <v>685.61334338112101</v>
      </c>
      <c r="T90" s="5">
        <v>693.99185085431805</v>
      </c>
      <c r="U90" s="5">
        <v>94.642423652654998</v>
      </c>
      <c r="V90" s="5">
        <v>95.798997195907205</v>
      </c>
      <c r="W90" s="5">
        <v>5.3575763473449101</v>
      </c>
      <c r="X90" s="5">
        <v>4.20100280409277</v>
      </c>
      <c r="Y90" s="5">
        <v>1.2220455675320101</v>
      </c>
      <c r="Z90" s="5">
        <v>21.587625976161899</v>
      </c>
    </row>
    <row r="91" spans="1:26" x14ac:dyDescent="0.25">
      <c r="A91" s="6" t="s">
        <v>102</v>
      </c>
      <c r="B91">
        <v>62</v>
      </c>
      <c r="C91">
        <v>505</v>
      </c>
      <c r="D91" s="5">
        <f t="shared" si="7"/>
        <v>2.7032913781186614</v>
      </c>
      <c r="E91" s="5"/>
      <c r="G91">
        <f>LOG10(K91)</f>
        <v>-5</v>
      </c>
      <c r="H91">
        <v>5</v>
      </c>
      <c r="I91" s="5">
        <v>10</v>
      </c>
      <c r="J91" s="5">
        <v>100</v>
      </c>
      <c r="K91" s="5">
        <f t="shared" si="9"/>
        <v>1.0000000000000001E-5</v>
      </c>
      <c r="L91">
        <v>14</v>
      </c>
      <c r="M91" s="5" t="s">
        <v>265</v>
      </c>
      <c r="N91" s="5">
        <v>3015.9289474461998</v>
      </c>
      <c r="O91" s="44">
        <v>1.0000000000000001E-5</v>
      </c>
      <c r="P91" s="5">
        <v>29</v>
      </c>
      <c r="Q91">
        <v>100</v>
      </c>
      <c r="R91">
        <v>724.42496390136205</v>
      </c>
      <c r="S91">
        <v>703.20672565028599</v>
      </c>
      <c r="T91">
        <v>705.49536350993606</v>
      </c>
      <c r="U91">
        <v>97.071023320785798</v>
      </c>
      <c r="V91">
        <v>97.386948085073897</v>
      </c>
      <c r="W91">
        <v>2.9289766792141498</v>
      </c>
      <c r="X91">
        <v>2.6130519149260301</v>
      </c>
      <c r="Y91">
        <v>0.32545733369278002</v>
      </c>
      <c r="Z91">
        <v>10.786182304902599</v>
      </c>
    </row>
    <row r="92" spans="1:26" x14ac:dyDescent="0.25">
      <c r="A92" s="6" t="s">
        <v>105</v>
      </c>
      <c r="B92">
        <v>73</v>
      </c>
      <c r="C92">
        <v>566</v>
      </c>
      <c r="D92" s="5">
        <f t="shared" si="7"/>
        <v>2.7528164311882715</v>
      </c>
      <c r="E92" s="5"/>
      <c r="G92" s="5">
        <f>LOG10(K92)</f>
        <v>-7</v>
      </c>
      <c r="H92" s="5">
        <v>7</v>
      </c>
      <c r="I92" s="5">
        <v>4</v>
      </c>
      <c r="J92" s="5">
        <v>100</v>
      </c>
      <c r="K92" s="5">
        <f t="shared" si="9"/>
        <v>9.9999999999999995E-8</v>
      </c>
      <c r="L92">
        <v>49</v>
      </c>
      <c r="M92" t="s">
        <v>268</v>
      </c>
      <c r="N92">
        <v>3015.9289474461998</v>
      </c>
      <c r="O92" s="44">
        <v>9.9999999999999995E-8</v>
      </c>
      <c r="P92">
        <v>28</v>
      </c>
      <c r="Q92">
        <v>100</v>
      </c>
      <c r="R92">
        <v>724.42496390136205</v>
      </c>
      <c r="S92">
        <v>628.88093905158803</v>
      </c>
      <c r="T92">
        <v>660.69262081280601</v>
      </c>
      <c r="U92">
        <v>86.811052957752096</v>
      </c>
      <c r="V92">
        <v>91.202354106444801</v>
      </c>
      <c r="W92">
        <v>13.1889470422479</v>
      </c>
      <c r="X92">
        <v>8.7976458935551598</v>
      </c>
      <c r="Y92">
        <v>5.0584585707419398</v>
      </c>
      <c r="Z92">
        <v>33.295312617649898</v>
      </c>
    </row>
    <row r="93" spans="1:26" x14ac:dyDescent="0.25">
      <c r="A93" s="6" t="s">
        <v>104</v>
      </c>
      <c r="B93">
        <v>60</v>
      </c>
      <c r="C93">
        <v>571</v>
      </c>
      <c r="D93" s="5">
        <f t="shared" si="7"/>
        <v>2.7566361082458481</v>
      </c>
      <c r="E93" s="5"/>
      <c r="H93" s="5">
        <v>7</v>
      </c>
      <c r="I93" s="5">
        <v>7</v>
      </c>
      <c r="J93" s="5">
        <v>100</v>
      </c>
      <c r="K93" s="5">
        <f t="shared" si="9"/>
        <v>9.9999999999999995E-8</v>
      </c>
      <c r="L93" s="5">
        <v>33</v>
      </c>
      <c r="M93" s="5" t="s">
        <v>240</v>
      </c>
      <c r="N93" s="5">
        <v>3015.9289474461998</v>
      </c>
      <c r="O93" s="44">
        <v>9.9999999999999995E-8</v>
      </c>
      <c r="P93" s="5">
        <v>22</v>
      </c>
      <c r="Q93" s="5">
        <v>100</v>
      </c>
      <c r="R93" s="5">
        <v>724.42496390136205</v>
      </c>
      <c r="S93" s="5">
        <v>685.61334338112101</v>
      </c>
      <c r="T93" s="5">
        <v>694.22782341771097</v>
      </c>
      <c r="U93" s="5">
        <v>94.642423652654998</v>
      </c>
      <c r="V93" s="5">
        <v>95.831570971681202</v>
      </c>
      <c r="W93" s="5">
        <v>5.3575763473449101</v>
      </c>
      <c r="X93" s="5">
        <v>4.1684290283187302</v>
      </c>
      <c r="Y93" s="5">
        <v>1.2564632995774101</v>
      </c>
      <c r="Z93" s="5">
        <v>22.195620592798399</v>
      </c>
    </row>
    <row r="94" spans="1:26" x14ac:dyDescent="0.25">
      <c r="A94" s="6" t="s">
        <v>93</v>
      </c>
      <c r="B94">
        <v>67</v>
      </c>
      <c r="C94">
        <v>716</v>
      </c>
      <c r="D94" s="5">
        <f t="shared" si="7"/>
        <v>2.8549130223078554</v>
      </c>
      <c r="E94" s="5"/>
      <c r="H94" s="5">
        <v>7</v>
      </c>
      <c r="I94" s="5">
        <v>10</v>
      </c>
      <c r="J94" s="5">
        <v>100</v>
      </c>
      <c r="K94" s="5">
        <f t="shared" si="9"/>
        <v>9.9999999999999995E-8</v>
      </c>
      <c r="L94" s="5">
        <v>23</v>
      </c>
      <c r="M94" t="s">
        <v>267</v>
      </c>
      <c r="N94">
        <v>3015.9289474461998</v>
      </c>
      <c r="O94" s="44">
        <v>9.9999999999999995E-8</v>
      </c>
      <c r="P94">
        <v>29</v>
      </c>
      <c r="Q94">
        <v>100</v>
      </c>
      <c r="R94">
        <v>724.42496390136205</v>
      </c>
      <c r="S94">
        <v>703.20672565028599</v>
      </c>
      <c r="T94">
        <v>705.69146595139705</v>
      </c>
      <c r="U94">
        <v>97.071023320785798</v>
      </c>
      <c r="V94">
        <v>97.414018168413605</v>
      </c>
      <c r="W94">
        <v>2.9289766792141498</v>
      </c>
      <c r="X94">
        <v>2.5859818315863699</v>
      </c>
      <c r="Y94">
        <v>0.35334421735136601</v>
      </c>
      <c r="Z94">
        <v>11.710398722594499</v>
      </c>
    </row>
    <row r="95" spans="1:26" x14ac:dyDescent="0.25">
      <c r="A95" s="6" t="s">
        <v>103</v>
      </c>
      <c r="B95">
        <v>68</v>
      </c>
      <c r="C95">
        <v>687</v>
      </c>
      <c r="D95" s="5">
        <f t="shared" si="7"/>
        <v>2.8369567370595505</v>
      </c>
      <c r="E95" s="5"/>
      <c r="H95" s="5"/>
      <c r="I95" s="5"/>
      <c r="J95" s="5"/>
      <c r="K95" s="5"/>
      <c r="L95" s="5"/>
      <c r="M95" s="5"/>
    </row>
    <row r="96" spans="1:26" x14ac:dyDescent="0.25">
      <c r="A96" s="6" t="s">
        <v>92</v>
      </c>
      <c r="B96">
        <v>65</v>
      </c>
      <c r="C96">
        <v>850</v>
      </c>
      <c r="D96" s="5">
        <f t="shared" si="7"/>
        <v>2.9294189257142929</v>
      </c>
      <c r="E96" s="5"/>
      <c r="H96" s="5"/>
      <c r="I96" s="5"/>
      <c r="J96" s="5"/>
      <c r="K96" s="5"/>
      <c r="L96" s="5"/>
      <c r="M96" s="5"/>
    </row>
    <row r="97" spans="1:34" x14ac:dyDescent="0.25">
      <c r="A97" s="6" t="s">
        <v>66</v>
      </c>
      <c r="B97">
        <v>100</v>
      </c>
      <c r="C97">
        <v>2355</v>
      </c>
      <c r="D97" s="5">
        <f t="shared" si="7"/>
        <v>3.3719909114649149</v>
      </c>
      <c r="E97" s="5"/>
    </row>
    <row r="98" spans="1:34" x14ac:dyDescent="0.25">
      <c r="A98" s="6" t="s">
        <v>98</v>
      </c>
      <c r="B98">
        <v>88</v>
      </c>
      <c r="C98">
        <v>1609</v>
      </c>
      <c r="D98" s="5">
        <f t="shared" si="7"/>
        <v>3.2065560440990297</v>
      </c>
      <c r="E98" s="5"/>
      <c r="H98" s="5"/>
      <c r="I98" s="5"/>
      <c r="J98" s="5"/>
      <c r="K98" s="5"/>
      <c r="L98" s="5"/>
      <c r="M98" s="5"/>
    </row>
    <row r="99" spans="1:34" x14ac:dyDescent="0.25">
      <c r="A99" s="6" t="s">
        <v>94</v>
      </c>
      <c r="B99">
        <v>96</v>
      </c>
      <c r="C99">
        <v>2023</v>
      </c>
      <c r="D99" s="5">
        <f t="shared" si="7"/>
        <v>3.3059958827708047</v>
      </c>
      <c r="E99" s="5"/>
      <c r="H99" s="5"/>
      <c r="I99" s="5"/>
      <c r="J99" s="5"/>
      <c r="K99" s="5"/>
      <c r="L99" s="5"/>
      <c r="M99" s="5"/>
    </row>
    <row r="100" spans="1:34" x14ac:dyDescent="0.25">
      <c r="A100" s="6" t="s">
        <v>89</v>
      </c>
      <c r="B100">
        <v>100</v>
      </c>
      <c r="C100">
        <v>2298</v>
      </c>
      <c r="D100" s="5">
        <f t="shared" si="7"/>
        <v>3.3613500243522663</v>
      </c>
      <c r="E100" s="5"/>
      <c r="H100" s="5"/>
      <c r="I100" s="5"/>
    </row>
    <row r="101" spans="1:34" x14ac:dyDescent="0.25">
      <c r="A101" s="6" t="s">
        <v>106</v>
      </c>
      <c r="B101">
        <v>100</v>
      </c>
      <c r="C101">
        <v>2791</v>
      </c>
      <c r="D101" s="5">
        <f t="shared" si="7"/>
        <v>3.445759836488631</v>
      </c>
      <c r="E101" s="5"/>
      <c r="H101" s="5"/>
      <c r="I101" s="5"/>
      <c r="P101" t="s">
        <v>272</v>
      </c>
    </row>
    <row r="102" spans="1:34" ht="15.75" thickBot="1" x14ac:dyDescent="0.3">
      <c r="A102" s="36" t="s">
        <v>107</v>
      </c>
      <c r="B102">
        <v>116</v>
      </c>
      <c r="C102">
        <v>4106</v>
      </c>
      <c r="D102" s="5">
        <f t="shared" si="7"/>
        <v>3.6134189450345731</v>
      </c>
      <c r="E102" s="5"/>
      <c r="H102" s="5"/>
      <c r="I102" s="5"/>
      <c r="O102" t="s">
        <v>269</v>
      </c>
      <c r="P102">
        <f>(Y89/Y92)*100</f>
        <v>97.945159318793543</v>
      </c>
    </row>
    <row r="103" spans="1:34" x14ac:dyDescent="0.25">
      <c r="A103" s="6" t="s">
        <v>65</v>
      </c>
      <c r="B103">
        <v>142</v>
      </c>
      <c r="C103">
        <v>6729</v>
      </c>
      <c r="D103" s="5">
        <f t="shared" si="7"/>
        <v>3.8279505283026301</v>
      </c>
      <c r="E103" s="5"/>
      <c r="O103" t="s">
        <v>270</v>
      </c>
      <c r="P103">
        <f>(Y90/Y93)*100</f>
        <v>97.260745136210829</v>
      </c>
    </row>
    <row r="104" spans="1:34" x14ac:dyDescent="0.25">
      <c r="O104" t="s">
        <v>271</v>
      </c>
      <c r="P104">
        <f>(Y91/Y94)*100</f>
        <v>92.107728869139734</v>
      </c>
    </row>
    <row r="106" spans="1:34" x14ac:dyDescent="0.25">
      <c r="T106" s="5" t="s">
        <v>264</v>
      </c>
      <c r="U106" s="5" t="s">
        <v>241</v>
      </c>
      <c r="V106" s="5" t="s">
        <v>242</v>
      </c>
      <c r="W106" s="5" t="s">
        <v>233</v>
      </c>
      <c r="X106" s="5" t="s">
        <v>243</v>
      </c>
      <c r="Y106" s="5" t="s">
        <v>244</v>
      </c>
      <c r="Z106" s="5" t="s">
        <v>245</v>
      </c>
      <c r="AA106" s="5" t="s">
        <v>246</v>
      </c>
      <c r="AB106" s="5" t="s">
        <v>247</v>
      </c>
      <c r="AC106" s="5" t="s">
        <v>248</v>
      </c>
      <c r="AD106" s="5" t="s">
        <v>249</v>
      </c>
      <c r="AE106" s="5" t="s">
        <v>250</v>
      </c>
      <c r="AF106" s="5" t="s">
        <v>251</v>
      </c>
      <c r="AG106" s="5" t="s">
        <v>252</v>
      </c>
      <c r="AH106" s="5" t="s">
        <v>253</v>
      </c>
    </row>
    <row r="107" spans="1:34" x14ac:dyDescent="0.25">
      <c r="O107" s="5">
        <f>LOG10(S107)</f>
        <v>-7</v>
      </c>
      <c r="P107" s="5">
        <v>7</v>
      </c>
      <c r="Q107" s="5">
        <v>4</v>
      </c>
      <c r="R107" s="5">
        <v>100</v>
      </c>
      <c r="S107" s="5">
        <f t="shared" ref="S107:S109" si="10">1*(10^-P107)</f>
        <v>9.9999999999999995E-8</v>
      </c>
      <c r="T107" s="5">
        <v>49</v>
      </c>
      <c r="U107" s="5" t="s">
        <v>268</v>
      </c>
      <c r="V107" s="5">
        <v>3015.9289474461998</v>
      </c>
      <c r="W107" s="44">
        <v>9.9999999999999995E-8</v>
      </c>
      <c r="X107" s="5">
        <v>28</v>
      </c>
      <c r="Y107" s="5">
        <v>100</v>
      </c>
      <c r="Z107" s="5">
        <v>724.42496390136205</v>
      </c>
      <c r="AA107" s="5">
        <v>628.88093905158803</v>
      </c>
      <c r="AB107" s="5">
        <v>660.69262081280601</v>
      </c>
      <c r="AC107" s="5">
        <v>86.811052957752096</v>
      </c>
      <c r="AD107" s="5">
        <v>91.202354106444801</v>
      </c>
      <c r="AE107" s="5">
        <v>13.1889470422479</v>
      </c>
      <c r="AF107" s="5">
        <v>8.7976458935551598</v>
      </c>
      <c r="AG107" s="5">
        <v>5.0584585707419398</v>
      </c>
      <c r="AH107" s="5">
        <v>33.295312617649898</v>
      </c>
    </row>
    <row r="108" spans="1:34" x14ac:dyDescent="0.25">
      <c r="O108" s="5">
        <f t="shared" ref="O108:O109" si="11">LOG10(S108)</f>
        <v>-7</v>
      </c>
      <c r="P108" s="5">
        <v>7</v>
      </c>
      <c r="Q108" s="5">
        <v>7</v>
      </c>
      <c r="R108" s="5">
        <v>100</v>
      </c>
      <c r="S108" s="5">
        <f t="shared" si="10"/>
        <v>9.9999999999999995E-8</v>
      </c>
      <c r="T108" s="5">
        <v>33</v>
      </c>
      <c r="U108" s="5" t="s">
        <v>240</v>
      </c>
      <c r="V108" s="5">
        <v>3015.9289474461998</v>
      </c>
      <c r="W108" s="44">
        <v>9.9999999999999995E-8</v>
      </c>
      <c r="X108" s="5">
        <v>22</v>
      </c>
      <c r="Y108" s="5">
        <v>100</v>
      </c>
      <c r="Z108" s="5">
        <v>724.42496390136205</v>
      </c>
      <c r="AA108" s="5">
        <v>685.61334338112101</v>
      </c>
      <c r="AB108" s="5">
        <v>694.22782341771097</v>
      </c>
      <c r="AC108" s="5">
        <v>94.642423652654998</v>
      </c>
      <c r="AD108" s="5">
        <v>95.831570971681202</v>
      </c>
      <c r="AE108" s="5">
        <v>5.3575763473449101</v>
      </c>
      <c r="AF108" s="5">
        <v>4.1684290283187302</v>
      </c>
      <c r="AG108" s="5">
        <v>1.2564632995774101</v>
      </c>
      <c r="AH108" s="5">
        <v>22.195620592798399</v>
      </c>
    </row>
    <row r="109" spans="1:34" x14ac:dyDescent="0.25">
      <c r="O109" s="5">
        <f t="shared" si="11"/>
        <v>-7</v>
      </c>
      <c r="P109" s="5">
        <v>7</v>
      </c>
      <c r="Q109" s="5">
        <v>10</v>
      </c>
      <c r="R109" s="5">
        <v>100</v>
      </c>
      <c r="S109" s="5">
        <f t="shared" si="10"/>
        <v>9.9999999999999995E-8</v>
      </c>
      <c r="T109" s="5">
        <v>23</v>
      </c>
      <c r="U109" s="5" t="s">
        <v>267</v>
      </c>
      <c r="V109" s="5">
        <v>3015.9289474461998</v>
      </c>
      <c r="W109" s="44">
        <v>9.9999999999999995E-8</v>
      </c>
      <c r="X109" s="5">
        <v>29</v>
      </c>
      <c r="Y109" s="5">
        <v>100</v>
      </c>
      <c r="Z109" s="5">
        <v>724.42496390136205</v>
      </c>
      <c r="AA109" s="5">
        <v>703.20672565028599</v>
      </c>
      <c r="AB109" s="5">
        <v>705.69146595139705</v>
      </c>
      <c r="AC109" s="5">
        <v>97.071023320785798</v>
      </c>
      <c r="AD109" s="5">
        <v>97.414018168413605</v>
      </c>
      <c r="AE109" s="5">
        <v>2.9289766792141498</v>
      </c>
      <c r="AF109" s="5">
        <v>2.5859818315863699</v>
      </c>
      <c r="AG109" s="5">
        <v>0.35334421735136601</v>
      </c>
      <c r="AH109" s="5">
        <v>11.710398722594499</v>
      </c>
    </row>
    <row r="110" spans="1:34" x14ac:dyDescent="0.25">
      <c r="O110">
        <v>-6</v>
      </c>
      <c r="Q110" s="5">
        <v>4</v>
      </c>
      <c r="R110">
        <v>20</v>
      </c>
      <c r="T110">
        <v>20</v>
      </c>
      <c r="U110" t="s">
        <v>274</v>
      </c>
      <c r="V110">
        <v>3015.9289474461998</v>
      </c>
      <c r="W110" s="44">
        <v>9.9999999999999995E-7</v>
      </c>
      <c r="X110">
        <v>27</v>
      </c>
      <c r="Y110">
        <v>20</v>
      </c>
      <c r="Z110">
        <v>724.42496390136205</v>
      </c>
      <c r="AA110">
        <v>628.88093905158803</v>
      </c>
      <c r="AB110">
        <v>660.36182141282904</v>
      </c>
      <c r="AC110">
        <v>86.811052957752096</v>
      </c>
      <c r="AD110">
        <v>91.156690384670895</v>
      </c>
      <c r="AE110">
        <v>13.1889470422479</v>
      </c>
      <c r="AF110">
        <v>8.8433096153290194</v>
      </c>
      <c r="AG110">
        <v>5.0058572945011397</v>
      </c>
      <c r="AH110">
        <v>32.949085419772899</v>
      </c>
    </row>
    <row r="111" spans="1:34" x14ac:dyDescent="0.25">
      <c r="O111">
        <v>-6</v>
      </c>
      <c r="Q111" s="5">
        <v>7</v>
      </c>
      <c r="R111">
        <v>20</v>
      </c>
      <c r="T111">
        <v>18</v>
      </c>
      <c r="U111" t="s">
        <v>275</v>
      </c>
      <c r="V111">
        <v>3015.9289474461998</v>
      </c>
      <c r="W111" s="44">
        <v>9.9999999999999995E-7</v>
      </c>
      <c r="X111">
        <v>27</v>
      </c>
      <c r="Y111">
        <v>20</v>
      </c>
      <c r="Z111">
        <v>724.42496390136205</v>
      </c>
      <c r="AA111">
        <v>685.61334338112101</v>
      </c>
      <c r="AB111">
        <v>694.04908025800103</v>
      </c>
      <c r="AC111">
        <v>94.642423652654998</v>
      </c>
      <c r="AD111">
        <v>95.8068971726521</v>
      </c>
      <c r="AE111">
        <v>5.3575763473449101</v>
      </c>
      <c r="AF111">
        <v>4.1931028273478299</v>
      </c>
      <c r="AG111">
        <v>1.23039275100433</v>
      </c>
      <c r="AH111">
        <v>21.7350802770017</v>
      </c>
    </row>
    <row r="112" spans="1:34" x14ac:dyDescent="0.25">
      <c r="O112">
        <v>-6</v>
      </c>
      <c r="Q112" s="5">
        <v>10</v>
      </c>
      <c r="R112">
        <v>20</v>
      </c>
      <c r="T112">
        <v>16</v>
      </c>
      <c r="U112" t="s">
        <v>273</v>
      </c>
      <c r="V112">
        <v>3015.9289474461998</v>
      </c>
      <c r="W112" s="44">
        <v>9.9999999999999995E-7</v>
      </c>
      <c r="X112">
        <v>28</v>
      </c>
      <c r="Y112">
        <v>20</v>
      </c>
      <c r="Z112">
        <v>724.42496390136205</v>
      </c>
      <c r="AA112">
        <v>703.20672565028599</v>
      </c>
      <c r="AB112">
        <v>705.643258432263</v>
      </c>
      <c r="AC112">
        <v>97.071023320785798</v>
      </c>
      <c r="AD112">
        <v>97.407363577319103</v>
      </c>
      <c r="AE112">
        <v>2.9289766792141498</v>
      </c>
      <c r="AF112">
        <v>2.5926364226808301</v>
      </c>
      <c r="AG112">
        <v>0.34648883366751998</v>
      </c>
      <c r="AH112">
        <v>11.4832002221184</v>
      </c>
    </row>
    <row r="118" spans="20:21" x14ac:dyDescent="0.25">
      <c r="U118" t="s">
        <v>276</v>
      </c>
    </row>
    <row r="119" spans="20:21" x14ac:dyDescent="0.25">
      <c r="T119" t="s">
        <v>269</v>
      </c>
      <c r="U119">
        <f>(AG110/AG107)*100</f>
        <v>98.960132310956439</v>
      </c>
    </row>
    <row r="120" spans="20:21" x14ac:dyDescent="0.25">
      <c r="T120" t="s">
        <v>270</v>
      </c>
      <c r="U120">
        <f>(AG111/AG108)*100</f>
        <v>97.925084753223715</v>
      </c>
    </row>
    <row r="121" spans="20:21" x14ac:dyDescent="0.25">
      <c r="T121" t="s">
        <v>271</v>
      </c>
      <c r="U121">
        <f>(AG112/AG109)*100</f>
        <v>98.059856834439429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0AF2-07C5-40B4-8101-BEB6DC3A9552}">
  <dimension ref="A1:N67"/>
  <sheetViews>
    <sheetView tabSelected="1" workbookViewId="0">
      <selection activeCell="G17" sqref="G17"/>
    </sheetView>
  </sheetViews>
  <sheetFormatPr defaultRowHeight="15" x14ac:dyDescent="0.25"/>
  <sheetData>
    <row r="1" spans="1:6" x14ac:dyDescent="0.25">
      <c r="A1" s="10" t="s">
        <v>216</v>
      </c>
      <c r="B1" s="10" t="s">
        <v>217</v>
      </c>
      <c r="C1" s="10" t="s">
        <v>155</v>
      </c>
      <c r="D1" s="10" t="s">
        <v>281</v>
      </c>
      <c r="E1" s="10" t="s">
        <v>289</v>
      </c>
      <c r="F1" s="10" t="s">
        <v>290</v>
      </c>
    </row>
    <row r="2" spans="1:6" x14ac:dyDescent="0.25">
      <c r="A2" s="5" t="s">
        <v>0</v>
      </c>
      <c r="B2" s="5">
        <v>48</v>
      </c>
      <c r="C2">
        <v>17</v>
      </c>
      <c r="D2">
        <f>0.0001*(B2^3) - 0.0036*(B2^2) + 0.2637*B2 + 1.9745</f>
        <v>17.396899999999999</v>
      </c>
      <c r="E2" s="1"/>
      <c r="F2" s="1"/>
    </row>
    <row r="3" spans="1:6" x14ac:dyDescent="0.25">
      <c r="A3" s="5" t="s">
        <v>1</v>
      </c>
      <c r="B3" s="5">
        <v>104</v>
      </c>
      <c r="C3">
        <v>97</v>
      </c>
      <c r="D3" s="5">
        <f>0.0001*(B3^3) - 0.0036*(B3^2) + 0.2637*B3 + 1.9745</f>
        <v>102.94810000000001</v>
      </c>
      <c r="E3" s="1"/>
      <c r="F3" s="1"/>
    </row>
    <row r="4" spans="1:6" x14ac:dyDescent="0.25">
      <c r="A4" s="5" t="s">
        <v>2</v>
      </c>
      <c r="B4" s="5">
        <v>29</v>
      </c>
      <c r="C4">
        <v>8</v>
      </c>
      <c r="D4" s="5">
        <f>0.0001*(B4^3) - 0.0036*(B4^2) + 0.2637*B4 + 1.9745</f>
        <v>9.033100000000001</v>
      </c>
      <c r="E4" s="1"/>
      <c r="F4" s="1"/>
    </row>
    <row r="5" spans="1:6" x14ac:dyDescent="0.25">
      <c r="A5" s="5" t="s">
        <v>5</v>
      </c>
      <c r="B5" s="5">
        <v>36</v>
      </c>
      <c r="C5">
        <v>10</v>
      </c>
      <c r="D5" s="5">
        <f>0.0001*(B5^3) - 0.0036*(B5^2) + 0.2637*B5 + 1.9745</f>
        <v>11.467700000000001</v>
      </c>
      <c r="E5" s="1"/>
      <c r="F5" s="1"/>
    </row>
    <row r="6" spans="1:6" x14ac:dyDescent="0.25">
      <c r="A6" s="5" t="s">
        <v>6</v>
      </c>
      <c r="B6" s="5">
        <v>109</v>
      </c>
      <c r="C6">
        <v>106</v>
      </c>
      <c r="D6" s="5">
        <f>0.0001*(B6^3) - 0.0036*(B6^2) + 0.2637*B6 + 1.9745</f>
        <v>117.44910000000002</v>
      </c>
      <c r="E6" s="1"/>
      <c r="F6" s="1"/>
    </row>
    <row r="7" spans="1:6" x14ac:dyDescent="0.25">
      <c r="A7" s="5" t="s">
        <v>11</v>
      </c>
      <c r="B7" s="5">
        <v>12</v>
      </c>
      <c r="C7">
        <v>3</v>
      </c>
      <c r="D7" s="5">
        <f>0.0001*(B7^3) - 0.0036*(B7^2) + 0.2637*B7 + 1.9745</f>
        <v>4.7932999999999995</v>
      </c>
      <c r="E7" s="1"/>
      <c r="F7" s="1"/>
    </row>
    <row r="8" spans="1:6" x14ac:dyDescent="0.25">
      <c r="A8" s="5" t="s">
        <v>12</v>
      </c>
      <c r="B8" s="5">
        <v>66</v>
      </c>
      <c r="C8">
        <v>36</v>
      </c>
      <c r="D8" s="5">
        <f>0.0001*(B8^3) - 0.0036*(B8^2) + 0.2637*B8 + 1.9745</f>
        <v>32.4467</v>
      </c>
      <c r="E8" s="1"/>
      <c r="F8" s="1"/>
    </row>
    <row r="9" spans="1:6" x14ac:dyDescent="0.25">
      <c r="A9" s="5" t="s">
        <v>13</v>
      </c>
      <c r="B9" s="5">
        <v>43</v>
      </c>
      <c r="C9">
        <v>14</v>
      </c>
      <c r="D9" s="5">
        <f>0.0001*(B9^3) - 0.0036*(B9^2) + 0.2637*B9 + 1.9745</f>
        <v>14.607900000000001</v>
      </c>
      <c r="E9" s="1"/>
      <c r="F9" s="1"/>
    </row>
    <row r="10" spans="1:6" x14ac:dyDescent="0.25">
      <c r="A10" s="46" t="s">
        <v>21</v>
      </c>
      <c r="B10" s="46">
        <v>56</v>
      </c>
      <c r="C10">
        <v>27</v>
      </c>
      <c r="D10" s="5">
        <f>0.0001*(B10^3) - 0.0036*(B10^2) + 0.2637*B10 + 1.9745</f>
        <v>23.0137</v>
      </c>
      <c r="E10" s="1"/>
      <c r="F10" s="1"/>
    </row>
    <row r="11" spans="1:6" x14ac:dyDescent="0.25">
      <c r="A11" s="5" t="s">
        <v>22</v>
      </c>
      <c r="B11" s="5">
        <v>26</v>
      </c>
      <c r="C11">
        <v>8</v>
      </c>
      <c r="D11" s="5">
        <f>0.0001*(B11^3) - 0.0036*(B11^2) + 0.2637*B11 + 1.9745</f>
        <v>8.1546999999999983</v>
      </c>
      <c r="E11" s="1"/>
      <c r="F11" s="1"/>
    </row>
    <row r="12" spans="1:6" x14ac:dyDescent="0.25">
      <c r="A12" s="5" t="s">
        <v>24</v>
      </c>
      <c r="B12" s="5">
        <v>55</v>
      </c>
      <c r="C12">
        <v>26</v>
      </c>
      <c r="D12" s="5">
        <f>0.0001*(B12^3) - 0.0036*(B12^2) + 0.2637*B12 + 1.9745</f>
        <v>22.225499999999997</v>
      </c>
      <c r="E12" s="1"/>
      <c r="F12" s="1"/>
    </row>
    <row r="13" spans="1:6" x14ac:dyDescent="0.25">
      <c r="A13" s="5" t="s">
        <v>25</v>
      </c>
      <c r="B13" s="5">
        <v>43</v>
      </c>
      <c r="C13">
        <v>14</v>
      </c>
      <c r="D13" s="5">
        <f>0.0001*(B13^3) - 0.0036*(B13^2) + 0.2637*B13 + 1.9745</f>
        <v>14.607900000000001</v>
      </c>
      <c r="E13" s="1"/>
      <c r="F13" s="1"/>
    </row>
    <row r="14" spans="1:6" x14ac:dyDescent="0.25">
      <c r="A14" s="45" t="s">
        <v>26</v>
      </c>
      <c r="B14" s="5">
        <v>88</v>
      </c>
      <c r="C14">
        <v>70</v>
      </c>
      <c r="D14" s="5">
        <f>0.0001*(B14^3) - 0.0036*(B14^2) + 0.2637*B14 + 1.9745</f>
        <v>65.448900000000009</v>
      </c>
      <c r="E14" s="1"/>
      <c r="F14" s="1"/>
    </row>
    <row r="15" spans="1:6" x14ac:dyDescent="0.25">
      <c r="A15" s="5" t="s">
        <v>27</v>
      </c>
      <c r="B15" s="5">
        <v>56</v>
      </c>
      <c r="C15">
        <v>24</v>
      </c>
      <c r="D15" s="5">
        <f>0.0001*(B15^3) - 0.0036*(B15^2) + 0.2637*B15 + 1.9745</f>
        <v>23.0137</v>
      </c>
      <c r="E15" s="1"/>
      <c r="F15" s="1"/>
    </row>
    <row r="16" spans="1:6" x14ac:dyDescent="0.25">
      <c r="A16" s="5" t="s">
        <v>28</v>
      </c>
      <c r="B16" s="5">
        <v>75</v>
      </c>
      <c r="C16">
        <v>42</v>
      </c>
      <c r="D16" s="5">
        <f>0.0001*(B16^3) - 0.0036*(B16^2) + 0.2637*B16 + 1.9745</f>
        <v>43.689500000000002</v>
      </c>
      <c r="E16" s="1"/>
      <c r="F16" s="1"/>
    </row>
    <row r="17" spans="1:14" x14ac:dyDescent="0.25">
      <c r="A17" s="5" t="s">
        <v>29</v>
      </c>
      <c r="B17" s="5">
        <v>57</v>
      </c>
      <c r="C17">
        <v>25</v>
      </c>
      <c r="D17" s="5">
        <f>0.0001*(B17^3) - 0.0036*(B17^2) + 0.2637*B17 + 1.9745</f>
        <v>23.828299999999999</v>
      </c>
      <c r="E17" s="1"/>
      <c r="F17" s="1"/>
    </row>
    <row r="18" spans="1:14" x14ac:dyDescent="0.25">
      <c r="A18" s="5" t="s">
        <v>33</v>
      </c>
      <c r="B18" s="5">
        <v>15</v>
      </c>
      <c r="C18">
        <v>4</v>
      </c>
      <c r="D18" s="5">
        <f>0.0001*(B18^3) - 0.0036*(B18^2) + 0.2637*B18 + 1.9745</f>
        <v>5.4574999999999996</v>
      </c>
      <c r="E18" s="1"/>
      <c r="F18" s="1"/>
    </row>
    <row r="19" spans="1:14" x14ac:dyDescent="0.25">
      <c r="A19" s="5" t="s">
        <v>34</v>
      </c>
      <c r="B19" s="5">
        <v>13</v>
      </c>
      <c r="C19">
        <v>3</v>
      </c>
      <c r="D19" s="5">
        <f>0.0001*(B19^3) - 0.0036*(B19^2) + 0.2637*B19 + 1.9745</f>
        <v>5.0138999999999996</v>
      </c>
      <c r="E19" s="1"/>
      <c r="F19" s="1"/>
    </row>
    <row r="20" spans="1:14" x14ac:dyDescent="0.25">
      <c r="A20" s="5" t="s">
        <v>35</v>
      </c>
      <c r="B20" s="5">
        <v>16</v>
      </c>
      <c r="C20">
        <v>4</v>
      </c>
      <c r="D20" s="5">
        <f>0.0001*(B20^3) - 0.0036*(B20^2) + 0.2637*B20 + 1.9745</f>
        <v>5.6816999999999993</v>
      </c>
      <c r="E20" s="1"/>
      <c r="F20" s="1"/>
    </row>
    <row r="21" spans="1:14" x14ac:dyDescent="0.25">
      <c r="A21" s="5" t="s">
        <v>36</v>
      </c>
      <c r="B21" s="5">
        <v>36</v>
      </c>
      <c r="C21">
        <v>11</v>
      </c>
      <c r="D21" s="5">
        <f>0.0001*(B21^3) - 0.0036*(B21^2) + 0.2637*B21 + 1.9745</f>
        <v>11.467700000000001</v>
      </c>
      <c r="E21" s="1"/>
      <c r="F21" s="1"/>
    </row>
    <row r="22" spans="1:14" x14ac:dyDescent="0.25">
      <c r="A22" s="5" t="s">
        <v>37</v>
      </c>
      <c r="B22" s="5">
        <v>42</v>
      </c>
      <c r="C22">
        <v>14</v>
      </c>
      <c r="D22" s="5">
        <f>0.0001*(B22^3) - 0.0036*(B22^2) + 0.2637*B22 + 1.9745</f>
        <v>14.1083</v>
      </c>
      <c r="E22" s="1"/>
      <c r="F22" s="1"/>
    </row>
    <row r="23" spans="1:14" x14ac:dyDescent="0.25">
      <c r="A23" s="5" t="s">
        <v>38</v>
      </c>
      <c r="B23" s="5">
        <v>100</v>
      </c>
      <c r="C23">
        <v>85</v>
      </c>
      <c r="D23" s="5">
        <f>0.0001*(B23^3) - 0.0036*(B23^2) + 0.2637*B23 + 1.9745</f>
        <v>92.344500000000011</v>
      </c>
      <c r="E23" s="1"/>
      <c r="F23" s="1"/>
    </row>
    <row r="24" spans="1:14" x14ac:dyDescent="0.25">
      <c r="A24" s="5" t="s">
        <v>43</v>
      </c>
      <c r="B24" s="5">
        <v>111</v>
      </c>
      <c r="C24">
        <v>127</v>
      </c>
      <c r="D24" s="5">
        <f>0.0001*(B24^3) - 0.0036*(B24^2) + 0.2637*B24 + 1.9745</f>
        <v>123.65270000000001</v>
      </c>
      <c r="E24" s="1"/>
      <c r="F24" s="1"/>
    </row>
    <row r="25" spans="1:14" x14ac:dyDescent="0.25">
      <c r="A25" s="5" t="s">
        <v>44</v>
      </c>
      <c r="B25" s="5">
        <v>13</v>
      </c>
      <c r="C25">
        <v>3</v>
      </c>
      <c r="D25" s="5">
        <f>0.0001*(B25^3) - 0.0036*(B25^2) + 0.2637*B25 + 1.9745</f>
        <v>5.0138999999999996</v>
      </c>
      <c r="E25" s="1"/>
      <c r="F25" s="1"/>
      <c r="J25" s="5" t="s">
        <v>219</v>
      </c>
      <c r="K25" s="5" t="s">
        <v>220</v>
      </c>
      <c r="L25" s="5" t="s">
        <v>221</v>
      </c>
      <c r="M25" t="s">
        <v>287</v>
      </c>
      <c r="N25" t="s">
        <v>286</v>
      </c>
    </row>
    <row r="26" spans="1:14" x14ac:dyDescent="0.25">
      <c r="A26" s="5" t="s">
        <v>45</v>
      </c>
      <c r="B26" s="5">
        <v>41</v>
      </c>
      <c r="C26">
        <v>12</v>
      </c>
      <c r="D26" s="5">
        <f>0.0001*(B26^3) - 0.0036*(B26^2) + 0.2637*B26 + 1.9745</f>
        <v>13.6267</v>
      </c>
      <c r="E26" s="1"/>
      <c r="F26" s="1"/>
      <c r="J26">
        <v>49</v>
      </c>
      <c r="K26">
        <f>0.0001*(J26^3) - 0.0036*(J26^2) + 0.2637*J26 + 1.9745</f>
        <v>18.017099999999999</v>
      </c>
      <c r="L26">
        <f>K26/60</f>
        <v>0.30028499999999997</v>
      </c>
      <c r="M26">
        <f>L26*10</f>
        <v>3.0028499999999996</v>
      </c>
      <c r="N26">
        <f>M26*3</f>
        <v>9.0085499999999996</v>
      </c>
    </row>
    <row r="27" spans="1:14" x14ac:dyDescent="0.25">
      <c r="A27" s="5" t="s">
        <v>46</v>
      </c>
      <c r="B27" s="5">
        <v>80</v>
      </c>
      <c r="C27">
        <v>70</v>
      </c>
      <c r="D27" s="5">
        <f>0.0001*(B27^3) - 0.0036*(B27^2) + 0.2637*B27 + 1.9745</f>
        <v>51.230499999999999</v>
      </c>
      <c r="E27" s="1"/>
      <c r="F27" s="1"/>
    </row>
    <row r="28" spans="1:14" x14ac:dyDescent="0.25">
      <c r="A28" s="5" t="s">
        <v>47</v>
      </c>
      <c r="B28" s="5">
        <v>81</v>
      </c>
      <c r="C28">
        <v>58</v>
      </c>
      <c r="D28" s="5">
        <f>0.0001*(B28^3) - 0.0036*(B28^2) + 0.2637*B28 + 1.9745</f>
        <v>52.858700000000006</v>
      </c>
      <c r="E28" s="1"/>
      <c r="F28" s="1"/>
    </row>
    <row r="29" spans="1:14" x14ac:dyDescent="0.25">
      <c r="A29" s="5" t="s">
        <v>105</v>
      </c>
      <c r="B29" s="5">
        <v>60</v>
      </c>
      <c r="C29">
        <v>30</v>
      </c>
      <c r="D29" s="5">
        <f>0.0001*(B29^3) - 0.0036*(B29^2) + 0.2637*B29 + 1.9745</f>
        <v>26.436500000000002</v>
      </c>
      <c r="E29" s="1"/>
      <c r="F29" s="1"/>
      <c r="N29">
        <f>N26*5</f>
        <v>45.042749999999998</v>
      </c>
    </row>
    <row r="30" spans="1:14" x14ac:dyDescent="0.25">
      <c r="A30" s="5" t="s">
        <v>53</v>
      </c>
      <c r="B30" s="5">
        <v>24</v>
      </c>
      <c r="C30">
        <v>6</v>
      </c>
      <c r="D30" s="5">
        <f>0.0001*(B30^3) - 0.0036*(B30^2) + 0.2637*B30 + 1.9745</f>
        <v>7.612099999999999</v>
      </c>
      <c r="E30" s="1"/>
      <c r="F30" s="1"/>
    </row>
    <row r="31" spans="1:14" x14ac:dyDescent="0.25">
      <c r="A31" s="5" t="s">
        <v>54</v>
      </c>
      <c r="B31" s="5">
        <v>40</v>
      </c>
      <c r="C31">
        <v>12</v>
      </c>
      <c r="D31" s="5">
        <f>0.0001*(B31^3) - 0.0036*(B31^2) + 0.2637*B31 + 1.9745</f>
        <v>13.162500000000001</v>
      </c>
      <c r="E31" s="1"/>
      <c r="F31" s="1"/>
    </row>
    <row r="32" spans="1:14" x14ac:dyDescent="0.25">
      <c r="A32" s="5" t="s">
        <v>57</v>
      </c>
      <c r="B32" s="5">
        <v>100</v>
      </c>
      <c r="C32">
        <v>91</v>
      </c>
      <c r="D32" s="5">
        <f>0.0001*(B32^3) - 0.0036*(B32^2) + 0.2637*B32 + 1.9745</f>
        <v>92.344500000000011</v>
      </c>
      <c r="E32" s="1"/>
      <c r="F32" s="1"/>
    </row>
    <row r="33" spans="1:6" x14ac:dyDescent="0.25">
      <c r="A33" s="5" t="s">
        <v>101</v>
      </c>
      <c r="B33" s="5">
        <v>30</v>
      </c>
      <c r="C33">
        <v>8</v>
      </c>
      <c r="D33" s="5">
        <f>0.0001*(B33^3) - 0.0036*(B33^2) + 0.2637*B33 + 1.9745</f>
        <v>9.3455000000000013</v>
      </c>
      <c r="E33" s="1"/>
      <c r="F33" s="1"/>
    </row>
    <row r="34" spans="1:6" x14ac:dyDescent="0.25">
      <c r="A34" s="5" t="s">
        <v>62</v>
      </c>
      <c r="B34" s="5">
        <v>74</v>
      </c>
      <c r="C34">
        <v>52</v>
      </c>
      <c r="D34" s="5">
        <f>0.0001*(B34^3) - 0.0036*(B34^2) + 0.2637*B34 + 1.9745</f>
        <v>42.297100000000007</v>
      </c>
      <c r="E34" s="1"/>
      <c r="F34" s="1"/>
    </row>
    <row r="35" spans="1:6" x14ac:dyDescent="0.25">
      <c r="A35" s="5" t="s">
        <v>64</v>
      </c>
      <c r="B35" s="5">
        <v>67</v>
      </c>
      <c r="C35">
        <v>35</v>
      </c>
      <c r="D35" s="5">
        <f>0.0001*(B35^3) - 0.0036*(B35^2) + 0.2637*B35 + 1.9745</f>
        <v>33.558300000000003</v>
      </c>
      <c r="E35" s="1"/>
      <c r="F35" s="1"/>
    </row>
    <row r="36" spans="1:6" x14ac:dyDescent="0.25">
      <c r="A36" s="5" t="s">
        <v>66</v>
      </c>
      <c r="B36" s="5">
        <v>100</v>
      </c>
      <c r="C36">
        <v>92</v>
      </c>
      <c r="D36" s="5">
        <f>0.0001*(B36^3) - 0.0036*(B36^2) + 0.2637*B36 + 1.9745</f>
        <v>92.344500000000011</v>
      </c>
      <c r="E36" s="1"/>
      <c r="F36" s="1"/>
    </row>
    <row r="37" spans="1:6" x14ac:dyDescent="0.25">
      <c r="A37" s="5" t="s">
        <v>67</v>
      </c>
      <c r="B37" s="5">
        <v>17</v>
      </c>
      <c r="C37">
        <v>4</v>
      </c>
      <c r="D37" s="5">
        <f>0.0001*(B37^3) - 0.0036*(B37^2) + 0.2637*B37 + 1.9745</f>
        <v>5.9082999999999997</v>
      </c>
      <c r="E37" s="1"/>
      <c r="F37" s="1"/>
    </row>
    <row r="38" spans="1:6" x14ac:dyDescent="0.25">
      <c r="A38" s="5" t="s">
        <v>68</v>
      </c>
      <c r="B38" s="5">
        <v>14</v>
      </c>
      <c r="C38">
        <v>4</v>
      </c>
      <c r="D38" s="5">
        <f>0.0001*(B38^3) - 0.0036*(B38^2) + 0.2637*B38 + 1.9745</f>
        <v>5.2350999999999992</v>
      </c>
      <c r="E38" s="1"/>
      <c r="F38" s="1"/>
    </row>
    <row r="39" spans="1:6" x14ac:dyDescent="0.25">
      <c r="A39" s="5" t="s">
        <v>69</v>
      </c>
      <c r="B39" s="5">
        <v>16</v>
      </c>
      <c r="C39">
        <v>4</v>
      </c>
      <c r="D39" s="5">
        <f>0.0001*(B39^3) - 0.0036*(B39^2) + 0.2637*B39 + 1.9745</f>
        <v>5.6816999999999993</v>
      </c>
      <c r="E39" s="1"/>
      <c r="F39" s="1"/>
    </row>
    <row r="40" spans="1:6" x14ac:dyDescent="0.25">
      <c r="A40" s="5" t="s">
        <v>71</v>
      </c>
      <c r="B40" s="5">
        <v>6</v>
      </c>
      <c r="C40">
        <v>4</v>
      </c>
      <c r="D40" s="5">
        <f>0.0001*(B40^3) - 0.0036*(B40^2) + 0.2637*B40 + 1.9745</f>
        <v>3.4486999999999997</v>
      </c>
      <c r="E40" s="1"/>
      <c r="F40" s="1"/>
    </row>
    <row r="41" spans="1:6" x14ac:dyDescent="0.25">
      <c r="A41" s="5" t="s">
        <v>79</v>
      </c>
      <c r="B41" s="5">
        <v>15</v>
      </c>
      <c r="C41">
        <v>5</v>
      </c>
      <c r="D41" s="5">
        <f>0.0001*(B41^3) - 0.0036*(B41^2) + 0.2637*B41 + 1.9745</f>
        <v>5.4574999999999996</v>
      </c>
      <c r="E41" s="1"/>
      <c r="F41" s="1"/>
    </row>
    <row r="42" spans="1:6" x14ac:dyDescent="0.25">
      <c r="A42" s="5" t="s">
        <v>80</v>
      </c>
      <c r="B42" s="5">
        <v>14</v>
      </c>
      <c r="C42">
        <v>4</v>
      </c>
      <c r="D42" s="5">
        <f>0.0001*(B42^3) - 0.0036*(B42^2) + 0.2637*B42 + 1.9745</f>
        <v>5.2350999999999992</v>
      </c>
      <c r="E42" s="1"/>
      <c r="F42" s="1"/>
    </row>
    <row r="43" spans="1:6" x14ac:dyDescent="0.25">
      <c r="A43" s="5" t="s">
        <v>100</v>
      </c>
      <c r="B43" s="5">
        <v>32</v>
      </c>
      <c r="C43">
        <v>8</v>
      </c>
      <c r="D43" s="5">
        <f>0.0001*(B43^3) - 0.0036*(B43^2) + 0.2637*B43 + 1.9745</f>
        <v>10.003299999999999</v>
      </c>
      <c r="E43" s="1"/>
      <c r="F43" s="1"/>
    </row>
    <row r="44" spans="1:6" x14ac:dyDescent="0.25">
      <c r="A44" s="5" t="s">
        <v>82</v>
      </c>
      <c r="B44" s="5">
        <v>27</v>
      </c>
      <c r="C44">
        <v>7</v>
      </c>
      <c r="D44" s="5">
        <f>0.0001*(B44^3) - 0.0036*(B44^2) + 0.2637*B44 + 1.9745</f>
        <v>8.4382999999999981</v>
      </c>
      <c r="E44" s="1"/>
      <c r="F44" s="1"/>
    </row>
    <row r="45" spans="1:6" x14ac:dyDescent="0.25">
      <c r="A45" s="5" t="s">
        <v>85</v>
      </c>
      <c r="B45" s="5">
        <v>32</v>
      </c>
      <c r="C45">
        <v>8</v>
      </c>
      <c r="D45" s="5">
        <f>0.0001*(B45^3) - 0.0036*(B45^2) + 0.2637*B45 + 1.9745</f>
        <v>10.003299999999999</v>
      </c>
      <c r="E45" s="1"/>
      <c r="F45" s="1"/>
    </row>
    <row r="46" spans="1:6" x14ac:dyDescent="0.25">
      <c r="A46" s="5" t="s">
        <v>108</v>
      </c>
      <c r="B46" s="5">
        <v>28</v>
      </c>
      <c r="C46">
        <v>7</v>
      </c>
      <c r="D46" s="5">
        <f>0.0001*(B46^3) - 0.0036*(B46^2) + 0.2637*B46 + 1.9745</f>
        <v>8.7308999999999983</v>
      </c>
      <c r="E46" s="1"/>
      <c r="F46" s="1"/>
    </row>
    <row r="47" spans="1:6" x14ac:dyDescent="0.25">
      <c r="A47" s="5" t="s">
        <v>87</v>
      </c>
      <c r="B47" s="5">
        <v>10</v>
      </c>
      <c r="C47">
        <v>3</v>
      </c>
      <c r="D47" s="5">
        <f>0.0001*(B47^3) - 0.0036*(B47^2) + 0.2637*B47 + 1.9745</f>
        <v>4.3514999999999997</v>
      </c>
      <c r="E47" s="1"/>
      <c r="F47" s="1"/>
    </row>
    <row r="48" spans="1:6" x14ac:dyDescent="0.25">
      <c r="A48" s="5" t="s">
        <v>98</v>
      </c>
      <c r="B48" s="5">
        <v>88</v>
      </c>
      <c r="C48">
        <v>66</v>
      </c>
      <c r="D48" s="5">
        <f>0.0001*(B48^3) - 0.0036*(B48^2) + 0.2637*B48 + 1.9745</f>
        <v>65.448900000000009</v>
      </c>
      <c r="E48" s="1"/>
      <c r="F48" s="1"/>
    </row>
    <row r="49" spans="1:7" x14ac:dyDescent="0.25">
      <c r="A49" s="5" t="s">
        <v>103</v>
      </c>
      <c r="B49" s="5">
        <v>68</v>
      </c>
      <c r="C49">
        <v>45</v>
      </c>
      <c r="D49" s="5">
        <f>0.0001*(B49^3) - 0.0036*(B49^2) + 0.2637*B49 + 1.9745</f>
        <v>34.7029</v>
      </c>
      <c r="E49" s="1"/>
      <c r="F49" s="1"/>
    </row>
    <row r="50" spans="1:7" x14ac:dyDescent="0.25">
      <c r="A50" s="5" t="s">
        <v>89</v>
      </c>
      <c r="B50" s="5">
        <v>100</v>
      </c>
      <c r="C50">
        <v>89</v>
      </c>
      <c r="D50" s="5">
        <f>0.0001*(B50^3) - 0.0036*(B50^2) + 0.2637*B50 + 1.9745</f>
        <v>92.344500000000011</v>
      </c>
      <c r="E50" s="1"/>
      <c r="F50" s="1"/>
    </row>
    <row r="51" spans="1:7" x14ac:dyDescent="0.25">
      <c r="A51" s="5" t="s">
        <v>90</v>
      </c>
      <c r="B51" s="5">
        <v>20</v>
      </c>
      <c r="C51">
        <v>5</v>
      </c>
      <c r="D51" s="5">
        <f>0.0001*(B51^3) - 0.0036*(B51^2) + 0.2637*B51 + 1.9745</f>
        <v>6.6085000000000003</v>
      </c>
      <c r="E51" s="1"/>
      <c r="F51" s="1"/>
    </row>
    <row r="52" spans="1:7" x14ac:dyDescent="0.25">
      <c r="A52" s="5" t="s">
        <v>91</v>
      </c>
      <c r="B52" s="5">
        <v>44</v>
      </c>
      <c r="C52">
        <v>18</v>
      </c>
      <c r="D52" s="5">
        <f>0.0001*(B52^3) - 0.0036*(B52^2) + 0.2637*B52 + 1.9745</f>
        <v>15.126100000000001</v>
      </c>
      <c r="E52" s="1"/>
      <c r="F52" s="1"/>
    </row>
    <row r="53" spans="1:7" x14ac:dyDescent="0.25">
      <c r="A53" s="46" t="s">
        <v>278</v>
      </c>
      <c r="B53" s="46">
        <v>49</v>
      </c>
      <c r="C53">
        <v>25</v>
      </c>
      <c r="D53" s="5">
        <f>0.0001*(B53^3) - 0.0036*(B53^2) + 0.2637*B53 + 1.9745</f>
        <v>18.017099999999999</v>
      </c>
      <c r="E53" s="1"/>
      <c r="F53" s="1"/>
    </row>
    <row r="54" spans="1:7" x14ac:dyDescent="0.25">
      <c r="A54" s="5" t="s">
        <v>93</v>
      </c>
      <c r="B54" s="5">
        <v>67</v>
      </c>
      <c r="C54">
        <v>38</v>
      </c>
      <c r="D54" s="5">
        <f>0.0001*(B54^3) - 0.0036*(B54^2) + 0.2637*B54 + 1.9745</f>
        <v>33.558300000000003</v>
      </c>
      <c r="E54" s="1"/>
      <c r="F54" s="1"/>
    </row>
    <row r="55" spans="1:7" x14ac:dyDescent="0.25">
      <c r="A55" s="46" t="s">
        <v>280</v>
      </c>
      <c r="B55" s="46">
        <v>84</v>
      </c>
      <c r="C55">
        <v>63</v>
      </c>
      <c r="D55" s="5">
        <f>0.0001*(B55^3) - 0.0036*(B55^2) + 0.2637*B55 + 1.9745</f>
        <v>57.99410000000001</v>
      </c>
      <c r="E55" s="1"/>
      <c r="F55" s="1"/>
    </row>
    <row r="56" spans="1:7" x14ac:dyDescent="0.25">
      <c r="A56" s="5" t="s">
        <v>106</v>
      </c>
      <c r="B56" s="5">
        <v>100</v>
      </c>
      <c r="C56">
        <v>97</v>
      </c>
      <c r="D56" s="5">
        <f>0.0001*(B56^3) - 0.0036*(B56^2) + 0.2637*B56 + 1.9745</f>
        <v>92.344500000000011</v>
      </c>
      <c r="E56" s="1"/>
      <c r="F56" s="1"/>
    </row>
    <row r="57" spans="1:7" x14ac:dyDescent="0.25">
      <c r="A57" s="5" t="s">
        <v>102</v>
      </c>
      <c r="B57" s="5">
        <v>62</v>
      </c>
      <c r="C57">
        <v>28</v>
      </c>
      <c r="D57" s="5">
        <f>0.0001*(B57^3) - 0.0036*(B57^2) + 0.2637*B57 + 1.9745</f>
        <v>28.318300000000001</v>
      </c>
      <c r="E57" s="1"/>
      <c r="F57" s="1"/>
    </row>
    <row r="58" spans="1:7" x14ac:dyDescent="0.25">
      <c r="A58" s="40" t="s">
        <v>277</v>
      </c>
      <c r="B58" s="5">
        <v>15</v>
      </c>
      <c r="C58">
        <v>4</v>
      </c>
      <c r="D58" s="5">
        <f>0.0001*(B58^3) - 0.0036*(B58^2) + 0.2637*B58 + 1.9745</f>
        <v>5.4574999999999996</v>
      </c>
      <c r="E58" s="1"/>
      <c r="F58" s="1"/>
    </row>
    <row r="59" spans="1:7" x14ac:dyDescent="0.25">
      <c r="A59" s="5" t="s">
        <v>107</v>
      </c>
      <c r="B59" s="5">
        <v>116</v>
      </c>
      <c r="C59">
        <v>154</v>
      </c>
      <c r="D59" s="5">
        <f>0.0001*(B59^3) - 0.0036*(B59^2) + 0.2637*B59 + 1.9745</f>
        <v>140.21170000000004</v>
      </c>
      <c r="E59" s="1"/>
      <c r="F59" s="1"/>
    </row>
    <row r="60" spans="1:7" x14ac:dyDescent="0.25">
      <c r="A60" s="46" t="s">
        <v>279</v>
      </c>
      <c r="B60" s="46">
        <v>68</v>
      </c>
      <c r="C60">
        <v>55</v>
      </c>
      <c r="D60" s="5">
        <f>0.0001*(B60^3) - 0.0036*(B60^2) + 0.2637*B60 + 1.9745</f>
        <v>34.7029</v>
      </c>
      <c r="E60" s="1"/>
      <c r="F60" s="1"/>
    </row>
    <row r="61" spans="1:7" x14ac:dyDescent="0.25">
      <c r="A61" s="5" t="s">
        <v>104</v>
      </c>
      <c r="B61" s="5">
        <v>60</v>
      </c>
      <c r="C61">
        <v>30</v>
      </c>
      <c r="D61" s="5">
        <f>0.0001*(B61^3) - 0.0036*(B61^2) + 0.2637*B61 + 1.9745</f>
        <v>26.436500000000002</v>
      </c>
      <c r="E61" s="1"/>
      <c r="F61" s="1"/>
    </row>
    <row r="63" spans="1:7" x14ac:dyDescent="0.25">
      <c r="D63" t="s">
        <v>283</v>
      </c>
      <c r="E63" t="s">
        <v>284</v>
      </c>
      <c r="F63" t="s">
        <v>285</v>
      </c>
      <c r="G63" t="s">
        <v>286</v>
      </c>
    </row>
    <row r="64" spans="1:7" x14ac:dyDescent="0.25">
      <c r="C64" t="s">
        <v>282</v>
      </c>
      <c r="D64">
        <f>SUM(D2:D61)</f>
        <v>1955.4476000000004</v>
      </c>
      <c r="E64">
        <f>D64/60</f>
        <v>32.590793333333338</v>
      </c>
      <c r="F64">
        <f>E64*10</f>
        <v>325.9079333333334</v>
      </c>
      <c r="G64">
        <f>3*F64</f>
        <v>977.72380000000021</v>
      </c>
    </row>
    <row r="67" spans="7:7" x14ac:dyDescent="0.25">
      <c r="G67">
        <f>2*G64</f>
        <v>1955.4476000000004</v>
      </c>
    </row>
  </sheetData>
  <sortState xmlns:xlrd2="http://schemas.microsoft.com/office/spreadsheetml/2017/richdata2" ref="A2:F6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BEE6-FEC6-4805-9861-818B7ED375F8}">
  <dimension ref="B3:S30"/>
  <sheetViews>
    <sheetView topLeftCell="E1" workbookViewId="0">
      <selection activeCell="P18" sqref="P18"/>
    </sheetView>
  </sheetViews>
  <sheetFormatPr defaultRowHeight="15" x14ac:dyDescent="0.25"/>
  <cols>
    <col min="16" max="16" width="17.28515625" bestFit="1" customWidth="1"/>
    <col min="17" max="17" width="12.5703125" customWidth="1"/>
    <col min="18" max="18" width="12" customWidth="1"/>
    <col min="19" max="19" width="13" customWidth="1"/>
  </cols>
  <sheetData>
    <row r="3" spans="2:3" x14ac:dyDescent="0.25">
      <c r="B3" s="5">
        <v>2</v>
      </c>
      <c r="C3" s="5">
        <v>0.54035500000000003</v>
      </c>
    </row>
    <row r="4" spans="2:3" x14ac:dyDescent="0.25">
      <c r="B4" s="5">
        <v>3</v>
      </c>
      <c r="C4" s="5">
        <v>0.57347400000000004</v>
      </c>
    </row>
    <row r="5" spans="2:3" x14ac:dyDescent="0.25">
      <c r="B5" s="5">
        <v>5</v>
      </c>
      <c r="C5" s="5">
        <v>0.60364700000000004</v>
      </c>
    </row>
    <row r="6" spans="2:3" x14ac:dyDescent="0.25">
      <c r="B6">
        <v>7</v>
      </c>
      <c r="C6">
        <v>0.62597199999999997</v>
      </c>
    </row>
    <row r="7" spans="2:3" x14ac:dyDescent="0.25">
      <c r="B7" s="5">
        <v>8</v>
      </c>
      <c r="C7" s="5">
        <v>0.63529999999999998</v>
      </c>
    </row>
    <row r="8" spans="2:3" x14ac:dyDescent="0.25">
      <c r="B8" s="5">
        <v>10</v>
      </c>
      <c r="C8" s="5">
        <v>0.64877399999999996</v>
      </c>
    </row>
    <row r="9" spans="2:3" x14ac:dyDescent="0.25">
      <c r="B9">
        <v>13</v>
      </c>
      <c r="C9">
        <v>0.65815199999999996</v>
      </c>
    </row>
    <row r="10" spans="2:3" x14ac:dyDescent="0.25">
      <c r="B10" s="5">
        <v>15</v>
      </c>
      <c r="C10" s="5">
        <v>0.65894900000000001</v>
      </c>
    </row>
    <row r="22" spans="2:19" x14ac:dyDescent="0.25">
      <c r="P22" s="41"/>
      <c r="Q22" s="41" t="s">
        <v>222</v>
      </c>
      <c r="R22" s="41" t="s">
        <v>223</v>
      </c>
      <c r="S22" s="41" t="s">
        <v>224</v>
      </c>
    </row>
    <row r="23" spans="2:19" x14ac:dyDescent="0.25">
      <c r="P23" s="41" t="s">
        <v>225</v>
      </c>
      <c r="Q23" s="42">
        <v>883.2</v>
      </c>
      <c r="R23" s="42">
        <v>833.7</v>
      </c>
      <c r="S23" s="42">
        <v>851.6</v>
      </c>
    </row>
    <row r="24" spans="2:19" x14ac:dyDescent="0.25">
      <c r="B24">
        <v>2</v>
      </c>
      <c r="C24">
        <v>0.96928899999999996</v>
      </c>
      <c r="P24" s="41" t="s">
        <v>228</v>
      </c>
      <c r="Q24" s="43" t="s">
        <v>230</v>
      </c>
      <c r="R24" s="42">
        <v>94.4</v>
      </c>
      <c r="S24" s="42">
        <v>95.3</v>
      </c>
    </row>
    <row r="25" spans="2:19" x14ac:dyDescent="0.25">
      <c r="B25">
        <v>5</v>
      </c>
      <c r="C25">
        <v>1.0897399999999999</v>
      </c>
      <c r="P25" s="41" t="s">
        <v>226</v>
      </c>
      <c r="Q25" s="43" t="s">
        <v>230</v>
      </c>
      <c r="R25" s="42">
        <v>5.6</v>
      </c>
      <c r="S25" s="42">
        <v>4.7</v>
      </c>
    </row>
    <row r="26" spans="2:19" x14ac:dyDescent="0.25">
      <c r="B26">
        <v>10</v>
      </c>
      <c r="C26">
        <v>1.1114599999999999</v>
      </c>
      <c r="P26" s="41" t="s">
        <v>227</v>
      </c>
      <c r="Q26" s="43" t="s">
        <v>230</v>
      </c>
      <c r="R26" s="43" t="s">
        <v>230</v>
      </c>
      <c r="S26" s="42">
        <v>0.9</v>
      </c>
    </row>
    <row r="27" spans="2:19" x14ac:dyDescent="0.25">
      <c r="B27">
        <v>13</v>
      </c>
      <c r="C27">
        <v>1.1162700000000001</v>
      </c>
      <c r="P27" s="41" t="s">
        <v>229</v>
      </c>
      <c r="Q27" s="43" t="s">
        <v>230</v>
      </c>
      <c r="R27" s="43" t="s">
        <v>230</v>
      </c>
      <c r="S27" s="42">
        <v>16</v>
      </c>
    </row>
    <row r="28" spans="2:19" x14ac:dyDescent="0.25">
      <c r="B28">
        <v>15</v>
      </c>
      <c r="C28">
        <v>1.1184499999999999</v>
      </c>
    </row>
    <row r="29" spans="2:19" x14ac:dyDescent="0.25">
      <c r="B29">
        <v>18</v>
      </c>
      <c r="C29">
        <v>1.2202</v>
      </c>
    </row>
    <row r="30" spans="2:19" x14ac:dyDescent="0.25">
      <c r="B30">
        <v>20</v>
      </c>
      <c r="C30">
        <v>1.2285999999999999</v>
      </c>
      <c r="S30" s="4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Farm Spreadsheet</vt:lpstr>
      <vt:lpstr>List of all farms</vt:lpstr>
      <vt:lpstr>Farms For unc study</vt:lpstr>
      <vt:lpstr>Runtimes</vt:lpstr>
      <vt:lpstr>Runtimes_second_subs</vt:lpstr>
      <vt:lpstr>Convergence Test for Maxiter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2020-03-17T17:14:16Z</dcterms:created>
  <dcterms:modified xsi:type="dcterms:W3CDTF">2020-07-06T15:10:17Z</dcterms:modified>
</cp:coreProperties>
</file>