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9DBA8B5F-152A-441F-B283-67920239F45C}" xr6:coauthVersionLast="45" xr6:coauthVersionMax="45" xr10:uidLastSave="{00000000-0000-0000-0000-000000000000}"/>
  <bookViews>
    <workbookView xWindow="-120" yWindow="-120" windowWidth="29040" windowHeight="15840" activeTab="5" xr2:uid="{88E3E43C-40B4-4757-BCFC-199E9E229525}"/>
  </bookViews>
  <sheets>
    <sheet name="Scenario list" sheetId="6" r:id="rId1"/>
    <sheet name="BOS Scenarios" sheetId="4" r:id="rId2"/>
    <sheet name="Losses" sheetId="5" r:id="rId3"/>
    <sheet name="150w" sheetId="2" r:id="rId4"/>
    <sheet name="250w" sheetId="1" r:id="rId5"/>
    <sheet name="All" sheetId="3" r:id="rId6"/>
    <sheet name="BOS Cost Totals" sheetId="7" r:id="rId7"/>
  </sheets>
  <definedNames>
    <definedName name="_xlnm._FilterDatabase" localSheetId="3" hidden="1">'150w'!$A$1:$P$37</definedName>
    <definedName name="_xlnm._FilterDatabase" localSheetId="4" hidden="1">'250w'!$A$1:$P$37</definedName>
    <definedName name="_xlnm._FilterDatabase" localSheetId="5" hidden="1">All!$A$1:$AS$73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2" i="3"/>
  <c r="AD38" i="3" l="1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E61" i="3" l="1"/>
  <c r="AF61" i="3"/>
  <c r="AE53" i="3"/>
  <c r="AF53" i="3"/>
  <c r="AF59" i="3"/>
  <c r="AE59" i="3"/>
  <c r="AE50" i="3"/>
  <c r="AF50" i="3"/>
  <c r="AE40" i="3"/>
  <c r="AF40" i="3"/>
  <c r="AE45" i="3"/>
  <c r="AF45" i="3"/>
  <c r="AE60" i="3"/>
  <c r="AF60" i="3"/>
  <c r="AE44" i="3"/>
  <c r="AF44" i="3"/>
  <c r="AF43" i="3"/>
  <c r="AE43" i="3"/>
  <c r="AE58" i="3"/>
  <c r="AF58" i="3"/>
  <c r="AE42" i="3"/>
  <c r="AF42" i="3"/>
  <c r="AE65" i="3"/>
  <c r="AF65" i="3"/>
  <c r="AE41" i="3"/>
  <c r="AF41" i="3"/>
  <c r="AG72" i="3"/>
  <c r="AE72" i="3"/>
  <c r="AF72" i="3"/>
  <c r="AF56" i="3"/>
  <c r="AE56" i="3"/>
  <c r="AG71" i="3"/>
  <c r="AE71" i="3"/>
  <c r="AF71" i="3"/>
  <c r="AE63" i="3"/>
  <c r="AF63" i="3"/>
  <c r="AE55" i="3"/>
  <c r="AF55" i="3"/>
  <c r="AE47" i="3"/>
  <c r="AF47" i="3"/>
  <c r="AE39" i="3"/>
  <c r="AF39" i="3"/>
  <c r="AG69" i="3"/>
  <c r="AE69" i="3"/>
  <c r="AF69" i="3"/>
  <c r="AE68" i="3"/>
  <c r="AF68" i="3"/>
  <c r="AE52" i="3"/>
  <c r="AF52" i="3"/>
  <c r="AF67" i="3"/>
  <c r="AE67" i="3"/>
  <c r="AF51" i="3"/>
  <c r="AE51" i="3"/>
  <c r="AE66" i="3"/>
  <c r="AF66" i="3"/>
  <c r="AG73" i="3"/>
  <c r="AF73" i="3"/>
  <c r="AE73" i="3"/>
  <c r="AE57" i="3"/>
  <c r="AF57" i="3"/>
  <c r="AF49" i="3"/>
  <c r="AE49" i="3"/>
  <c r="AF64" i="3"/>
  <c r="AE64" i="3"/>
  <c r="AF48" i="3"/>
  <c r="AE48" i="3"/>
  <c r="AG70" i="3"/>
  <c r="AE70" i="3"/>
  <c r="AF70" i="3"/>
  <c r="AE62" i="3"/>
  <c r="AF62" i="3"/>
  <c r="AE54" i="3"/>
  <c r="AF54" i="3"/>
  <c r="AE46" i="3"/>
  <c r="AF46" i="3"/>
  <c r="AE38" i="3"/>
  <c r="AF38" i="3"/>
  <c r="AH70" i="3"/>
  <c r="AH72" i="3"/>
  <c r="AH69" i="3"/>
  <c r="AG64" i="3"/>
  <c r="AH64" i="3"/>
  <c r="AG58" i="3"/>
  <c r="AH58" i="3"/>
  <c r="AG52" i="3"/>
  <c r="AH52" i="3"/>
  <c r="AG48" i="3"/>
  <c r="AH48" i="3"/>
  <c r="AG68" i="3"/>
  <c r="AH68" i="3"/>
  <c r="AG62" i="3"/>
  <c r="AH62" i="3"/>
  <c r="AG56" i="3"/>
  <c r="AH56" i="3"/>
  <c r="AG50" i="3"/>
  <c r="AH50" i="3"/>
  <c r="AG46" i="3"/>
  <c r="AH46" i="3"/>
  <c r="AG42" i="3"/>
  <c r="AH42" i="3"/>
  <c r="AG40" i="3"/>
  <c r="AH40" i="3"/>
  <c r="AG65" i="3"/>
  <c r="AH65" i="3"/>
  <c r="AG63" i="3"/>
  <c r="AH63" i="3"/>
  <c r="AG57" i="3"/>
  <c r="AH57" i="3"/>
  <c r="AG55" i="3"/>
  <c r="AH55" i="3"/>
  <c r="AG53" i="3"/>
  <c r="AH53" i="3"/>
  <c r="AG49" i="3"/>
  <c r="AH49" i="3"/>
  <c r="AG47" i="3"/>
  <c r="AH47" i="3"/>
  <c r="AG39" i="3"/>
  <c r="AH39" i="3"/>
  <c r="AG66" i="3"/>
  <c r="AH66" i="3"/>
  <c r="AG60" i="3"/>
  <c r="AH60" i="3"/>
  <c r="AG54" i="3"/>
  <c r="AH54" i="3"/>
  <c r="AG44" i="3"/>
  <c r="AH44" i="3"/>
  <c r="AG38" i="3"/>
  <c r="AH38" i="3"/>
  <c r="AG67" i="3"/>
  <c r="AH67" i="3"/>
  <c r="AG61" i="3"/>
  <c r="AH61" i="3"/>
  <c r="AG59" i="3"/>
  <c r="AH59" i="3"/>
  <c r="AG51" i="3"/>
  <c r="AH51" i="3"/>
  <c r="AG45" i="3"/>
  <c r="AH45" i="3"/>
  <c r="AG43" i="3"/>
  <c r="AH43" i="3"/>
  <c r="AG41" i="3"/>
  <c r="AH41" i="3"/>
  <c r="AH73" i="3"/>
  <c r="AH71" i="3"/>
  <c r="C28" i="7"/>
  <c r="C25" i="7"/>
  <c r="C24" i="7"/>
  <c r="C22" i="7"/>
  <c r="C19" i="7"/>
  <c r="C18" i="7"/>
  <c r="C16" i="7"/>
  <c r="C13" i="7"/>
  <c r="C12" i="7"/>
  <c r="C6" i="7"/>
  <c r="C7" i="7"/>
  <c r="C10" i="7"/>
  <c r="N14" i="3"/>
  <c r="N32" i="3"/>
  <c r="N50" i="3"/>
  <c r="N68" i="3"/>
  <c r="N15" i="3"/>
  <c r="N33" i="3"/>
  <c r="N51" i="3"/>
  <c r="N69" i="3"/>
  <c r="N16" i="3"/>
  <c r="N34" i="3"/>
  <c r="N52" i="3"/>
  <c r="N70" i="3"/>
  <c r="N11" i="3"/>
  <c r="N29" i="3"/>
  <c r="N47" i="3"/>
  <c r="N65" i="3"/>
  <c r="N12" i="3"/>
  <c r="N30" i="3"/>
  <c r="N48" i="3"/>
  <c r="N66" i="3"/>
  <c r="N13" i="3"/>
  <c r="N31" i="3"/>
  <c r="N49" i="3"/>
  <c r="N67" i="3"/>
  <c r="N2" i="3"/>
  <c r="N20" i="3"/>
  <c r="N38" i="3"/>
  <c r="N56" i="3"/>
  <c r="N3" i="3"/>
  <c r="N21" i="3"/>
  <c r="N39" i="3"/>
  <c r="N57" i="3"/>
  <c r="N4" i="3"/>
  <c r="N22" i="3"/>
  <c r="N40" i="3"/>
  <c r="N58" i="3"/>
  <c r="L14" i="3"/>
  <c r="L32" i="3"/>
  <c r="L50" i="3"/>
  <c r="L68" i="3"/>
  <c r="L15" i="3"/>
  <c r="L33" i="3"/>
  <c r="L51" i="3"/>
  <c r="L69" i="3"/>
  <c r="L16" i="3"/>
  <c r="L34" i="3"/>
  <c r="L52" i="3"/>
  <c r="L70" i="3"/>
  <c r="L11" i="3"/>
  <c r="L29" i="3"/>
  <c r="L47" i="3"/>
  <c r="L65" i="3"/>
  <c r="L12" i="3"/>
  <c r="L30" i="3"/>
  <c r="L48" i="3"/>
  <c r="L66" i="3"/>
  <c r="L13" i="3"/>
  <c r="L31" i="3"/>
  <c r="L49" i="3"/>
  <c r="L67" i="3"/>
  <c r="L2" i="3"/>
  <c r="L20" i="3"/>
  <c r="L38" i="3"/>
  <c r="L56" i="3"/>
  <c r="L3" i="3"/>
  <c r="L21" i="3"/>
  <c r="L39" i="3"/>
  <c r="L57" i="3"/>
  <c r="L4" i="3"/>
  <c r="L22" i="3"/>
  <c r="L40" i="3"/>
  <c r="L58" i="3"/>
  <c r="B14" i="3"/>
  <c r="B32" i="3"/>
  <c r="B50" i="3"/>
  <c r="B68" i="3"/>
  <c r="B15" i="3"/>
  <c r="B33" i="3"/>
  <c r="B51" i="3"/>
  <c r="B69" i="3"/>
  <c r="B16" i="3"/>
  <c r="B34" i="3"/>
  <c r="B52" i="3"/>
  <c r="B70" i="3"/>
  <c r="B11" i="3"/>
  <c r="B29" i="3"/>
  <c r="B47" i="3"/>
  <c r="B65" i="3"/>
  <c r="B12" i="3"/>
  <c r="B30" i="3"/>
  <c r="B48" i="3"/>
  <c r="B66" i="3"/>
  <c r="B13" i="3"/>
  <c r="B31" i="3"/>
  <c r="B49" i="3"/>
  <c r="B67" i="3"/>
  <c r="B2" i="3"/>
  <c r="B20" i="3"/>
  <c r="B38" i="3"/>
  <c r="B56" i="3"/>
  <c r="B3" i="3"/>
  <c r="B21" i="3"/>
  <c r="B39" i="3"/>
  <c r="B57" i="3"/>
  <c r="B4" i="3"/>
  <c r="B22" i="3"/>
  <c r="B40" i="3"/>
  <c r="B58" i="3"/>
  <c r="X57" i="3" l="1"/>
  <c r="AP57" i="3" s="1"/>
  <c r="X49" i="3"/>
  <c r="Y49" i="3" s="1"/>
  <c r="X48" i="3"/>
  <c r="AL48" i="3" s="1"/>
  <c r="X58" i="3"/>
  <c r="E32" i="5"/>
  <c r="B10" i="3"/>
  <c r="B17" i="3"/>
  <c r="B5" i="3"/>
  <c r="B8" i="3"/>
  <c r="B18" i="3"/>
  <c r="B6" i="3"/>
  <c r="B9" i="3"/>
  <c r="X9" i="3" s="1"/>
  <c r="B19" i="3"/>
  <c r="B25" i="3"/>
  <c r="B28" i="3"/>
  <c r="X12" i="3" s="1"/>
  <c r="B35" i="3"/>
  <c r="X13" i="3" s="1"/>
  <c r="B23" i="3"/>
  <c r="B26" i="3"/>
  <c r="B36" i="3"/>
  <c r="B24" i="3"/>
  <c r="B27" i="3"/>
  <c r="B37" i="3"/>
  <c r="B43" i="3"/>
  <c r="B46" i="3"/>
  <c r="X46" i="3" s="1"/>
  <c r="B53" i="3"/>
  <c r="X22" i="3" s="1"/>
  <c r="B41" i="3"/>
  <c r="B44" i="3"/>
  <c r="B54" i="3"/>
  <c r="X54" i="3" s="1"/>
  <c r="B42" i="3"/>
  <c r="B45" i="3"/>
  <c r="B55" i="3"/>
  <c r="X28" i="3" s="1"/>
  <c r="B61" i="3"/>
  <c r="X29" i="3" s="1"/>
  <c r="B64" i="3"/>
  <c r="X30" i="3" s="1"/>
  <c r="B71" i="3"/>
  <c r="X31" i="3" s="1"/>
  <c r="B59" i="3"/>
  <c r="X32" i="3" s="1"/>
  <c r="B62" i="3"/>
  <c r="X33" i="3" s="1"/>
  <c r="B72" i="3"/>
  <c r="X34" i="3" s="1"/>
  <c r="B60" i="3"/>
  <c r="B63" i="3"/>
  <c r="B73" i="3"/>
  <c r="B7" i="3"/>
  <c r="C8" i="7"/>
  <c r="C9" i="7"/>
  <c r="C11" i="7"/>
  <c r="C14" i="7"/>
  <c r="C15" i="7"/>
  <c r="C17" i="7"/>
  <c r="C20" i="7"/>
  <c r="C21" i="7"/>
  <c r="C23" i="7"/>
  <c r="C26" i="7"/>
  <c r="C27" i="7"/>
  <c r="C5" i="7"/>
  <c r="X36" i="3" l="1"/>
  <c r="AK49" i="3"/>
  <c r="Y57" i="3"/>
  <c r="AO57" i="3"/>
  <c r="AQ57" i="3" s="1"/>
  <c r="AC58" i="3"/>
  <c r="AK57" i="3"/>
  <c r="AL57" i="3"/>
  <c r="AK48" i="3"/>
  <c r="AN48" i="3" s="1"/>
  <c r="AL58" i="3"/>
  <c r="Y48" i="3"/>
  <c r="AO48" i="3"/>
  <c r="Z49" i="3"/>
  <c r="X35" i="3"/>
  <c r="X27" i="3"/>
  <c r="X19" i="3"/>
  <c r="AL49" i="3"/>
  <c r="AN49" i="3" s="1"/>
  <c r="AP58" i="3"/>
  <c r="X26" i="3"/>
  <c r="X18" i="3"/>
  <c r="X10" i="3"/>
  <c r="X6" i="3"/>
  <c r="AP48" i="3"/>
  <c r="AC49" i="3"/>
  <c r="AK58" i="3"/>
  <c r="AP49" i="3"/>
  <c r="AO49" i="3"/>
  <c r="Y54" i="3"/>
  <c r="X24" i="3"/>
  <c r="AO58" i="3"/>
  <c r="Y58" i="3"/>
  <c r="X55" i="3"/>
  <c r="X37" i="3"/>
  <c r="X25" i="3"/>
  <c r="X21" i="3"/>
  <c r="X17" i="3"/>
  <c r="Z58" i="3"/>
  <c r="X71" i="3"/>
  <c r="X73" i="3"/>
  <c r="X16" i="3"/>
  <c r="X72" i="3"/>
  <c r="X23" i="3"/>
  <c r="X15" i="3"/>
  <c r="X70" i="3"/>
  <c r="X66" i="3"/>
  <c r="X69" i="3"/>
  <c r="X67" i="3"/>
  <c r="X7" i="3"/>
  <c r="X64" i="3"/>
  <c r="X14" i="3"/>
  <c r="X68" i="3"/>
  <c r="X59" i="3"/>
  <c r="X44" i="3"/>
  <c r="X65" i="3"/>
  <c r="X5" i="3"/>
  <c r="Y46" i="3"/>
  <c r="X43" i="3"/>
  <c r="X63" i="3"/>
  <c r="X56" i="3"/>
  <c r="X45" i="3"/>
  <c r="X20" i="3"/>
  <c r="X8" i="3"/>
  <c r="X42" i="3"/>
  <c r="X62" i="3"/>
  <c r="X47" i="3"/>
  <c r="X60" i="3"/>
  <c r="X61" i="3"/>
  <c r="X2" i="3"/>
  <c r="X11" i="3"/>
  <c r="X3" i="3"/>
  <c r="X41" i="3"/>
  <c r="X39" i="3"/>
  <c r="X53" i="3"/>
  <c r="X51" i="3"/>
  <c r="X38" i="3"/>
  <c r="X40" i="3"/>
  <c r="X4" i="3"/>
  <c r="X50" i="3"/>
  <c r="X52" i="3"/>
  <c r="N10" i="3"/>
  <c r="N17" i="3"/>
  <c r="N5" i="3"/>
  <c r="N8" i="3"/>
  <c r="N18" i="3"/>
  <c r="N6" i="3"/>
  <c r="N9" i="3"/>
  <c r="N19" i="3"/>
  <c r="N25" i="3"/>
  <c r="N28" i="3"/>
  <c r="N35" i="3"/>
  <c r="N23" i="3"/>
  <c r="N26" i="3"/>
  <c r="N36" i="3"/>
  <c r="N24" i="3"/>
  <c r="N27" i="3"/>
  <c r="N37" i="3"/>
  <c r="N43" i="3"/>
  <c r="N46" i="3"/>
  <c r="AL46" i="3" s="1"/>
  <c r="N53" i="3"/>
  <c r="N41" i="3"/>
  <c r="N44" i="3"/>
  <c r="N54" i="3"/>
  <c r="AL54" i="3" s="1"/>
  <c r="N42" i="3"/>
  <c r="N45" i="3"/>
  <c r="N55" i="3"/>
  <c r="N61" i="3"/>
  <c r="N64" i="3"/>
  <c r="N71" i="3"/>
  <c r="N59" i="3"/>
  <c r="N62" i="3"/>
  <c r="N72" i="3"/>
  <c r="N60" i="3"/>
  <c r="N63" i="3"/>
  <c r="N73" i="3"/>
  <c r="N7" i="3"/>
  <c r="L10" i="3"/>
  <c r="L17" i="3"/>
  <c r="L5" i="3"/>
  <c r="L8" i="3"/>
  <c r="L18" i="3"/>
  <c r="L6" i="3"/>
  <c r="L9" i="3"/>
  <c r="L19" i="3"/>
  <c r="L25" i="3"/>
  <c r="L28" i="3"/>
  <c r="L35" i="3"/>
  <c r="L23" i="3"/>
  <c r="L26" i="3"/>
  <c r="L36" i="3"/>
  <c r="L24" i="3"/>
  <c r="L27" i="3"/>
  <c r="L37" i="3"/>
  <c r="L43" i="3"/>
  <c r="L46" i="3"/>
  <c r="AP46" i="3" s="1"/>
  <c r="L53" i="3"/>
  <c r="L41" i="3"/>
  <c r="L44" i="3"/>
  <c r="L54" i="3"/>
  <c r="AK54" i="3" s="1"/>
  <c r="L42" i="3"/>
  <c r="L45" i="3"/>
  <c r="L55" i="3"/>
  <c r="L61" i="3"/>
  <c r="L64" i="3"/>
  <c r="L71" i="3"/>
  <c r="L59" i="3"/>
  <c r="L62" i="3"/>
  <c r="L72" i="3"/>
  <c r="L60" i="3"/>
  <c r="L63" i="3"/>
  <c r="L73" i="3"/>
  <c r="L7" i="3"/>
  <c r="AN57" i="3" l="1"/>
  <c r="W57" i="3"/>
  <c r="W61" i="3"/>
  <c r="W65" i="3"/>
  <c r="W69" i="3"/>
  <c r="W73" i="3"/>
  <c r="W68" i="3"/>
  <c r="W58" i="3"/>
  <c r="W62" i="3"/>
  <c r="W66" i="3"/>
  <c r="W70" i="3"/>
  <c r="W56" i="3"/>
  <c r="W64" i="3"/>
  <c r="W59" i="3"/>
  <c r="W63" i="3"/>
  <c r="W67" i="3"/>
  <c r="W71" i="3"/>
  <c r="W60" i="3"/>
  <c r="W72" i="3"/>
  <c r="W39" i="3"/>
  <c r="W43" i="3"/>
  <c r="W47" i="3"/>
  <c r="W51" i="3"/>
  <c r="W55" i="3"/>
  <c r="W40" i="3"/>
  <c r="W44" i="3"/>
  <c r="W48" i="3"/>
  <c r="W52" i="3"/>
  <c r="W38" i="3"/>
  <c r="W41" i="3"/>
  <c r="W45" i="3"/>
  <c r="W49" i="3"/>
  <c r="W53" i="3"/>
  <c r="W42" i="3"/>
  <c r="W46" i="3"/>
  <c r="W50" i="3"/>
  <c r="W54" i="3"/>
  <c r="W21" i="3"/>
  <c r="W25" i="3"/>
  <c r="W29" i="3"/>
  <c r="W33" i="3"/>
  <c r="W37" i="3"/>
  <c r="W28" i="3"/>
  <c r="W22" i="3"/>
  <c r="W26" i="3"/>
  <c r="W30" i="3"/>
  <c r="W34" i="3"/>
  <c r="W20" i="3"/>
  <c r="W36" i="3"/>
  <c r="W23" i="3"/>
  <c r="W27" i="3"/>
  <c r="W31" i="3"/>
  <c r="W35" i="3"/>
  <c r="W24" i="3"/>
  <c r="W32" i="3"/>
  <c r="W3" i="3"/>
  <c r="W7" i="3"/>
  <c r="W11" i="3"/>
  <c r="W15" i="3"/>
  <c r="W19" i="3"/>
  <c r="W9" i="3"/>
  <c r="W17" i="3"/>
  <c r="W10" i="3"/>
  <c r="W18" i="3"/>
  <c r="W4" i="3"/>
  <c r="W8" i="3"/>
  <c r="W12" i="3"/>
  <c r="W16" i="3"/>
  <c r="W2" i="3"/>
  <c r="W5" i="3"/>
  <c r="W13" i="3"/>
  <c r="W6" i="3"/>
  <c r="W14" i="3"/>
  <c r="AP70" i="3"/>
  <c r="AQ48" i="3"/>
  <c r="AN58" i="3"/>
  <c r="Z3" i="3"/>
  <c r="AQ58" i="3"/>
  <c r="AC70" i="3"/>
  <c r="AC38" i="3"/>
  <c r="AQ49" i="3"/>
  <c r="AN54" i="3"/>
  <c r="Y55" i="3"/>
  <c r="AL55" i="3"/>
  <c r="AC55" i="3"/>
  <c r="AO55" i="3"/>
  <c r="Z55" i="3"/>
  <c r="AK55" i="3"/>
  <c r="AP55" i="3"/>
  <c r="AK46" i="3"/>
  <c r="AN46" i="3" s="1"/>
  <c r="AP54" i="3"/>
  <c r="AO46" i="3"/>
  <c r="AQ46" i="3" s="1"/>
  <c r="AO54" i="3"/>
  <c r="AP69" i="3"/>
  <c r="Y69" i="3"/>
  <c r="AO69" i="3"/>
  <c r="AL69" i="3"/>
  <c r="AK69" i="3"/>
  <c r="Y66" i="3"/>
  <c r="AP66" i="3"/>
  <c r="AL66" i="3"/>
  <c r="AO66" i="3"/>
  <c r="AK66" i="3"/>
  <c r="AP73" i="3"/>
  <c r="AC73" i="3"/>
  <c r="AO73" i="3"/>
  <c r="AL73" i="3"/>
  <c r="Y73" i="3"/>
  <c r="AK73" i="3"/>
  <c r="Z73" i="3"/>
  <c r="Y70" i="3"/>
  <c r="AK70" i="3"/>
  <c r="Z70" i="3"/>
  <c r="AO70" i="3"/>
  <c r="AQ70" i="3" s="1"/>
  <c r="AL70" i="3"/>
  <c r="AK71" i="3"/>
  <c r="AC71" i="3"/>
  <c r="AO71" i="3"/>
  <c r="Y71" i="3"/>
  <c r="AP71" i="3"/>
  <c r="Z71" i="3"/>
  <c r="AL71" i="3"/>
  <c r="AO67" i="3"/>
  <c r="AC67" i="3"/>
  <c r="AK67" i="3"/>
  <c r="Y67" i="3"/>
  <c r="AP67" i="3"/>
  <c r="AQ67" i="3" s="1"/>
  <c r="Z67" i="3"/>
  <c r="AL67" i="3"/>
  <c r="AP72" i="3"/>
  <c r="Z72" i="3"/>
  <c r="AL72" i="3"/>
  <c r="AK72" i="3"/>
  <c r="AO72" i="3"/>
  <c r="AC72" i="3"/>
  <c r="Y72" i="3"/>
  <c r="Z61" i="3"/>
  <c r="AO61" i="3"/>
  <c r="AK61" i="3"/>
  <c r="AC61" i="3"/>
  <c r="AP61" i="3"/>
  <c r="Y61" i="3"/>
  <c r="AL61" i="3"/>
  <c r="AP42" i="3"/>
  <c r="AL42" i="3"/>
  <c r="AO42" i="3"/>
  <c r="Y42" i="3"/>
  <c r="AK42" i="3"/>
  <c r="Y45" i="3"/>
  <c r="AO45" i="3"/>
  <c r="Z45" i="3"/>
  <c r="AK45" i="3"/>
  <c r="AP45" i="3"/>
  <c r="AC45" i="3"/>
  <c r="AL45" i="3"/>
  <c r="Y44" i="3"/>
  <c r="AO44" i="3"/>
  <c r="Z44" i="3"/>
  <c r="AK44" i="3"/>
  <c r="AP44" i="3"/>
  <c r="AC44" i="3"/>
  <c r="AL44" i="3"/>
  <c r="Z60" i="3"/>
  <c r="AP60" i="3"/>
  <c r="AL60" i="3"/>
  <c r="AC60" i="3"/>
  <c r="AO60" i="3"/>
  <c r="Y60" i="3"/>
  <c r="AK60" i="3"/>
  <c r="AO56" i="3"/>
  <c r="AP56" i="3"/>
  <c r="AC57" i="3"/>
  <c r="AC56" i="3"/>
  <c r="AK56" i="3"/>
  <c r="AL56" i="3"/>
  <c r="Y56" i="3"/>
  <c r="Z57" i="3"/>
  <c r="Z56" i="3"/>
  <c r="AP59" i="3"/>
  <c r="AC59" i="3"/>
  <c r="AL59" i="3"/>
  <c r="Y59" i="3"/>
  <c r="AO59" i="3"/>
  <c r="Z59" i="3"/>
  <c r="AK59" i="3"/>
  <c r="Y64" i="3"/>
  <c r="AO64" i="3"/>
  <c r="AP64" i="3"/>
  <c r="Z64" i="3"/>
  <c r="AK64" i="3"/>
  <c r="AL64" i="3"/>
  <c r="AC64" i="3"/>
  <c r="AC48" i="3"/>
  <c r="Y47" i="3"/>
  <c r="AP47" i="3"/>
  <c r="Z47" i="3"/>
  <c r="AL47" i="3"/>
  <c r="Z48" i="3"/>
  <c r="AO47" i="3"/>
  <c r="AC47" i="3"/>
  <c r="AK47" i="3"/>
  <c r="Z63" i="3"/>
  <c r="AP63" i="3"/>
  <c r="AL63" i="3"/>
  <c r="AC63" i="3"/>
  <c r="AO63" i="3"/>
  <c r="Y63" i="3"/>
  <c r="AK63" i="3"/>
  <c r="AC69" i="3"/>
  <c r="AC68" i="3"/>
  <c r="Y68" i="3"/>
  <c r="Z69" i="3"/>
  <c r="Z68" i="3"/>
  <c r="AP68" i="3"/>
  <c r="AK68" i="3"/>
  <c r="AL68" i="3"/>
  <c r="AO68" i="3"/>
  <c r="AO62" i="3"/>
  <c r="AC62" i="3"/>
  <c r="AK62" i="3"/>
  <c r="Y62" i="3"/>
  <c r="AP62" i="3"/>
  <c r="Z62" i="3"/>
  <c r="AL62" i="3"/>
  <c r="AN62" i="3" s="1"/>
  <c r="Z43" i="3"/>
  <c r="AP43" i="3"/>
  <c r="AL43" i="3"/>
  <c r="AC43" i="3"/>
  <c r="AO43" i="3"/>
  <c r="Y43" i="3"/>
  <c r="AK43" i="3"/>
  <c r="Z66" i="3"/>
  <c r="Y65" i="3"/>
  <c r="AP65" i="3"/>
  <c r="Z65" i="3"/>
  <c r="AL65" i="3"/>
  <c r="AC66" i="3"/>
  <c r="AO65" i="3"/>
  <c r="AC65" i="3"/>
  <c r="AK65" i="3"/>
  <c r="Z46" i="3"/>
  <c r="AC46" i="3"/>
  <c r="Y50" i="3"/>
  <c r="AP50" i="3"/>
  <c r="Z50" i="3"/>
  <c r="AL50" i="3"/>
  <c r="AO50" i="3"/>
  <c r="AC50" i="3"/>
  <c r="AK50" i="3"/>
  <c r="Z39" i="3"/>
  <c r="AO39" i="3"/>
  <c r="AP39" i="3"/>
  <c r="AK39" i="3"/>
  <c r="AL39" i="3"/>
  <c r="AC39" i="3"/>
  <c r="Y39" i="3"/>
  <c r="AC51" i="3"/>
  <c r="Y51" i="3"/>
  <c r="AP51" i="3"/>
  <c r="AO51" i="3"/>
  <c r="Z51" i="3"/>
  <c r="AL51" i="3"/>
  <c r="AK51" i="3"/>
  <c r="Y41" i="3"/>
  <c r="AP41" i="3"/>
  <c r="AC42" i="3"/>
  <c r="Z41" i="3"/>
  <c r="AL41" i="3"/>
  <c r="AO41" i="3"/>
  <c r="Z42" i="3"/>
  <c r="AC41" i="3"/>
  <c r="AK41" i="3"/>
  <c r="AP40" i="3"/>
  <c r="AO40" i="3"/>
  <c r="AC40" i="3"/>
  <c r="AL40" i="3"/>
  <c r="AK40" i="3"/>
  <c r="Y40" i="3"/>
  <c r="Z40" i="3"/>
  <c r="AC54" i="3"/>
  <c r="Z53" i="3"/>
  <c r="AO53" i="3"/>
  <c r="AK53" i="3"/>
  <c r="Z54" i="3"/>
  <c r="AC53" i="3"/>
  <c r="AP53" i="3"/>
  <c r="Y53" i="3"/>
  <c r="AL53" i="3"/>
  <c r="AC52" i="3"/>
  <c r="AO52" i="3"/>
  <c r="Y52" i="3"/>
  <c r="AK52" i="3"/>
  <c r="Z52" i="3"/>
  <c r="AP52" i="3"/>
  <c r="AQ52" i="3" s="1"/>
  <c r="AL52" i="3"/>
  <c r="Y38" i="3"/>
  <c r="AO38" i="3"/>
  <c r="Z38" i="3"/>
  <c r="AK38" i="3"/>
  <c r="AP38" i="3"/>
  <c r="AL38" i="3"/>
  <c r="E34" i="5"/>
  <c r="N16" i="4" s="1"/>
  <c r="AJ58" i="3" l="1"/>
  <c r="AI58" i="3"/>
  <c r="AJ63" i="3"/>
  <c r="AI63" i="3"/>
  <c r="AM63" i="3" s="1"/>
  <c r="AJ73" i="3"/>
  <c r="AI73" i="3"/>
  <c r="AM73" i="3" s="1"/>
  <c r="AJ54" i="3"/>
  <c r="AI54" i="3"/>
  <c r="AM54" i="3" s="1"/>
  <c r="AJ38" i="3"/>
  <c r="AI38" i="3"/>
  <c r="AM38" i="3" s="1"/>
  <c r="AJ43" i="3"/>
  <c r="AI43" i="3"/>
  <c r="AM43" i="3" s="1"/>
  <c r="AI64" i="3"/>
  <c r="AJ64" i="3"/>
  <c r="AJ69" i="3"/>
  <c r="AI69" i="3"/>
  <c r="AM69" i="3" s="1"/>
  <c r="AJ59" i="3"/>
  <c r="AI59" i="3"/>
  <c r="AM59" i="3" s="1"/>
  <c r="AJ50" i="3"/>
  <c r="AI50" i="3"/>
  <c r="AM50" i="3" s="1"/>
  <c r="AJ52" i="3"/>
  <c r="AI52" i="3"/>
  <c r="AM52" i="3" s="1"/>
  <c r="AJ39" i="3"/>
  <c r="AI39" i="3"/>
  <c r="AM39" i="3" s="1"/>
  <c r="AI56" i="3"/>
  <c r="AM56" i="3" s="1"/>
  <c r="AJ56" i="3"/>
  <c r="AJ65" i="3"/>
  <c r="AI65" i="3"/>
  <c r="AM65" i="3" s="1"/>
  <c r="AJ55" i="3"/>
  <c r="AI55" i="3"/>
  <c r="AM55" i="3" s="1"/>
  <c r="AJ45" i="3"/>
  <c r="AI45" i="3"/>
  <c r="AM45" i="3" s="1"/>
  <c r="AJ41" i="3"/>
  <c r="AI41" i="3"/>
  <c r="AJ46" i="3"/>
  <c r="AI46" i="3"/>
  <c r="AM46" i="3" s="1"/>
  <c r="AJ48" i="3"/>
  <c r="AI48" i="3"/>
  <c r="AM48" i="3" s="1"/>
  <c r="AJ72" i="3"/>
  <c r="AI72" i="3"/>
  <c r="AM72" i="3" s="1"/>
  <c r="AJ70" i="3"/>
  <c r="AI70" i="3"/>
  <c r="AJ61" i="3"/>
  <c r="AI61" i="3"/>
  <c r="AM61" i="3" s="1"/>
  <c r="AJ67" i="3"/>
  <c r="AI67" i="3"/>
  <c r="AM67" i="3" s="1"/>
  <c r="AJ68" i="3"/>
  <c r="AI68" i="3"/>
  <c r="AM68" i="3" s="1"/>
  <c r="AJ42" i="3"/>
  <c r="AI42" i="3"/>
  <c r="AM42" i="3" s="1"/>
  <c r="AJ44" i="3"/>
  <c r="AI44" i="3"/>
  <c r="AM44" i="3" s="1"/>
  <c r="AJ60" i="3"/>
  <c r="AI60" i="3"/>
  <c r="AM60" i="3" s="1"/>
  <c r="AJ66" i="3"/>
  <c r="AI66" i="3"/>
  <c r="AM66" i="3" s="1"/>
  <c r="AJ57" i="3"/>
  <c r="AI57" i="3"/>
  <c r="AM57" i="3" s="1"/>
  <c r="AJ49" i="3"/>
  <c r="AI49" i="3"/>
  <c r="AM49" i="3" s="1"/>
  <c r="AJ51" i="3"/>
  <c r="AI51" i="3"/>
  <c r="AM51" i="3" s="1"/>
  <c r="AJ47" i="3"/>
  <c r="AI47" i="3"/>
  <c r="AM47" i="3" s="1"/>
  <c r="AJ53" i="3"/>
  <c r="AI53" i="3"/>
  <c r="AM53" i="3" s="1"/>
  <c r="AJ40" i="3"/>
  <c r="AI40" i="3"/>
  <c r="AM40" i="3" s="1"/>
  <c r="AJ71" i="3"/>
  <c r="AI71" i="3"/>
  <c r="AM71" i="3" s="1"/>
  <c r="AJ62" i="3"/>
  <c r="AI62" i="3"/>
  <c r="AM62" i="3" s="1"/>
  <c r="AQ53" i="3"/>
  <c r="AQ62" i="3"/>
  <c r="AN67" i="3"/>
  <c r="AQ72" i="3"/>
  <c r="AN61" i="3"/>
  <c r="AN66" i="3"/>
  <c r="AQ55" i="3"/>
  <c r="AQ71" i="3"/>
  <c r="AQ73" i="3"/>
  <c r="AQ66" i="3"/>
  <c r="AQ69" i="3"/>
  <c r="AQ63" i="3"/>
  <c r="AN64" i="3"/>
  <c r="AN56" i="3"/>
  <c r="AQ56" i="3"/>
  <c r="AN45" i="3"/>
  <c r="AQ54" i="3"/>
  <c r="AN72" i="3"/>
  <c r="AQ42" i="3"/>
  <c r="AN55" i="3"/>
  <c r="AQ44" i="3"/>
  <c r="AN70" i="3"/>
  <c r="AN73" i="3"/>
  <c r="AN39" i="3"/>
  <c r="AN50" i="3"/>
  <c r="AQ43" i="3"/>
  <c r="AQ68" i="3"/>
  <c r="AN71" i="3"/>
  <c r="AN69" i="3"/>
  <c r="AN53" i="3"/>
  <c r="AQ39" i="3"/>
  <c r="AN65" i="3"/>
  <c r="AN68" i="3"/>
  <c r="AN63" i="3"/>
  <c r="AQ64" i="3"/>
  <c r="AQ60" i="3"/>
  <c r="AN43" i="3"/>
  <c r="AQ47" i="3"/>
  <c r="AQ59" i="3"/>
  <c r="AQ65" i="3"/>
  <c r="AN44" i="3"/>
  <c r="AN51" i="3"/>
  <c r="AN38" i="3"/>
  <c r="AN47" i="3"/>
  <c r="AN59" i="3"/>
  <c r="AN60" i="3"/>
  <c r="AQ45" i="3"/>
  <c r="AN42" i="3"/>
  <c r="AQ61" i="3"/>
  <c r="AQ38" i="3"/>
  <c r="AN40" i="3"/>
  <c r="AQ40" i="3"/>
  <c r="AQ41" i="3"/>
  <c r="AN41" i="3"/>
  <c r="AQ50" i="3"/>
  <c r="AN52" i="3"/>
  <c r="AQ51" i="3"/>
  <c r="N20" i="4"/>
  <c r="N13" i="4"/>
  <c r="N21" i="4"/>
  <c r="N12" i="4"/>
  <c r="N9" i="4"/>
  <c r="N17" i="4"/>
  <c r="N8" i="4"/>
  <c r="AD3" i="3"/>
  <c r="AD7" i="3"/>
  <c r="AD11" i="3"/>
  <c r="AD15" i="3"/>
  <c r="AD19" i="3"/>
  <c r="AD23" i="3"/>
  <c r="AD27" i="3"/>
  <c r="AD31" i="3"/>
  <c r="AD35" i="3"/>
  <c r="AD32" i="3"/>
  <c r="AD5" i="3"/>
  <c r="AD13" i="3"/>
  <c r="AD21" i="3"/>
  <c r="AD29" i="3"/>
  <c r="AD10" i="3"/>
  <c r="AD14" i="3"/>
  <c r="AD22" i="3"/>
  <c r="AD30" i="3"/>
  <c r="AD4" i="3"/>
  <c r="AD8" i="3"/>
  <c r="AD12" i="3"/>
  <c r="AD16" i="3"/>
  <c r="AD20" i="3"/>
  <c r="AD24" i="3"/>
  <c r="AD28" i="3"/>
  <c r="AD36" i="3"/>
  <c r="AD9" i="3"/>
  <c r="AD17" i="3"/>
  <c r="AD25" i="3"/>
  <c r="AD33" i="3"/>
  <c r="AD37" i="3"/>
  <c r="AD6" i="3"/>
  <c r="AD18" i="3"/>
  <c r="AD26" i="3"/>
  <c r="AD34" i="3"/>
  <c r="AD2" i="3"/>
  <c r="N11" i="4"/>
  <c r="N23" i="4"/>
  <c r="N19" i="4"/>
  <c r="N15" i="4"/>
  <c r="N7" i="4"/>
  <c r="N10" i="4"/>
  <c r="N22" i="4"/>
  <c r="N18" i="4"/>
  <c r="N14" i="4"/>
  <c r="AM64" i="3" l="1"/>
  <c r="AM70" i="3"/>
  <c r="AM41" i="3"/>
  <c r="AM58" i="3"/>
  <c r="AE31" i="3"/>
  <c r="AI31" i="3" s="1"/>
  <c r="AF31" i="3"/>
  <c r="AE20" i="3"/>
  <c r="AI20" i="3" s="1"/>
  <c r="AF20" i="3"/>
  <c r="AF16" i="3"/>
  <c r="AE16" i="3"/>
  <c r="AI16" i="3" s="1"/>
  <c r="AE25" i="3"/>
  <c r="AI25" i="3" s="1"/>
  <c r="AF25" i="3"/>
  <c r="AE12" i="3"/>
  <c r="AI12" i="3" s="1"/>
  <c r="AM12" i="3" s="1"/>
  <c r="AF12" i="3"/>
  <c r="AE21" i="3"/>
  <c r="AI21" i="3" s="1"/>
  <c r="AF21" i="3"/>
  <c r="AF19" i="3"/>
  <c r="AE19" i="3"/>
  <c r="AI19" i="3" s="1"/>
  <c r="AE6" i="3"/>
  <c r="AI6" i="3" s="1"/>
  <c r="AF6" i="3"/>
  <c r="AF27" i="3"/>
  <c r="AE27" i="3"/>
  <c r="AI27" i="3" s="1"/>
  <c r="AE23" i="3"/>
  <c r="AI23" i="3" s="1"/>
  <c r="AF23" i="3"/>
  <c r="AE15" i="3"/>
  <c r="AI15" i="3" s="1"/>
  <c r="AF15" i="3"/>
  <c r="AE4" i="3"/>
  <c r="AI4" i="3" s="1"/>
  <c r="AF4" i="3"/>
  <c r="AE14" i="3"/>
  <c r="AI14" i="3" s="1"/>
  <c r="AF14" i="3"/>
  <c r="AE37" i="3"/>
  <c r="AI37" i="3" s="1"/>
  <c r="AF37" i="3"/>
  <c r="AE33" i="3"/>
  <c r="AI33" i="3" s="1"/>
  <c r="AF33" i="3"/>
  <c r="AE29" i="3"/>
  <c r="AI29" i="3" s="1"/>
  <c r="AF29" i="3"/>
  <c r="AG2" i="3"/>
  <c r="AK2" i="3" s="1"/>
  <c r="AF2" i="3"/>
  <c r="AE2" i="3"/>
  <c r="AI2" i="3" s="1"/>
  <c r="AE17" i="3"/>
  <c r="AI17" i="3" s="1"/>
  <c r="AF17" i="3"/>
  <c r="AF8" i="3"/>
  <c r="AE8" i="3"/>
  <c r="AI8" i="3" s="1"/>
  <c r="AE13" i="3"/>
  <c r="AI13" i="3" s="1"/>
  <c r="AF13" i="3"/>
  <c r="AE34" i="3"/>
  <c r="AI34" i="3" s="1"/>
  <c r="AM34" i="3" s="1"/>
  <c r="AF34" i="3"/>
  <c r="AF9" i="3"/>
  <c r="AE9" i="3"/>
  <c r="AI9" i="3" s="1"/>
  <c r="AE5" i="3"/>
  <c r="AI5" i="3" s="1"/>
  <c r="AF5" i="3"/>
  <c r="AF11" i="3"/>
  <c r="AE11" i="3"/>
  <c r="AI11" i="3" s="1"/>
  <c r="AE26" i="3"/>
  <c r="AI26" i="3" s="1"/>
  <c r="AM26" i="3" s="1"/>
  <c r="AF26" i="3"/>
  <c r="AE36" i="3"/>
  <c r="AI36" i="3" s="1"/>
  <c r="AF36" i="3"/>
  <c r="AE30" i="3"/>
  <c r="AI30" i="3" s="1"/>
  <c r="AF30" i="3"/>
  <c r="AE32" i="3"/>
  <c r="AI32" i="3" s="1"/>
  <c r="AF32" i="3"/>
  <c r="AE7" i="3"/>
  <c r="AI7" i="3" s="1"/>
  <c r="AF7" i="3"/>
  <c r="AF24" i="3"/>
  <c r="AE24" i="3"/>
  <c r="AI24" i="3" s="1"/>
  <c r="AE10" i="3"/>
  <c r="AI10" i="3" s="1"/>
  <c r="AF10" i="3"/>
  <c r="AE18" i="3"/>
  <c r="AI18" i="3" s="1"/>
  <c r="AF18" i="3"/>
  <c r="AE28" i="3"/>
  <c r="AI28" i="3" s="1"/>
  <c r="AF28" i="3"/>
  <c r="AE22" i="3"/>
  <c r="AI22" i="3" s="1"/>
  <c r="AM22" i="3" s="1"/>
  <c r="AF22" i="3"/>
  <c r="AF35" i="3"/>
  <c r="AE35" i="3"/>
  <c r="AI35" i="3" s="1"/>
  <c r="AF3" i="3"/>
  <c r="AE3" i="3"/>
  <c r="AI3" i="3" s="1"/>
  <c r="AH2" i="3"/>
  <c r="AJ2" i="3" s="1"/>
  <c r="AH17" i="3"/>
  <c r="AJ17" i="3" s="1"/>
  <c r="AG17" i="3"/>
  <c r="AO17" i="3" s="1"/>
  <c r="AG8" i="3"/>
  <c r="AH8" i="3"/>
  <c r="AJ8" i="3" s="1"/>
  <c r="AH13" i="3"/>
  <c r="AJ13" i="3" s="1"/>
  <c r="AG13" i="3"/>
  <c r="AH15" i="3"/>
  <c r="AJ15" i="3" s="1"/>
  <c r="AG15" i="3"/>
  <c r="AH37" i="3"/>
  <c r="AJ37" i="3" s="1"/>
  <c r="AG37" i="3"/>
  <c r="AG20" i="3"/>
  <c r="AO20" i="3" s="1"/>
  <c r="AH20" i="3"/>
  <c r="AJ20" i="3" s="1"/>
  <c r="AH10" i="3"/>
  <c r="AJ10" i="3" s="1"/>
  <c r="AG10" i="3"/>
  <c r="AH11" i="3"/>
  <c r="AJ11" i="3" s="1"/>
  <c r="AG11" i="3"/>
  <c r="AH33" i="3"/>
  <c r="AG33" i="3"/>
  <c r="AH16" i="3"/>
  <c r="AJ16" i="3" s="1"/>
  <c r="AG16" i="3"/>
  <c r="AH29" i="3"/>
  <c r="AJ29" i="3" s="1"/>
  <c r="AG29" i="3"/>
  <c r="AH7" i="3"/>
  <c r="AJ7" i="3" s="1"/>
  <c r="AG7" i="3"/>
  <c r="AH6" i="3"/>
  <c r="AJ6" i="3" s="1"/>
  <c r="AG6" i="3"/>
  <c r="AK6" i="3" s="1"/>
  <c r="AH24" i="3"/>
  <c r="AJ24" i="3" s="1"/>
  <c r="AG24" i="3"/>
  <c r="AH14" i="3"/>
  <c r="AG14" i="3"/>
  <c r="AH31" i="3"/>
  <c r="AJ31" i="3" s="1"/>
  <c r="AG31" i="3"/>
  <c r="AH34" i="3"/>
  <c r="AJ34" i="3" s="1"/>
  <c r="AG34" i="3"/>
  <c r="AH9" i="3"/>
  <c r="AJ9" i="3" s="1"/>
  <c r="AG9" i="3"/>
  <c r="AH4" i="3"/>
  <c r="AJ4" i="3" s="1"/>
  <c r="AG4" i="3"/>
  <c r="AH5" i="3"/>
  <c r="AJ5" i="3" s="1"/>
  <c r="AG5" i="3"/>
  <c r="AH27" i="3"/>
  <c r="AJ27" i="3" s="1"/>
  <c r="AG27" i="3"/>
  <c r="AH26" i="3"/>
  <c r="AJ26" i="3" s="1"/>
  <c r="AG26" i="3"/>
  <c r="AG36" i="3"/>
  <c r="AH36" i="3"/>
  <c r="AH30" i="3"/>
  <c r="AG30" i="3"/>
  <c r="AH32" i="3"/>
  <c r="AJ32" i="3" s="1"/>
  <c r="AG32" i="3"/>
  <c r="AH23" i="3"/>
  <c r="AJ23" i="3" s="1"/>
  <c r="AG23" i="3"/>
  <c r="AK23" i="3" s="1"/>
  <c r="AH18" i="3"/>
  <c r="AJ18" i="3" s="1"/>
  <c r="AG18" i="3"/>
  <c r="AH25" i="3"/>
  <c r="AG25" i="3"/>
  <c r="AG28" i="3"/>
  <c r="AH28" i="3"/>
  <c r="AG12" i="3"/>
  <c r="AH12" i="3"/>
  <c r="AJ12" i="3" s="1"/>
  <c r="AH22" i="3"/>
  <c r="AJ22" i="3" s="1"/>
  <c r="AG22" i="3"/>
  <c r="AH21" i="3"/>
  <c r="AJ21" i="3" s="1"/>
  <c r="AG21" i="3"/>
  <c r="AH35" i="3"/>
  <c r="AJ35" i="3" s="1"/>
  <c r="AG35" i="3"/>
  <c r="AH19" i="3"/>
  <c r="AJ19" i="3" s="1"/>
  <c r="AG19" i="3"/>
  <c r="AH3" i="3"/>
  <c r="AG3" i="3"/>
  <c r="Y26" i="3"/>
  <c r="AM36" i="3" l="1"/>
  <c r="AM17" i="3"/>
  <c r="AO2" i="3"/>
  <c r="AM2" i="3"/>
  <c r="AM37" i="3"/>
  <c r="AM23" i="3"/>
  <c r="AM21" i="3"/>
  <c r="AM20" i="3"/>
  <c r="AM18" i="3"/>
  <c r="AM32" i="3"/>
  <c r="AM13" i="3"/>
  <c r="AM7" i="3"/>
  <c r="AM14" i="3"/>
  <c r="AM35" i="3"/>
  <c r="AM8" i="3"/>
  <c r="AM29" i="3"/>
  <c r="AM4" i="3"/>
  <c r="AM6" i="3"/>
  <c r="AM28" i="3"/>
  <c r="AM27" i="3"/>
  <c r="AM5" i="3"/>
  <c r="AM19" i="3"/>
  <c r="AM16" i="3"/>
  <c r="AM11" i="3"/>
  <c r="AM31" i="3"/>
  <c r="AM10" i="3"/>
  <c r="AM24" i="3"/>
  <c r="AM9" i="3"/>
  <c r="AM33" i="3"/>
  <c r="AM15" i="3"/>
  <c r="AP36" i="3"/>
  <c r="AJ36" i="3"/>
  <c r="AL3" i="3"/>
  <c r="AJ3" i="3"/>
  <c r="AM3" i="3" s="1"/>
  <c r="AL14" i="3"/>
  <c r="AJ14" i="3"/>
  <c r="AL28" i="3"/>
  <c r="AJ28" i="3"/>
  <c r="AL33" i="3"/>
  <c r="AJ33" i="3"/>
  <c r="AL25" i="3"/>
  <c r="AJ25" i="3"/>
  <c r="AM25" i="3" s="1"/>
  <c r="AL30" i="3"/>
  <c r="AJ30" i="3"/>
  <c r="AM30" i="3" s="1"/>
  <c r="AL6" i="3"/>
  <c r="AN6" i="3" s="1"/>
  <c r="AO28" i="3"/>
  <c r="Y23" i="3"/>
  <c r="Y2" i="3"/>
  <c r="AP3" i="3"/>
  <c r="AO23" i="3"/>
  <c r="AP28" i="3"/>
  <c r="AK14" i="3"/>
  <c r="AP6" i="3"/>
  <c r="Y16" i="3"/>
  <c r="AO16" i="3"/>
  <c r="AP16" i="3"/>
  <c r="AK16" i="3"/>
  <c r="AL16" i="3"/>
  <c r="Y18" i="3"/>
  <c r="Z4" i="3"/>
  <c r="AP33" i="3"/>
  <c r="AO30" i="3"/>
  <c r="Y6" i="3"/>
  <c r="Y19" i="3"/>
  <c r="AP23" i="3"/>
  <c r="AP30" i="3"/>
  <c r="AL20" i="3"/>
  <c r="AP12" i="3"/>
  <c r="Y33" i="3"/>
  <c r="AK3" i="3"/>
  <c r="AN3" i="3" s="1"/>
  <c r="AC16" i="3"/>
  <c r="Y30" i="3"/>
  <c r="Y20" i="3"/>
  <c r="AL23" i="3"/>
  <c r="AO37" i="3"/>
  <c r="Y37" i="3"/>
  <c r="Z37" i="3"/>
  <c r="AK37" i="3"/>
  <c r="AL37" i="3"/>
  <c r="AP37" i="3"/>
  <c r="AC37" i="3"/>
  <c r="AP21" i="3"/>
  <c r="AC21" i="3"/>
  <c r="AL21" i="3"/>
  <c r="AO21" i="3"/>
  <c r="AK21" i="3"/>
  <c r="Z21" i="3"/>
  <c r="Y21" i="3"/>
  <c r="AK10" i="3"/>
  <c r="AP10" i="3"/>
  <c r="Y10" i="3"/>
  <c r="AL10" i="3"/>
  <c r="AO10" i="3"/>
  <c r="AK8" i="3"/>
  <c r="AL8" i="3"/>
  <c r="Y8" i="3"/>
  <c r="AP8" i="3"/>
  <c r="AO8" i="3"/>
  <c r="AK35" i="3"/>
  <c r="AP35" i="3"/>
  <c r="AL35" i="3"/>
  <c r="Y35" i="3"/>
  <c r="AO35" i="3"/>
  <c r="AK25" i="3"/>
  <c r="AC22" i="3"/>
  <c r="AN23" i="3"/>
  <c r="AK17" i="3"/>
  <c r="AO25" i="3"/>
  <c r="AP20" i="3"/>
  <c r="AQ20" i="3" s="1"/>
  <c r="Z25" i="3"/>
  <c r="AK36" i="3"/>
  <c r="AO22" i="3"/>
  <c r="AP26" i="3"/>
  <c r="AK20" i="3"/>
  <c r="AP2" i="3"/>
  <c r="AQ2" i="3" s="1"/>
  <c r="AC33" i="3"/>
  <c r="Y14" i="3"/>
  <c r="AL22" i="3"/>
  <c r="AP14" i="3"/>
  <c r="AL17" i="3"/>
  <c r="AL26" i="3"/>
  <c r="Y4" i="3"/>
  <c r="AP25" i="3"/>
  <c r="AC36" i="3"/>
  <c r="AK33" i="3"/>
  <c r="AN33" i="3" s="1"/>
  <c r="Z18" i="3"/>
  <c r="AK28" i="3"/>
  <c r="Z36" i="3"/>
  <c r="Z22" i="3"/>
  <c r="AK26" i="3"/>
  <c r="AP13" i="3"/>
  <c r="AP17" i="3"/>
  <c r="AQ17" i="3" s="1"/>
  <c r="AO3" i="3"/>
  <c r="Y3" i="3"/>
  <c r="Y25" i="3"/>
  <c r="Y28" i="3"/>
  <c r="Y17" i="3"/>
  <c r="AO4" i="3"/>
  <c r="AC10" i="3"/>
  <c r="AO6" i="3"/>
  <c r="AO33" i="3"/>
  <c r="AC18" i="3"/>
  <c r="AO18" i="3"/>
  <c r="Y36" i="3"/>
  <c r="AO36" i="3"/>
  <c r="AQ36" i="3" s="1"/>
  <c r="AC28" i="3"/>
  <c r="Y22" i="3"/>
  <c r="AK22" i="3"/>
  <c r="AO26" i="3"/>
  <c r="AK30" i="3"/>
  <c r="AC30" i="3"/>
  <c r="AC3" i="3"/>
  <c r="AO14" i="3"/>
  <c r="AL36" i="3"/>
  <c r="AL2" i="3"/>
  <c r="AP22" i="3"/>
  <c r="AN14" i="3" l="1"/>
  <c r="AN30" i="3"/>
  <c r="AQ6" i="3"/>
  <c r="AN25" i="3"/>
  <c r="AN28" i="3"/>
  <c r="AQ23" i="3"/>
  <c r="AQ28" i="3"/>
  <c r="AC15" i="3"/>
  <c r="AK15" i="3"/>
  <c r="AO19" i="3"/>
  <c r="AN20" i="3"/>
  <c r="AP19" i="3"/>
  <c r="AK19" i="3"/>
  <c r="AN2" i="3"/>
  <c r="AQ3" i="3"/>
  <c r="Z16" i="3"/>
  <c r="AK18" i="3"/>
  <c r="Z33" i="3"/>
  <c r="AL18" i="3"/>
  <c r="AP18" i="3"/>
  <c r="AQ18" i="3" s="1"/>
  <c r="AN8" i="3"/>
  <c r="AN37" i="3"/>
  <c r="AN16" i="3"/>
  <c r="AQ21" i="3"/>
  <c r="AQ30" i="3"/>
  <c r="Z13" i="3"/>
  <c r="AO13" i="3"/>
  <c r="AQ13" i="3" s="1"/>
  <c r="Y13" i="3"/>
  <c r="AQ33" i="3"/>
  <c r="AL4" i="3"/>
  <c r="AO12" i="3"/>
  <c r="AQ12" i="3" s="1"/>
  <c r="AK4" i="3"/>
  <c r="AN17" i="3"/>
  <c r="Z12" i="3"/>
  <c r="Z19" i="3"/>
  <c r="AL12" i="3"/>
  <c r="AC19" i="3"/>
  <c r="AP4" i="3"/>
  <c r="AQ4" i="3" s="1"/>
  <c r="AN35" i="3"/>
  <c r="AQ8" i="3"/>
  <c r="AL15" i="3"/>
  <c r="AN15" i="3" s="1"/>
  <c r="AO15" i="3"/>
  <c r="Y15" i="3"/>
  <c r="Z15" i="3"/>
  <c r="AQ22" i="3"/>
  <c r="AK13" i="3"/>
  <c r="AP15" i="3"/>
  <c r="AK12" i="3"/>
  <c r="AC13" i="3"/>
  <c r="AC4" i="3"/>
  <c r="AC12" i="3"/>
  <c r="AL19" i="3"/>
  <c r="AQ26" i="3"/>
  <c r="AL13" i="3"/>
  <c r="AN13" i="3" s="1"/>
  <c r="Y12" i="3"/>
  <c r="AQ35" i="3"/>
  <c r="AN10" i="3"/>
  <c r="AQ16" i="3"/>
  <c r="AQ14" i="3"/>
  <c r="Y24" i="3"/>
  <c r="AC24" i="3"/>
  <c r="Z24" i="3"/>
  <c r="AO24" i="3"/>
  <c r="AP24" i="3"/>
  <c r="AL24" i="3"/>
  <c r="AK24" i="3"/>
  <c r="AC25" i="3"/>
  <c r="AK27" i="3"/>
  <c r="Y27" i="3"/>
  <c r="AL27" i="3"/>
  <c r="Z27" i="3"/>
  <c r="AO27" i="3"/>
  <c r="AP27" i="3"/>
  <c r="AC27" i="3"/>
  <c r="Z34" i="3"/>
  <c r="Y34" i="3"/>
  <c r="AO34" i="3"/>
  <c r="AC34" i="3"/>
  <c r="AK34" i="3"/>
  <c r="AL34" i="3"/>
  <c r="AP34" i="3"/>
  <c r="AN36" i="3"/>
  <c r="AK5" i="3"/>
  <c r="Y5" i="3"/>
  <c r="AL5" i="3"/>
  <c r="Z6" i="3"/>
  <c r="AC6" i="3"/>
  <c r="AP5" i="3"/>
  <c r="AO5" i="3"/>
  <c r="Z28" i="3"/>
  <c r="AN26" i="3"/>
  <c r="AN22" i="3"/>
  <c r="AP29" i="3"/>
  <c r="Y29" i="3"/>
  <c r="AL29" i="3"/>
  <c r="AK29" i="3"/>
  <c r="Z30" i="3"/>
  <c r="AO29" i="3"/>
  <c r="Y31" i="3"/>
  <c r="AP31" i="3"/>
  <c r="AO31" i="3"/>
  <c r="AC31" i="3"/>
  <c r="AL31" i="3"/>
  <c r="Z31" i="3"/>
  <c r="AK31" i="3"/>
  <c r="AO32" i="3"/>
  <c r="AL32" i="3"/>
  <c r="AK32" i="3"/>
  <c r="AP32" i="3"/>
  <c r="Y32" i="3"/>
  <c r="AQ10" i="3"/>
  <c r="AO9" i="3"/>
  <c r="Y9" i="3"/>
  <c r="AP9" i="3"/>
  <c r="AC9" i="3"/>
  <c r="Z9" i="3"/>
  <c r="AK9" i="3"/>
  <c r="AL9" i="3"/>
  <c r="AQ25" i="3"/>
  <c r="Y7" i="3"/>
  <c r="AC7" i="3"/>
  <c r="AK7" i="3"/>
  <c r="AL7" i="3"/>
  <c r="AO7" i="3"/>
  <c r="AP7" i="3"/>
  <c r="Z7" i="3"/>
  <c r="AP11" i="3"/>
  <c r="AL11" i="3"/>
  <c r="AO11" i="3"/>
  <c r="AK11" i="3"/>
  <c r="Y11" i="3"/>
  <c r="Z10" i="3"/>
  <c r="AN21" i="3"/>
  <c r="AQ37" i="3"/>
  <c r="AQ34" i="3" l="1"/>
  <c r="AQ19" i="3"/>
  <c r="AN12" i="3"/>
  <c r="AN19" i="3"/>
  <c r="AN18" i="3"/>
  <c r="AQ24" i="3"/>
  <c r="AN4" i="3"/>
  <c r="AQ7" i="3"/>
  <c r="AQ15" i="3"/>
  <c r="AQ32" i="3"/>
  <c r="AQ29" i="3"/>
  <c r="AN24" i="3"/>
  <c r="AN11" i="3"/>
  <c r="AN5" i="3"/>
  <c r="AN27" i="3"/>
  <c r="AN7" i="3"/>
  <c r="AQ27" i="3"/>
  <c r="AQ31" i="3"/>
  <c r="AQ11" i="3"/>
  <c r="AN32" i="3"/>
  <c r="AN31" i="3"/>
  <c r="AN29" i="3"/>
  <c r="AQ5" i="3"/>
  <c r="AN9" i="3"/>
  <c r="AQ9" i="3"/>
  <c r="AN34" i="3"/>
</calcChain>
</file>

<file path=xl/sharedStrings.xml><?xml version="1.0" encoding="utf-8"?>
<sst xmlns="http://schemas.openxmlformats.org/spreadsheetml/2006/main" count="507" uniqueCount="191">
  <si>
    <t>Farm Name</t>
  </si>
  <si>
    <t>Rated_Power</t>
  </si>
  <si>
    <t>Specific_Power</t>
  </si>
  <si>
    <t>#Turbine</t>
  </si>
  <si>
    <t>Turbine_D</t>
  </si>
  <si>
    <t>Turb_spc_rel</t>
  </si>
  <si>
    <t>Avg_ws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</si>
  <si>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</si>
  <si>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</si>
  <si>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</si>
  <si>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</si>
  <si>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</si>
  <si>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</si>
  <si>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</si>
  <si>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</si>
  <si>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</si>
  <si>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Rel_spc=10_D=160_avg_ws=6.0_SP=150</t>
  </si>
  <si>
    <t>Rel_spc=10_D=160_avg_ws=6.0_SP=200</t>
  </si>
  <si>
    <t>Rel_spc=10_D=160_avg_ws=6.0_SP=250</t>
  </si>
  <si>
    <t>Rel_spc=10_D=160_avg_ws=6.0_SP=300</t>
  </si>
  <si>
    <t>Rel_spc=10_D=160_avg_ws=7.5_SP=150</t>
  </si>
  <si>
    <t>Rel_spc=10_D=160_avg_ws=7.5_SP=200</t>
  </si>
  <si>
    <t>Rel_spc=10_D=160_avg_ws=7.5_SP=250</t>
  </si>
  <si>
    <t>Rel_spc=10_D=160_avg_ws=7.5_SP=300</t>
  </si>
  <si>
    <t>Rel_spc=10_D=160_avg_ws=9.0_SP=150</t>
  </si>
  <si>
    <t>Rel_spc=10_D=160_avg_ws=9.0_SP=200</t>
  </si>
  <si>
    <t>Rel_spc=10_D=160_avg_ws=9.0_SP=250</t>
  </si>
  <si>
    <t>Rel_spc=10_D=160_avg_ws=9.0_SP=300</t>
  </si>
  <si>
    <t>Rel_spc=4_D=160_avg_ws=6.0_SP=150</t>
  </si>
  <si>
    <t>Rel_spc=4_D=160_avg_ws=6.0_SP=200</t>
  </si>
  <si>
    <t>Rel_spc=4_D=160_avg_ws=6.0_SP=250</t>
  </si>
  <si>
    <t>Rel_spc=4_D=160_avg_ws=6.0_SP=300</t>
  </si>
  <si>
    <t>Rel_spc=4_D=160_avg_ws=7.5_SP=150</t>
  </si>
  <si>
    <t>Rel_spc=4_D=160_avg_ws=7.5_SP=200</t>
  </si>
  <si>
    <t>Rel_spc=4_D=160_avg_ws=7.5_SP=250</t>
  </si>
  <si>
    <t>Rel_spc=4_D=160_avg_ws=7.5_SP=300</t>
  </si>
  <si>
    <t>Rel_spc=4_D=160_avg_ws=9.0_SP=150</t>
  </si>
  <si>
    <t>Rel_spc=4_D=160_avg_ws=9.0_SP=200</t>
  </si>
  <si>
    <t>Rel_spc=4_D=160_avg_ws=9.0_SP=250</t>
  </si>
  <si>
    <t>Rel_spc=4_D=160_avg_ws=9.0_SP=300</t>
  </si>
  <si>
    <t>Rel_spc=7_D=160_avg_ws=6.0_SP=150</t>
  </si>
  <si>
    <t>Rel_spc=7_D=160_avg_ws=6.0_SP=200</t>
  </si>
  <si>
    <t>Rel_spc=7_D=160_avg_ws=6.0_SP=250</t>
  </si>
  <si>
    <t>Rel_spc=7_D=160_avg_ws=6.0_SP=300</t>
  </si>
  <si>
    <t>Rel_spc=7_D=160_avg_ws=7.5_SP=150</t>
  </si>
  <si>
    <t>Rel_spc=7_D=160_avg_ws=7.5_SP=200</t>
  </si>
  <si>
    <t>Rel_spc=7_D=160_avg_ws=7.5_SP=250</t>
  </si>
  <si>
    <t>Rel_spc=7_D=160_avg_ws=7.5_SP=300</t>
  </si>
  <si>
    <t>Rel_spc=7_D=160_avg_ws=9.0_SP=150</t>
  </si>
  <si>
    <t>Rel_spc=7_D=160_avg_ws=9.0_SP=200</t>
  </si>
  <si>
    <t>Rel_spc=7_D=160_avg_ws=9.0_SP=250</t>
  </si>
  <si>
    <t>Rel_spc=7_D=160_avg_ws=9.0_SP=300</t>
  </si>
  <si>
    <t>rating</t>
  </si>
  <si>
    <t>spacing</t>
  </si>
  <si>
    <t>rd</t>
  </si>
  <si>
    <t># turb</t>
  </si>
  <si>
    <t>bos cost</t>
  </si>
  <si>
    <t>turbine cost (constant / mw)</t>
  </si>
  <si>
    <t>turbine cost (scaling study???)</t>
  </si>
  <si>
    <t>Gross aep</t>
  </si>
  <si>
    <t>assuemd losses excluting wakes</t>
  </si>
  <si>
    <t>curtailment</t>
  </si>
  <si>
    <t>electrical</t>
  </si>
  <si>
    <t>env</t>
  </si>
  <si>
    <t>turbine</t>
  </si>
  <si>
    <t>availability</t>
  </si>
  <si>
    <t>wake</t>
  </si>
  <si>
    <t>total</t>
  </si>
  <si>
    <t>total minus wake</t>
  </si>
  <si>
    <t>Baseline wake loses</t>
  </si>
  <si>
    <t>with wake steering</t>
  </si>
  <si>
    <t>change in LCOE</t>
  </si>
  <si>
    <t>Baseline PRUF losses</t>
  </si>
  <si>
    <t>change in bos cost and lcoe by changing relative spacing baseline losses</t>
  </si>
  <si>
    <t>change in bos cost and lcoe by changing relative spacing wake steering</t>
  </si>
  <si>
    <t>Project ID</t>
  </si>
  <si>
    <t>Rated Power</t>
  </si>
  <si>
    <t>Turb spc rel</t>
  </si>
  <si>
    <t>BOS Cost USD/kW per project</t>
  </si>
  <si>
    <t>Module</t>
  </si>
  <si>
    <t>USD/kW per project</t>
  </si>
  <si>
    <t>Wake 3.016MW 4D</t>
  </si>
  <si>
    <t>CollectionCost</t>
  </si>
  <si>
    <t>Wake 6.032MW 10D</t>
  </si>
  <si>
    <t>Wake 3.016MW 7D</t>
  </si>
  <si>
    <t>Wake 6.032MW 7D</t>
  </si>
  <si>
    <t>Wake 3.016MW 10D</t>
  </si>
  <si>
    <t>Wake 6.032MW 4D</t>
  </si>
  <si>
    <t>Wake 4.021MW 4D</t>
  </si>
  <si>
    <t>Wake 5.027MW 10D</t>
  </si>
  <si>
    <t>Wake 4.021MW 7D</t>
  </si>
  <si>
    <t>Wake 5.027MW 7D</t>
  </si>
  <si>
    <t>Wake 4.021MW 10D</t>
  </si>
  <si>
    <t>Wake 5.027MW 4D</t>
  </si>
  <si>
    <t>DevelopmentCost</t>
  </si>
  <si>
    <t>ErectionCost</t>
  </si>
  <si>
    <t>FoundationCost</t>
  </si>
  <si>
    <t>GridConnectionCost</t>
  </si>
  <si>
    <t>ManagementCost</t>
  </si>
  <si>
    <t>SitePreparationCost</t>
  </si>
  <si>
    <t>SubstationCost</t>
  </si>
  <si>
    <t>BOS Cost ($/kW)</t>
  </si>
  <si>
    <t>opex ($/kw/yr)</t>
  </si>
  <si>
    <t>FCR (%)</t>
  </si>
  <si>
    <t>Losses excluding wake</t>
  </si>
  <si>
    <t>merge bos data with wake data</t>
  </si>
  <si>
    <t>assume turbien cost scenarios</t>
  </si>
  <si>
    <t>calculate LCOE with turbine cost scenarios baseline and wake steering</t>
  </si>
  <si>
    <t>assume losses pruf</t>
  </si>
  <si>
    <t>change in power density for equivelent LCOE</t>
  </si>
  <si>
    <t>relationship of SP and spacing and wind resource for SOCO</t>
  </si>
  <si>
    <t>inflection point for min lcoe (previous work? Might not find? Maybe 20d?)</t>
  </si>
  <si>
    <t>Total wake losses baseline</t>
  </si>
  <si>
    <t>total wake losses steering</t>
  </si>
  <si>
    <t>AEP_No_Wake GWH/yr</t>
  </si>
  <si>
    <t>AEP_Baseline gwh/yr</t>
  </si>
  <si>
    <t>AEP_Opt GWh/yr</t>
  </si>
  <si>
    <t>AEP_Baseline MWh/MW/yr</t>
  </si>
  <si>
    <t>AEP_Opt MWh/MW/yr</t>
  </si>
  <si>
    <t>Concatenate</t>
  </si>
  <si>
    <t>conversion (drivetrain, generator, power conversion)</t>
  </si>
  <si>
    <t>Low Turbine Cost ($/kW)</t>
  </si>
  <si>
    <t>2018 Turbine Cost Fraction of Total Cost from BOS (%)</t>
  </si>
  <si>
    <t>2018 Turbine Cost Turbine cost ($/kW)</t>
  </si>
  <si>
    <t>2018 Turbine Baseline Cost LCOE baseline ($/MWh)</t>
  </si>
  <si>
    <t>2018 turbine LCOE Wake Steering ($/MWh)</t>
  </si>
  <si>
    <t>Low Turbine Cost LCOE baseline ($/MWh)</t>
  </si>
  <si>
    <t>Low Turbine Cost LCOE Wake Steering ($/MWh)</t>
  </si>
  <si>
    <t>Low Turbine Cost Change LCOE with wake steering</t>
  </si>
  <si>
    <t>2018 Delta BOS Cost vs 10d (% total cost)</t>
  </si>
  <si>
    <t>Low Turbine Cost Delta BOS Cost vs 10d (% total cost)</t>
  </si>
  <si>
    <t>2018 turbine Change LCOE with wake steering (% LCOE)</t>
  </si>
  <si>
    <t>Losses (PRUF and CSM)</t>
  </si>
  <si>
    <t>BOS Costs by Scenario</t>
  </si>
  <si>
    <t>Rel_spc=5_D=160_avg_ws=6.0_SP=150</t>
  </si>
  <si>
    <t>Rel_spc=5_D=160_avg_ws=6.0_SP=200</t>
  </si>
  <si>
    <t>Rel_spc=5_D=160_avg_ws=6.0_SP=250</t>
  </si>
  <si>
    <t>Rel_spc=5_D=160_avg_ws=6.0_SP=300</t>
  </si>
  <si>
    <t>Rel_spc=5_D=160_avg_ws=7.5_SP=150</t>
  </si>
  <si>
    <t>Rel_spc=5_D=160_avg_ws=7.5_SP=200</t>
  </si>
  <si>
    <t>Rel_spc=5_D=160_avg_ws=7.5_SP=250</t>
  </si>
  <si>
    <t>Rel_spc=5_D=160_avg_ws=7.5_SP=300</t>
  </si>
  <si>
    <t>Rel_spc=5_D=160_avg_ws=9.0_SP=150</t>
  </si>
  <si>
    <t>Rel_spc=5_D=160_avg_ws=9.0_SP=200</t>
  </si>
  <si>
    <t>Rel_spc=5_D=160_avg_ws=9.0_SP=250</t>
  </si>
  <si>
    <t>Rel_spc=5_D=160_avg_ws=9.0_SP=300</t>
  </si>
  <si>
    <t>Rel_spc=6_D=160_avg_ws=6.0_SP=150</t>
  </si>
  <si>
    <t>Rel_spc=6_D=160_avg_ws=6.0_SP=200</t>
  </si>
  <si>
    <t>Rel_spc=6_D=160_avg_ws=6.0_SP=250</t>
  </si>
  <si>
    <t>Rel_spc=6_D=160_avg_ws=6.0_SP=300</t>
  </si>
  <si>
    <t>Rel_spc=6_D=160_avg_ws=7.5_SP=150</t>
  </si>
  <si>
    <t>Rel_spc=6_D=160_avg_ws=7.5_SP=200</t>
  </si>
  <si>
    <t>Rel_spc=6_D=160_avg_ws=7.5_SP=250</t>
  </si>
  <si>
    <t>Rel_spc=6_D=160_avg_ws=7.5_SP=300</t>
  </si>
  <si>
    <t>Rel_spc=6_D=160_avg_ws=9.0_SP=150</t>
  </si>
  <si>
    <t>Rel_spc=6_D=160_avg_ws=9.0_SP=200</t>
  </si>
  <si>
    <t>Rel_spc=6_D=160_avg_ws=9.0_SP=250</t>
  </si>
  <si>
    <t>Rel_spc=6_D=160_avg_ws=9.0_SP=300</t>
  </si>
  <si>
    <t>Rel_spc=15_D=160_avg_ws=6.0_SP=150</t>
  </si>
  <si>
    <t>Rel_spc=15_D=160_avg_ws=6.0_SP=200</t>
  </si>
  <si>
    <t>Rel_spc=15_D=160_avg_ws=6.0_SP=250</t>
  </si>
  <si>
    <t>Rel_spc=15_D=160_avg_ws=6.0_SP=300</t>
  </si>
  <si>
    <t>Rel_spc=15_D=160_avg_ws=7.5_SP=150</t>
  </si>
  <si>
    <t>Rel_spc=15_D=160_avg_ws=7.5_SP=200</t>
  </si>
  <si>
    <t>Rel_spc=15_D=160_avg_ws=7.5_SP=250</t>
  </si>
  <si>
    <t>Rel_spc=15_D=160_avg_ws=7.5_SP=300</t>
  </si>
  <si>
    <t>Rel_spc=15_D=160_avg_ws=9.0_SP=150</t>
  </si>
  <si>
    <t>Rel_spc=15_D=160_avg_ws=9.0_SP=200</t>
  </si>
  <si>
    <t>Rel_spc=15_D=160_avg_ws=9.0_SP=250</t>
  </si>
  <si>
    <t>Rel_spc=15_D=160_avg_ws=9.0_SP=300</t>
  </si>
  <si>
    <t>Wake 3.016MW 5D</t>
  </si>
  <si>
    <t>Wake 3.016MW 6D</t>
  </si>
  <si>
    <t>Wake 3.016MW 15D</t>
  </si>
  <si>
    <t>Wake 4.021MW 5D</t>
  </si>
  <si>
    <t>Wake 4.021MW 6D</t>
  </si>
  <si>
    <t>Wake 4.021MW 15D</t>
  </si>
  <si>
    <t>Wake 5.027MW 5D</t>
  </si>
  <si>
    <t>Wake 5.027MW 6D</t>
  </si>
  <si>
    <t>Wake 5.027MW 15D</t>
  </si>
  <si>
    <t>Wake 6.032MW 5D</t>
  </si>
  <si>
    <t>Wake 6.032MW 6D</t>
  </si>
  <si>
    <t>Wake 6.032MW 15D</t>
  </si>
  <si>
    <t>Constant BOS cost by SP relative to 15D ($/kW)</t>
  </si>
  <si>
    <t>Constant BOS 2018 turb base wake LCOE</t>
  </si>
  <si>
    <t>Constant BOS 2018 turb optimized wake LCOE</t>
  </si>
  <si>
    <t>Total wake losses baseline CONSTANT BOS</t>
  </si>
  <si>
    <t>total wake losses steering CONSTANT BOS</t>
  </si>
  <si>
    <t>Wk_Loss_Baseline CONSTANT BOS</t>
  </si>
  <si>
    <t>Wk_Loss_Opt CONSTANT BOS</t>
  </si>
  <si>
    <t>2018 turbine Change LCOE with wake steering (% LCOE) CONSTANT BOS</t>
  </si>
  <si>
    <t>Power Density (MW/km2)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</si>
</sst>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%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2" applyFont="1"/>
    <xf numFmtId="165" fontId="0" fillId="0" borderId="0" xfId="2" applyNumberFormat="1" applyFont="1"/>
    <xf numFmtId="0" fontId="0" fillId="0" borderId="0" xfId="0" applyAlignment="1">
      <alignment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2" applyNumberFormat="1" applyFont="1" applyAlignment="1">
      <alignment wrapText="1"/>
    </xf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1" applyNumberFormat="1" applyFont="1"/>
    <xf numFmtId="0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2" applyNumberFormat="1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'150w'!$F$2:$F$12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xVal>
          <c:yVal>
            <c:numRef>
              <c:f>'150w'!$M$2:$M$12</c:f>
              <c:numCache>
                <c:formatCode>0.0</c:formatCode>
                <c:ptCount val="3"/>
                <c:pt idx="0">
                  <c:v>3.9720284760890898</c:v>
                </c:pt>
                <c:pt idx="1">
                  <c:v>2.48361656761743</c:v>
                </c:pt>
                <c:pt idx="2">
                  <c:v>1.65152013885649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9-40E1-866A-C6F7521836D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'150w'!$F$14:$F$24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'150w'!$M$14:$M$24</c:f>
              <c:numCache>
                <c:formatCode>0.0</c:formatCode>
                <c:ptCount val="3"/>
                <c:pt idx="0">
                  <c:v>17.1517609149946</c:v>
                </c:pt>
                <c:pt idx="1">
                  <c:v>11.409627763481</c:v>
                </c:pt>
                <c:pt idx="2">
                  <c:v>7.6525289838397903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9-40E1-866A-C6F7521836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'150w'!$F$26:$F$36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xVal>
          <c:yVal>
            <c:numRef>
              <c:f>'150w'!$M$26:$M$36</c:f>
              <c:numCache>
                <c:formatCode>0.0</c:formatCode>
                <c:ptCount val="3"/>
                <c:pt idx="0">
                  <c:v>7.2391575664103698</c:v>
                </c:pt>
                <c:pt idx="1">
                  <c:v>4.6069019528814898</c:v>
                </c:pt>
                <c:pt idx="2">
                  <c:v>3.0401050220060899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9-40E1-866A-C6F75218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6m/s 250w/m2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'250w'!$F$4:$F$12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'250w'!$M$4:$M$12</c:f>
              <c:numCache>
                <c:formatCode>0.0</c:formatCode>
                <c:ptCount val="3"/>
                <c:pt idx="0">
                  <c:v>5.3625690043441496</c:v>
                </c:pt>
                <c:pt idx="1">
                  <c:v>21.497130407404299</c:v>
                </c:pt>
                <c:pt idx="2">
                  <c:v>9.5184792440325907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0-4CF9-AEEA-2DF3DEB1F6A9}"/>
            </c:ext>
          </c:extLst>
        </c:ser>
        <c:ser>
          <c:idx val="0"/>
          <c:order val="1"/>
          <c:tx>
            <c:v>7.5m/s 250w/m2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'250w'!$F$16:$F$24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'250w'!$M$16:$M$24</c:f>
              <c:numCache>
                <c:formatCode>0.0</c:formatCode>
                <c:ptCount val="3"/>
                <c:pt idx="0">
                  <c:v>3.6063790366606301</c:v>
                </c:pt>
                <c:pt idx="1">
                  <c:v>15.7409323715758</c:v>
                </c:pt>
                <c:pt idx="2">
                  <c:v>6.5767771481913497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0-4CF9-AEEA-2DF3DEB1F6A9}"/>
            </c:ext>
          </c:extLst>
        </c:ser>
        <c:ser>
          <c:idx val="2"/>
          <c:order val="2"/>
          <c:tx>
            <c:v>9m/s 250w/m2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'250w'!$F$28:$F$36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'250w'!$M$28:$M$36</c:f>
              <c:numCache>
                <c:formatCode>0.0</c:formatCode>
                <c:ptCount val="3"/>
                <c:pt idx="0">
                  <c:v>2.3035346613132099</c:v>
                </c:pt>
                <c:pt idx="1">
                  <c:v>11.024669741268999</c:v>
                </c:pt>
                <c:pt idx="2">
                  <c:v>4.32662141579313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0-4CF9-AEEA-2DF3DEB1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'250w'!$F$4:$F$12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'250w'!$O$4:$O$12</c:f>
              <c:numCache>
                <c:formatCode>0.0</c:formatCode>
                <c:ptCount val="3"/>
                <c:pt idx="0">
                  <c:v>0.70262344418531397</c:v>
                </c:pt>
                <c:pt idx="1">
                  <c:v>7.9881524430769799</c:v>
                </c:pt>
                <c:pt idx="2">
                  <c:v>2.1638430374207198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F-4749-81C6-4BBD7CBDE6E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'250w'!$F$16:$F$24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'250w'!$O$16:$O$24</c:f>
              <c:numCache>
                <c:formatCode>0.0</c:formatCode>
                <c:ptCount val="3"/>
                <c:pt idx="0">
                  <c:v>0.50605477767383</c:v>
                </c:pt>
                <c:pt idx="1">
                  <c:v>6.0472536272298196</c:v>
                </c:pt>
                <c:pt idx="2">
                  <c:v>1.5393595015419199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F-4749-81C6-4BBD7CBDE6E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'250w'!$F$28:$F$36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'250w'!$O$28:$O$36</c:f>
              <c:numCache>
                <c:formatCode>0.0</c:formatCode>
                <c:ptCount val="3"/>
                <c:pt idx="0">
                  <c:v>0.35515606403850197</c:v>
                </c:pt>
                <c:pt idx="1">
                  <c:v>4.30192366485457</c:v>
                </c:pt>
                <c:pt idx="2">
                  <c:v>1.1122854395845401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F-4749-81C6-4BBD7CB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8</xdr:col>
      <xdr:colOff>217805</xdr:colOff>
      <xdr:row>21</xdr:row>
      <xdr:rowOff>8890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59DBB-5B36-4B30-8541-76EE2CC58E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1500"/>
          <a:ext cx="5932805" cy="34378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43</xdr:row>
      <xdr:rowOff>157161</xdr:rowOff>
    </xdr:from>
    <xdr:to>
      <xdr:col>6</xdr:col>
      <xdr:colOff>180975</xdr:colOff>
      <xdr:row>65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1F866-1F13-43BC-8470-2BDCD8F4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38</xdr:row>
      <xdr:rowOff>4761</xdr:rowOff>
    </xdr:from>
    <xdr:to>
      <xdr:col>6</xdr:col>
      <xdr:colOff>171450</xdr:colOff>
      <xdr:row>59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F9E4F-FB78-47B0-900D-D42C0120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14</xdr:col>
      <xdr:colOff>771526</xdr:colOff>
      <xdr:row>59</xdr:row>
      <xdr:rowOff>71439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41FE5-B40F-4C6C-9E0F-14DDAC4D3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9F2B-7087-4934-A45C-FABA18F4C7A8}">
  <dimension ref="D5:D15"/>
  <sheetViews>
    <sheetView workbookViewId="0">
      <selection activeCell="D16" sqref="D16"/>
    </sheetView>
  </sheetViews>
  <sheetFormatPr defaultRowHeight="15" x14ac:dyDescent="0.25"/>
  <sheetData>
    <row r="5" spans="4:4" x14ac:dyDescent="0.25">
      <c r="D5" t="s">
        <v>105</v>
      </c>
    </row>
    <row r="6" spans="4:4" x14ac:dyDescent="0.25">
      <c r="D6" t="s">
        <v>106</v>
      </c>
    </row>
    <row r="7" spans="4:4" x14ac:dyDescent="0.25">
      <c r="D7" t="s">
        <v>108</v>
      </c>
    </row>
    <row r="8" spans="4:4" x14ac:dyDescent="0.25">
      <c r="D8" t="s">
        <v>107</v>
      </c>
    </row>
    <row r="11" spans="4:4" x14ac:dyDescent="0.25">
      <c r="D11" t="s">
        <v>73</v>
      </c>
    </row>
    <row r="12" spans="4:4" x14ac:dyDescent="0.25">
      <c r="D12" t="s">
        <v>74</v>
      </c>
    </row>
    <row r="13" spans="4:4" x14ac:dyDescent="0.25">
      <c r="D13" t="s">
        <v>109</v>
      </c>
    </row>
    <row r="14" spans="4:4" x14ac:dyDescent="0.25">
      <c r="D14" t="s">
        <v>111</v>
      </c>
    </row>
    <row r="15" spans="4:4" x14ac:dyDescent="0.25">
      <c r="D15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2092-C654-4DC7-A178-74A4ADAA7F66}">
  <dimension ref="D6:Q23"/>
  <sheetViews>
    <sheetView workbookViewId="0">
      <selection activeCell="G7" sqref="G7"/>
    </sheetView>
  </sheetViews>
  <sheetFormatPr defaultRowHeight="15" x14ac:dyDescent="0.25"/>
  <cols>
    <col min="10" max="17" width="14.140625" customWidth="1"/>
  </cols>
  <sheetData>
    <row r="6" spans="4:17" s="5" customFormat="1" ht="60" x14ac:dyDescent="0.25">
      <c r="D6" s="5" t="s">
        <v>52</v>
      </c>
      <c r="E6" s="5" t="s">
        <v>54</v>
      </c>
      <c r="F6" s="5" t="s">
        <v>55</v>
      </c>
      <c r="G6" s="5" t="s">
        <v>53</v>
      </c>
      <c r="I6" s="5" t="s">
        <v>56</v>
      </c>
      <c r="J6" s="5" t="s">
        <v>57</v>
      </c>
      <c r="K6" s="5" t="s">
        <v>58</v>
      </c>
      <c r="L6" s="5" t="s">
        <v>60</v>
      </c>
      <c r="M6" s="5" t="s">
        <v>59</v>
      </c>
      <c r="N6" s="5" t="s">
        <v>72</v>
      </c>
      <c r="O6" s="5" t="s">
        <v>69</v>
      </c>
      <c r="P6" s="5" t="s">
        <v>70</v>
      </c>
      <c r="Q6" s="5" t="s">
        <v>71</v>
      </c>
    </row>
    <row r="7" spans="4:17" x14ac:dyDescent="0.25">
      <c r="N7" s="3">
        <f>Losses!E$34</f>
        <v>0.13900000000000001</v>
      </c>
    </row>
    <row r="8" spans="4:17" x14ac:dyDescent="0.25">
      <c r="N8" s="3">
        <f>Losses!E$34</f>
        <v>0.13900000000000001</v>
      </c>
    </row>
    <row r="9" spans="4:17" x14ac:dyDescent="0.25">
      <c r="N9" s="3">
        <f>Losses!E$34</f>
        <v>0.13900000000000001</v>
      </c>
    </row>
    <row r="10" spans="4:17" x14ac:dyDescent="0.25">
      <c r="N10" s="3">
        <f>Losses!E$34</f>
        <v>0.13900000000000001</v>
      </c>
    </row>
    <row r="11" spans="4:17" x14ac:dyDescent="0.25">
      <c r="N11" s="3">
        <f>Losses!E$34</f>
        <v>0.13900000000000001</v>
      </c>
    </row>
    <row r="12" spans="4:17" x14ac:dyDescent="0.25">
      <c r="N12" s="3">
        <f>Losses!E$34</f>
        <v>0.13900000000000001</v>
      </c>
    </row>
    <row r="13" spans="4:17" x14ac:dyDescent="0.25">
      <c r="N13" s="3">
        <f>Losses!E$34</f>
        <v>0.13900000000000001</v>
      </c>
    </row>
    <row r="14" spans="4:17" x14ac:dyDescent="0.25">
      <c r="N14" s="3">
        <f>Losses!E$34</f>
        <v>0.13900000000000001</v>
      </c>
    </row>
    <row r="15" spans="4:17" x14ac:dyDescent="0.25">
      <c r="N15" s="3">
        <f>Losses!E$34</f>
        <v>0.13900000000000001</v>
      </c>
    </row>
    <row r="16" spans="4:17" x14ac:dyDescent="0.25">
      <c r="N16" s="3">
        <f>Losses!E$34</f>
        <v>0.13900000000000001</v>
      </c>
    </row>
    <row r="17" spans="14:14" x14ac:dyDescent="0.25">
      <c r="N17" s="3">
        <f>Losses!E$34</f>
        <v>0.13900000000000001</v>
      </c>
    </row>
    <row r="18" spans="14:14" x14ac:dyDescent="0.25">
      <c r="N18" s="3">
        <f>Losses!E$34</f>
        <v>0.13900000000000001</v>
      </c>
    </row>
    <row r="19" spans="14:14" x14ac:dyDescent="0.25">
      <c r="N19" s="3">
        <f>Losses!E$34</f>
        <v>0.13900000000000001</v>
      </c>
    </row>
    <row r="20" spans="14:14" x14ac:dyDescent="0.25">
      <c r="N20" s="3">
        <f>Losses!E$34</f>
        <v>0.13900000000000001</v>
      </c>
    </row>
    <row r="21" spans="14:14" x14ac:dyDescent="0.25">
      <c r="N21" s="3">
        <f>Losses!E$34</f>
        <v>0.13900000000000001</v>
      </c>
    </row>
    <row r="22" spans="14:14" x14ac:dyDescent="0.25">
      <c r="N22" s="3">
        <f>Losses!E$34</f>
        <v>0.13900000000000001</v>
      </c>
    </row>
    <row r="23" spans="14:14" x14ac:dyDescent="0.25">
      <c r="N23" s="3">
        <f>Losses!E$34</f>
        <v>0.13900000000000001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3D56-1B17-458D-8342-09AEA0D18338}">
  <dimension ref="D24:E34"/>
  <sheetViews>
    <sheetView workbookViewId="0">
      <selection activeCell="E26" sqref="E26"/>
    </sheetView>
  </sheetViews>
  <sheetFormatPr defaultRowHeight="15" x14ac:dyDescent="0.25"/>
  <cols>
    <col min="4" max="4" width="49.140625" bestFit="1" customWidth="1"/>
  </cols>
  <sheetData>
    <row r="24" spans="4:5" x14ac:dyDescent="0.25">
      <c r="D24" s="16" t="s">
        <v>132</v>
      </c>
      <c r="E24" s="16"/>
    </row>
    <row r="25" spans="4:5" x14ac:dyDescent="0.25">
      <c r="D25" s="9" t="s">
        <v>120</v>
      </c>
      <c r="E25" s="9">
        <v>0</v>
      </c>
    </row>
    <row r="26" spans="4:5" x14ac:dyDescent="0.25">
      <c r="D26" s="9" t="s">
        <v>61</v>
      </c>
      <c r="E26" s="9">
        <v>0</v>
      </c>
    </row>
    <row r="27" spans="4:5" x14ac:dyDescent="0.25">
      <c r="D27" s="9" t="s">
        <v>62</v>
      </c>
      <c r="E27" s="9">
        <v>2.7</v>
      </c>
    </row>
    <row r="28" spans="4:5" x14ac:dyDescent="0.25">
      <c r="D28" s="9" t="s">
        <v>63</v>
      </c>
      <c r="E28" s="9">
        <v>3</v>
      </c>
    </row>
    <row r="29" spans="4:5" x14ac:dyDescent="0.25">
      <c r="D29" s="9" t="s">
        <v>64</v>
      </c>
      <c r="E29" s="9">
        <v>3.3</v>
      </c>
    </row>
    <row r="30" spans="4:5" x14ac:dyDescent="0.25">
      <c r="D30" s="9" t="s">
        <v>65</v>
      </c>
      <c r="E30" s="9">
        <v>4.9000000000000004</v>
      </c>
    </row>
    <row r="31" spans="4:5" x14ac:dyDescent="0.25">
      <c r="D31" s="9" t="s">
        <v>66</v>
      </c>
      <c r="E31" s="9">
        <v>6.9</v>
      </c>
    </row>
    <row r="32" spans="4:5" x14ac:dyDescent="0.25">
      <c r="D32" s="9" t="s">
        <v>67</v>
      </c>
      <c r="E32" s="10">
        <f>SUM(E25:E31)/100</f>
        <v>0.20800000000000002</v>
      </c>
    </row>
    <row r="33" spans="4:5" x14ac:dyDescent="0.25">
      <c r="D33" s="9"/>
      <c r="E33" s="9"/>
    </row>
    <row r="34" spans="4:5" x14ac:dyDescent="0.25">
      <c r="D34" s="9" t="s">
        <v>68</v>
      </c>
      <c r="E34" s="11">
        <f>E32-(E31/100)</f>
        <v>0.13900000000000001</v>
      </c>
    </row>
  </sheetData>
  <mergeCells count="1">
    <mergeCell ref="D24:E24"/>
  </mergeCells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0818-2837-42A0-B3DA-C55F228F5499}">
  <sheetPr filterMode="1"/>
  <dimension ref="A1:P37"/>
  <sheetViews>
    <sheetView workbookViewId="0">
      <selection activeCell="J48" sqref="J47:J48"/>
    </sheetView>
  </sheetViews>
  <sheetFormatPr defaultRowHeight="15" x14ac:dyDescent="0.25"/>
  <cols>
    <col min="1" max="1" width="36" bestFit="1" customWidth="1"/>
    <col min="2" max="2" width="12.85546875" bestFit="1" customWidth="1"/>
    <col min="3" max="3" width="14.7109375" bestFit="1" customWidth="1"/>
    <col min="4" max="4" width="8.85546875" bestFit="1" customWidth="1"/>
    <col min="5" max="5" width="10.140625" bestFit="1" customWidth="1"/>
    <col min="6" max="6" width="12.28515625" bestFit="1" customWidth="1"/>
    <col min="7" max="7" width="7.7109375" bestFit="1" customWidth="1"/>
    <col min="8" max="8" width="14.140625" bestFit="1" customWidth="1"/>
    <col min="9" max="9" width="13.140625" bestFit="1" customWidth="1"/>
    <col min="10" max="12" width="12" bestFit="1" customWidth="1"/>
    <col min="13" max="13" width="17.42578125" bestFit="1" customWidth="1"/>
    <col min="14" max="14" width="12.85546875" bestFit="1" customWidth="1"/>
    <col min="15" max="15" width="13.8554687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2">
        <v>3015.9289474461998</v>
      </c>
      <c r="C2">
        <v>150</v>
      </c>
      <c r="D2">
        <v>49</v>
      </c>
      <c r="E2">
        <v>160</v>
      </c>
      <c r="F2">
        <v>10</v>
      </c>
      <c r="G2">
        <v>6</v>
      </c>
      <c r="H2" s="1">
        <v>588.84147133986301</v>
      </c>
      <c r="I2" s="1">
        <v>565.45252041922095</v>
      </c>
      <c r="J2" s="1">
        <v>568.49401715634895</v>
      </c>
      <c r="K2" s="1">
        <v>96.027971523910907</v>
      </c>
      <c r="L2" s="1">
        <v>96.544493692467896</v>
      </c>
      <c r="M2" s="1">
        <v>3.9720284760890898</v>
      </c>
      <c r="N2" s="1">
        <v>3.45550630753208</v>
      </c>
      <c r="O2" s="1">
        <v>0.53788720136444301</v>
      </c>
      <c r="P2" s="1">
        <v>13.003989565190199</v>
      </c>
    </row>
    <row r="3" spans="1:16" hidden="1" x14ac:dyDescent="0.25">
      <c r="A3" t="s">
        <v>17</v>
      </c>
      <c r="B3" s="2">
        <v>4021.2385965949302</v>
      </c>
      <c r="C3">
        <v>200</v>
      </c>
      <c r="D3">
        <v>49</v>
      </c>
      <c r="E3">
        <v>160</v>
      </c>
      <c r="F3">
        <v>10</v>
      </c>
      <c r="G3">
        <v>6</v>
      </c>
      <c r="H3" s="1">
        <v>661.50439996498403</v>
      </c>
      <c r="I3" s="1">
        <v>630.26801976653201</v>
      </c>
      <c r="J3" s="1">
        <v>634.19766874057404</v>
      </c>
      <c r="K3" s="1">
        <v>95.277978468456695</v>
      </c>
      <c r="L3" s="1">
        <v>95.872025760394607</v>
      </c>
      <c r="M3" s="1">
        <v>4.7220215315432101</v>
      </c>
      <c r="N3" s="1">
        <v>4.1279742396053303</v>
      </c>
      <c r="O3" s="1">
        <v>0.62348855578894302</v>
      </c>
      <c r="P3" s="1">
        <v>12.5803596609975</v>
      </c>
    </row>
    <row r="4" spans="1:16" hidden="1" x14ac:dyDescent="0.25">
      <c r="A4" t="s">
        <v>18</v>
      </c>
      <c r="B4" s="2">
        <v>5026.5482457436601</v>
      </c>
      <c r="C4">
        <v>250</v>
      </c>
      <c r="D4">
        <v>49</v>
      </c>
      <c r="E4">
        <v>160</v>
      </c>
      <c r="F4">
        <v>10</v>
      </c>
      <c r="G4">
        <v>6</v>
      </c>
      <c r="H4" s="1">
        <v>708.97184897965599</v>
      </c>
      <c r="I4" s="1">
        <v>670.95274435674696</v>
      </c>
      <c r="J4" s="1">
        <v>675.667015638002</v>
      </c>
      <c r="K4" s="1">
        <v>94.637430995655805</v>
      </c>
      <c r="L4" s="1">
        <v>95.302375772806002</v>
      </c>
      <c r="M4" s="1">
        <v>5.3625690043441496</v>
      </c>
      <c r="N4" s="1">
        <v>4.6976242271939697</v>
      </c>
      <c r="O4" s="1">
        <v>0.70262344418531397</v>
      </c>
      <c r="P4" s="1">
        <v>12.3997430450128</v>
      </c>
    </row>
    <row r="5" spans="1:16" hidden="1" x14ac:dyDescent="0.25">
      <c r="A5" t="s">
        <v>19</v>
      </c>
      <c r="B5" s="2">
        <v>6031.8578948923996</v>
      </c>
      <c r="C5">
        <v>300</v>
      </c>
      <c r="D5">
        <v>49</v>
      </c>
      <c r="E5">
        <v>160</v>
      </c>
      <c r="F5">
        <v>10</v>
      </c>
      <c r="G5">
        <v>6</v>
      </c>
      <c r="H5" s="1">
        <v>739.48142832450003</v>
      </c>
      <c r="I5" s="1">
        <v>696.48693587378398</v>
      </c>
      <c r="J5" s="1">
        <v>701.69272969460405</v>
      </c>
      <c r="K5" s="1">
        <v>94.185859062325207</v>
      </c>
      <c r="L5" s="1">
        <v>94.889838042921895</v>
      </c>
      <c r="M5" s="1">
        <v>5.8141409376747202</v>
      </c>
      <c r="N5" s="1">
        <v>5.1101619570780601</v>
      </c>
      <c r="O5" s="1">
        <v>0.74743596077499297</v>
      </c>
      <c r="P5" s="1">
        <v>12.1080480872933</v>
      </c>
    </row>
    <row r="6" spans="1:16" x14ac:dyDescent="0.25">
      <c r="A6" t="s">
        <v>20</v>
      </c>
      <c r="B6" s="2">
        <v>3015.9289474461998</v>
      </c>
      <c r="C6">
        <v>150</v>
      </c>
      <c r="D6">
        <v>49</v>
      </c>
      <c r="E6">
        <v>160</v>
      </c>
      <c r="F6">
        <v>10</v>
      </c>
      <c r="G6">
        <v>7.5</v>
      </c>
      <c r="H6" s="1">
        <v>787.55559943513094</v>
      </c>
      <c r="I6" s="1">
        <v>767.99573808836101</v>
      </c>
      <c r="J6" s="1">
        <v>770.68465315364904</v>
      </c>
      <c r="K6" s="1">
        <v>97.516383432382497</v>
      </c>
      <c r="L6" s="1">
        <v>97.857808859008401</v>
      </c>
      <c r="M6" s="1">
        <v>2.48361656761743</v>
      </c>
      <c r="N6" s="1">
        <v>2.14219114099151</v>
      </c>
      <c r="O6" s="1">
        <v>0.35012109207542402</v>
      </c>
      <c r="P6" s="1">
        <v>13.7471069841289</v>
      </c>
    </row>
    <row r="7" spans="1:16" hidden="1" x14ac:dyDescent="0.25">
      <c r="A7" t="s">
        <v>21</v>
      </c>
      <c r="B7" s="2">
        <v>4021.2385965949302</v>
      </c>
      <c r="C7">
        <v>200</v>
      </c>
      <c r="D7">
        <v>49</v>
      </c>
      <c r="E7">
        <v>160</v>
      </c>
      <c r="F7">
        <v>10</v>
      </c>
      <c r="G7">
        <v>7.5</v>
      </c>
      <c r="H7" s="1">
        <v>943.19765269533605</v>
      </c>
      <c r="I7" s="1">
        <v>914.64554003854005</v>
      </c>
      <c r="J7" s="1">
        <v>918.47528376818502</v>
      </c>
      <c r="K7" s="1">
        <v>96.9728388768564</v>
      </c>
      <c r="L7" s="1">
        <v>97.3788771784468</v>
      </c>
      <c r="M7" s="1">
        <v>3.02716112314355</v>
      </c>
      <c r="N7" s="1">
        <v>2.6211228215531399</v>
      </c>
      <c r="O7" s="1">
        <v>0.41871343181571402</v>
      </c>
      <c r="P7" s="1">
        <v>13.4131711221487</v>
      </c>
    </row>
    <row r="8" spans="1:16" hidden="1" x14ac:dyDescent="0.25">
      <c r="A8" t="s">
        <v>30</v>
      </c>
      <c r="B8" s="2">
        <v>5026.5482457436601</v>
      </c>
      <c r="C8">
        <v>250</v>
      </c>
      <c r="D8">
        <v>49</v>
      </c>
      <c r="E8">
        <v>160</v>
      </c>
      <c r="F8">
        <v>4</v>
      </c>
      <c r="G8">
        <v>6</v>
      </c>
      <c r="H8" s="1">
        <v>708.97184897965599</v>
      </c>
      <c r="I8" s="1">
        <v>556.563246052713</v>
      </c>
      <c r="J8" s="1">
        <v>601.022366589542</v>
      </c>
      <c r="K8" s="1">
        <v>78.502869592595601</v>
      </c>
      <c r="L8" s="1">
        <v>84.7737984878421</v>
      </c>
      <c r="M8" s="1">
        <v>21.497130407404299</v>
      </c>
      <c r="N8" s="1">
        <v>15.2262015121578</v>
      </c>
      <c r="O8" s="1">
        <v>7.9881524430769799</v>
      </c>
      <c r="P8" s="1">
        <v>29.1710045778321</v>
      </c>
    </row>
    <row r="9" spans="1:16" hidden="1" x14ac:dyDescent="0.25">
      <c r="A9" t="s">
        <v>23</v>
      </c>
      <c r="B9" s="2">
        <v>6031.8578948923996</v>
      </c>
      <c r="C9">
        <v>300</v>
      </c>
      <c r="D9">
        <v>49</v>
      </c>
      <c r="E9">
        <v>160</v>
      </c>
      <c r="F9">
        <v>10</v>
      </c>
      <c r="G9">
        <v>7.5</v>
      </c>
      <c r="H9" s="1">
        <v>1167.5372750935801</v>
      </c>
      <c r="I9" s="1">
        <v>1121.17757873802</v>
      </c>
      <c r="J9" s="1">
        <v>1127.8620303349801</v>
      </c>
      <c r="K9" s="1">
        <v>96.029274838197594</v>
      </c>
      <c r="L9" s="1">
        <v>96.601800593011703</v>
      </c>
      <c r="M9" s="1">
        <v>3.97072516180235</v>
      </c>
      <c r="N9" s="1">
        <v>3.39819940698822</v>
      </c>
      <c r="O9" s="1">
        <v>0.59619918590326504</v>
      </c>
      <c r="P9" s="1">
        <v>14.4186699276426</v>
      </c>
    </row>
    <row r="10" spans="1:16" x14ac:dyDescent="0.25">
      <c r="A10" t="s">
        <v>24</v>
      </c>
      <c r="B10" s="2">
        <v>3015.9289474461998</v>
      </c>
      <c r="C10">
        <v>150</v>
      </c>
      <c r="D10">
        <v>49</v>
      </c>
      <c r="E10">
        <v>160</v>
      </c>
      <c r="F10">
        <v>10</v>
      </c>
      <c r="G10">
        <v>9</v>
      </c>
      <c r="H10" s="1">
        <v>911.54517986154599</v>
      </c>
      <c r="I10" s="1">
        <v>896.49082764135699</v>
      </c>
      <c r="J10" s="1">
        <v>898.31828429853601</v>
      </c>
      <c r="K10" s="1">
        <v>98.348479861143502</v>
      </c>
      <c r="L10" s="1">
        <v>98.548958860709504</v>
      </c>
      <c r="M10" s="1">
        <v>1.65152013885649</v>
      </c>
      <c r="N10" s="1">
        <v>1.4510411392904801</v>
      </c>
      <c r="O10" s="1">
        <v>0.203845549874342</v>
      </c>
      <c r="P10" s="1">
        <v>12.139058728331401</v>
      </c>
    </row>
    <row r="11" spans="1:16" hidden="1" x14ac:dyDescent="0.25">
      <c r="A11" t="s">
        <v>25</v>
      </c>
      <c r="B11" s="2">
        <v>4021.2385965949302</v>
      </c>
      <c r="C11">
        <v>200</v>
      </c>
      <c r="D11">
        <v>49</v>
      </c>
      <c r="E11">
        <v>160</v>
      </c>
      <c r="F11">
        <v>10</v>
      </c>
      <c r="G11">
        <v>9</v>
      </c>
      <c r="H11" s="1">
        <v>1137.7166366122899</v>
      </c>
      <c r="I11" s="1">
        <v>1112.1452050970699</v>
      </c>
      <c r="J11" s="1">
        <v>1115.4103357511301</v>
      </c>
      <c r="K11" s="1">
        <v>97.752390121378497</v>
      </c>
      <c r="L11" s="1">
        <v>98.039379917342004</v>
      </c>
      <c r="M11" s="1">
        <v>2.2476098786214198</v>
      </c>
      <c r="N11" s="1">
        <v>1.9606200826579001</v>
      </c>
      <c r="O11" s="1">
        <v>0.29358852055399798</v>
      </c>
      <c r="P11" s="1">
        <v>12.7686658923009</v>
      </c>
    </row>
    <row r="12" spans="1:16" hidden="1" x14ac:dyDescent="0.25">
      <c r="A12" t="s">
        <v>42</v>
      </c>
      <c r="B12" s="2">
        <v>5026.5482457436601</v>
      </c>
      <c r="C12">
        <v>250</v>
      </c>
      <c r="D12">
        <v>49</v>
      </c>
      <c r="E12">
        <v>160</v>
      </c>
      <c r="F12">
        <v>7</v>
      </c>
      <c r="G12">
        <v>6</v>
      </c>
      <c r="H12" s="1">
        <v>708.97184897965599</v>
      </c>
      <c r="I12" s="1">
        <v>641.48851068849297</v>
      </c>
      <c r="J12" s="1">
        <v>655.36931516287996</v>
      </c>
      <c r="K12" s="1">
        <v>90.481520755967395</v>
      </c>
      <c r="L12" s="1">
        <v>92.439398842997804</v>
      </c>
      <c r="M12" s="1">
        <v>9.5184792440325907</v>
      </c>
      <c r="N12" s="1">
        <v>7.5606011570021998</v>
      </c>
      <c r="O12" s="1">
        <v>2.1638430374207198</v>
      </c>
      <c r="P12" s="1">
        <v>20.569232088811201</v>
      </c>
    </row>
    <row r="13" spans="1:16" hidden="1" x14ac:dyDescent="0.25">
      <c r="A13" t="s">
        <v>27</v>
      </c>
      <c r="B13" s="2">
        <v>6031.8578948923996</v>
      </c>
      <c r="C13">
        <v>300</v>
      </c>
      <c r="D13">
        <v>49</v>
      </c>
      <c r="E13">
        <v>160</v>
      </c>
      <c r="F13">
        <v>10</v>
      </c>
      <c r="G13">
        <v>9</v>
      </c>
      <c r="H13" s="1">
        <v>1498.49127476684</v>
      </c>
      <c r="I13" s="1">
        <v>1455.1707942555699</v>
      </c>
      <c r="J13" s="1">
        <v>1460.7767731519</v>
      </c>
      <c r="K13" s="1">
        <v>97.109060210043097</v>
      </c>
      <c r="L13" s="1">
        <v>97.483168420796503</v>
      </c>
      <c r="M13" s="1">
        <v>2.8909397899568501</v>
      </c>
      <c r="N13" s="1">
        <v>2.5168315792034601</v>
      </c>
      <c r="O13" s="1">
        <v>0.38524542400494</v>
      </c>
      <c r="P13" s="1">
        <v>12.940712637912799</v>
      </c>
    </row>
    <row r="14" spans="1:16" x14ac:dyDescent="0.25">
      <c r="A14" t="s">
        <v>28</v>
      </c>
      <c r="B14" s="2">
        <v>3015.9289474461998</v>
      </c>
      <c r="C14">
        <v>150</v>
      </c>
      <c r="D14">
        <v>49</v>
      </c>
      <c r="E14">
        <v>160</v>
      </c>
      <c r="F14">
        <v>4</v>
      </c>
      <c r="G14">
        <v>6</v>
      </c>
      <c r="H14" s="1">
        <v>588.84147133986301</v>
      </c>
      <c r="I14" s="1">
        <v>487.84479000731301</v>
      </c>
      <c r="J14" s="1">
        <v>519.92764518617196</v>
      </c>
      <c r="K14" s="1">
        <v>82.848239085005304</v>
      </c>
      <c r="L14" s="1">
        <v>88.296709809368096</v>
      </c>
      <c r="M14" s="1">
        <v>17.1517609149946</v>
      </c>
      <c r="N14" s="1">
        <v>11.703290190631799</v>
      </c>
      <c r="O14" s="1">
        <v>6.5764472299434402</v>
      </c>
      <c r="P14" s="1">
        <v>31.7662469256991</v>
      </c>
    </row>
    <row r="15" spans="1:16" hidden="1" x14ac:dyDescent="0.25">
      <c r="A15" t="s">
        <v>29</v>
      </c>
      <c r="B15" s="2">
        <v>4021.2385965949302</v>
      </c>
      <c r="C15">
        <v>200</v>
      </c>
      <c r="D15">
        <v>49</v>
      </c>
      <c r="E15">
        <v>160</v>
      </c>
      <c r="F15">
        <v>4</v>
      </c>
      <c r="G15">
        <v>6</v>
      </c>
      <c r="H15" s="1">
        <v>661.50439996498403</v>
      </c>
      <c r="I15" s="1">
        <v>531.49456236849301</v>
      </c>
      <c r="J15" s="1">
        <v>571.27148989080695</v>
      </c>
      <c r="K15" s="1">
        <v>80.346338194670594</v>
      </c>
      <c r="L15" s="1">
        <v>86.359439169421506</v>
      </c>
      <c r="M15" s="1">
        <v>19.6536618053293</v>
      </c>
      <c r="N15" s="1">
        <v>13.6405608305784</v>
      </c>
      <c r="O15" s="1">
        <v>7.4839763825723402</v>
      </c>
      <c r="P15" s="1">
        <v>30.595321290815701</v>
      </c>
    </row>
    <row r="16" spans="1:16" hidden="1" x14ac:dyDescent="0.25">
      <c r="A16" t="s">
        <v>22</v>
      </c>
      <c r="B16" s="2">
        <v>5026.5482457436601</v>
      </c>
      <c r="C16">
        <v>250</v>
      </c>
      <c r="D16">
        <v>49</v>
      </c>
      <c r="E16">
        <v>160</v>
      </c>
      <c r="F16">
        <v>10</v>
      </c>
      <c r="G16">
        <v>7.5</v>
      </c>
      <c r="H16" s="1">
        <v>1068.1891342823899</v>
      </c>
      <c r="I16" s="1">
        <v>1029.66618527174</v>
      </c>
      <c r="J16" s="1">
        <v>1034.8768601964</v>
      </c>
      <c r="K16" s="1">
        <v>96.393620963339302</v>
      </c>
      <c r="L16" s="1">
        <v>96.881425487597099</v>
      </c>
      <c r="M16" s="1">
        <v>3.6063790366606301</v>
      </c>
      <c r="N16" s="1">
        <v>3.1185745124028399</v>
      </c>
      <c r="O16" s="1">
        <v>0.50605477767383</v>
      </c>
      <c r="P16" s="1">
        <v>13.5261579356747</v>
      </c>
    </row>
    <row r="17" spans="1:16" hidden="1" x14ac:dyDescent="0.25">
      <c r="A17" t="s">
        <v>31</v>
      </c>
      <c r="B17" s="2">
        <v>6031.8578948923996</v>
      </c>
      <c r="C17">
        <v>300</v>
      </c>
      <c r="D17">
        <v>49</v>
      </c>
      <c r="E17">
        <v>160</v>
      </c>
      <c r="F17">
        <v>4</v>
      </c>
      <c r="G17">
        <v>6</v>
      </c>
      <c r="H17" s="1">
        <v>739.48142832450003</v>
      </c>
      <c r="I17" s="1">
        <v>571.37988901107099</v>
      </c>
      <c r="J17" s="1">
        <v>619.64563685133101</v>
      </c>
      <c r="K17" s="1">
        <v>77.267645558819495</v>
      </c>
      <c r="L17" s="1">
        <v>83.794617838518207</v>
      </c>
      <c r="M17" s="1">
        <v>22.732354441180401</v>
      </c>
      <c r="N17" s="1">
        <v>16.205382161481701</v>
      </c>
      <c r="O17" s="1">
        <v>8.4472255269252603</v>
      </c>
      <c r="P17" s="1">
        <v>28.712258101496499</v>
      </c>
    </row>
    <row r="18" spans="1:16" x14ac:dyDescent="0.25">
      <c r="A18" t="s">
        <v>32</v>
      </c>
      <c r="B18" s="2">
        <v>3015.9289474461998</v>
      </c>
      <c r="C18">
        <v>150</v>
      </c>
      <c r="D18">
        <v>49</v>
      </c>
      <c r="E18">
        <v>160</v>
      </c>
      <c r="F18">
        <v>4</v>
      </c>
      <c r="G18">
        <v>7.5</v>
      </c>
      <c r="H18" s="1">
        <v>787.55559943513094</v>
      </c>
      <c r="I18" s="1">
        <v>697.69843710913096</v>
      </c>
      <c r="J18" s="1">
        <v>728.38380279114097</v>
      </c>
      <c r="K18" s="1">
        <v>88.590372236518903</v>
      </c>
      <c r="L18" s="1">
        <v>92.486651521945703</v>
      </c>
      <c r="M18" s="1">
        <v>11.409627763481</v>
      </c>
      <c r="N18" s="1">
        <v>7.5133484780542199</v>
      </c>
      <c r="O18" s="1">
        <v>4.39808433700279</v>
      </c>
      <c r="P18" s="1">
        <v>34.149048209072099</v>
      </c>
    </row>
    <row r="19" spans="1:16" hidden="1" x14ac:dyDescent="0.25">
      <c r="A19" t="s">
        <v>33</v>
      </c>
      <c r="B19" s="2">
        <v>4021.2385965949302</v>
      </c>
      <c r="C19">
        <v>200</v>
      </c>
      <c r="D19">
        <v>49</v>
      </c>
      <c r="E19">
        <v>160</v>
      </c>
      <c r="F19">
        <v>4</v>
      </c>
      <c r="G19">
        <v>7.5</v>
      </c>
      <c r="H19" s="1">
        <v>943.19765269533605</v>
      </c>
      <c r="I19" s="1">
        <v>814.62124488188601</v>
      </c>
      <c r="J19" s="1">
        <v>858.64363455135594</v>
      </c>
      <c r="K19" s="1">
        <v>86.368031404019803</v>
      </c>
      <c r="L19" s="1">
        <v>91.035387132023303</v>
      </c>
      <c r="M19" s="1">
        <v>13.6319685959801</v>
      </c>
      <c r="N19" s="1">
        <v>8.9646128679766104</v>
      </c>
      <c r="O19" s="1">
        <v>5.4040316215732496</v>
      </c>
      <c r="P19" s="1">
        <v>34.238310447545103</v>
      </c>
    </row>
    <row r="20" spans="1:16" hidden="1" x14ac:dyDescent="0.25">
      <c r="A20" t="s">
        <v>34</v>
      </c>
      <c r="B20" s="2">
        <v>5026.5482457436601</v>
      </c>
      <c r="C20">
        <v>250</v>
      </c>
      <c r="D20">
        <v>49</v>
      </c>
      <c r="E20">
        <v>160</v>
      </c>
      <c r="F20">
        <v>4</v>
      </c>
      <c r="G20">
        <v>7.5</v>
      </c>
      <c r="H20" s="1">
        <v>1068.1891342823899</v>
      </c>
      <c r="I20" s="1">
        <v>900.04620505447895</v>
      </c>
      <c r="J20" s="1">
        <v>954.47428183638101</v>
      </c>
      <c r="K20" s="1">
        <v>84.259067628424106</v>
      </c>
      <c r="L20" s="1">
        <v>89.354427151853997</v>
      </c>
      <c r="M20" s="1">
        <v>15.7409323715758</v>
      </c>
      <c r="N20" s="1">
        <v>10.6455728481459</v>
      </c>
      <c r="O20" s="1">
        <v>6.0472536272298196</v>
      </c>
      <c r="P20" s="1">
        <v>32.370125245127397</v>
      </c>
    </row>
    <row r="21" spans="1:16" hidden="1" x14ac:dyDescent="0.25">
      <c r="A21" t="s">
        <v>35</v>
      </c>
      <c r="B21" s="2">
        <v>6031.8578948923996</v>
      </c>
      <c r="C21">
        <v>300</v>
      </c>
      <c r="D21">
        <v>49</v>
      </c>
      <c r="E21">
        <v>160</v>
      </c>
      <c r="F21">
        <v>4</v>
      </c>
      <c r="G21">
        <v>7.5</v>
      </c>
      <c r="H21" s="1">
        <v>1167.5372750935801</v>
      </c>
      <c r="I21" s="1">
        <v>963.47005191899302</v>
      </c>
      <c r="J21" s="1">
        <v>1028.24402996808</v>
      </c>
      <c r="K21" s="1">
        <v>82.521566760407296</v>
      </c>
      <c r="L21" s="1">
        <v>88.069481968844798</v>
      </c>
      <c r="M21" s="1">
        <v>17.478433239592601</v>
      </c>
      <c r="N21" s="1">
        <v>11.930518031155099</v>
      </c>
      <c r="O21" s="1">
        <v>6.7229882153659002</v>
      </c>
      <c r="P21" s="1">
        <v>31.741490397836099</v>
      </c>
    </row>
    <row r="22" spans="1:16" x14ac:dyDescent="0.25">
      <c r="A22" t="s">
        <v>36</v>
      </c>
      <c r="B22" s="2">
        <v>3015.9289474461998</v>
      </c>
      <c r="C22">
        <v>150</v>
      </c>
      <c r="D22">
        <v>49</v>
      </c>
      <c r="E22">
        <v>160</v>
      </c>
      <c r="F22">
        <v>4</v>
      </c>
      <c r="G22">
        <v>9</v>
      </c>
      <c r="H22" s="1">
        <v>911.54517986154599</v>
      </c>
      <c r="I22" s="1">
        <v>841.78892077184696</v>
      </c>
      <c r="J22" s="1">
        <v>866.82820706903101</v>
      </c>
      <c r="K22" s="1">
        <v>92.347471016160199</v>
      </c>
      <c r="L22" s="1">
        <v>95.094376693505396</v>
      </c>
      <c r="M22" s="1">
        <v>7.6525289838397903</v>
      </c>
      <c r="N22" s="1">
        <v>4.9056233064945403</v>
      </c>
      <c r="O22" s="1">
        <v>2.97453265056338</v>
      </c>
      <c r="P22" s="1">
        <v>35.895397235946596</v>
      </c>
    </row>
    <row r="23" spans="1:16" hidden="1" x14ac:dyDescent="0.25">
      <c r="A23" t="s">
        <v>37</v>
      </c>
      <c r="B23" s="2">
        <v>4021.2385965949302</v>
      </c>
      <c r="C23">
        <v>200</v>
      </c>
      <c r="D23">
        <v>49</v>
      </c>
      <c r="E23">
        <v>160</v>
      </c>
      <c r="F23">
        <v>4</v>
      </c>
      <c r="G23">
        <v>9</v>
      </c>
      <c r="H23" s="1">
        <v>1137.7166366122899</v>
      </c>
      <c r="I23" s="1">
        <v>1026.9372584037101</v>
      </c>
      <c r="J23" s="1">
        <v>1063.0290213659</v>
      </c>
      <c r="K23" s="1">
        <v>90.263007971963802</v>
      </c>
      <c r="L23" s="1">
        <v>93.435306046962594</v>
      </c>
      <c r="M23" s="1">
        <v>9.7369920280361608</v>
      </c>
      <c r="N23" s="1">
        <v>6.5646939530373096</v>
      </c>
      <c r="O23" s="1">
        <v>3.514505162496</v>
      </c>
      <c r="P23" s="1">
        <v>32.579856960596302</v>
      </c>
    </row>
    <row r="24" spans="1:16" hidden="1" x14ac:dyDescent="0.25">
      <c r="A24" t="s">
        <v>46</v>
      </c>
      <c r="B24" s="2">
        <v>5026.5482457436601</v>
      </c>
      <c r="C24">
        <v>250</v>
      </c>
      <c r="D24">
        <v>49</v>
      </c>
      <c r="E24">
        <v>160</v>
      </c>
      <c r="F24">
        <v>7</v>
      </c>
      <c r="G24">
        <v>7.5</v>
      </c>
      <c r="H24" s="1">
        <v>1068.1891342823899</v>
      </c>
      <c r="I24" s="1">
        <v>997.93671539944501</v>
      </c>
      <c r="J24" s="1">
        <v>1013.29854904732</v>
      </c>
      <c r="K24" s="1">
        <v>93.423222851808603</v>
      </c>
      <c r="L24" s="1">
        <v>94.861342109424598</v>
      </c>
      <c r="M24" s="1">
        <v>6.5767771481913497</v>
      </c>
      <c r="N24" s="1">
        <v>5.1386578905753399</v>
      </c>
      <c r="O24" s="1">
        <v>1.5393595015419199</v>
      </c>
      <c r="P24" s="1">
        <v>21.866625935645299</v>
      </c>
    </row>
    <row r="25" spans="1:16" hidden="1" x14ac:dyDescent="0.25">
      <c r="A25" t="s">
        <v>39</v>
      </c>
      <c r="B25" s="2">
        <v>6031.8578948923996</v>
      </c>
      <c r="C25">
        <v>300</v>
      </c>
      <c r="D25">
        <v>49</v>
      </c>
      <c r="E25">
        <v>160</v>
      </c>
      <c r="F25">
        <v>4</v>
      </c>
      <c r="G25">
        <v>9</v>
      </c>
      <c r="H25" s="1">
        <v>1498.49127476684</v>
      </c>
      <c r="I25" s="1">
        <v>1310.0605815147801</v>
      </c>
      <c r="J25" s="1">
        <v>1371.8553194982701</v>
      </c>
      <c r="K25" s="1">
        <v>87.425305944382401</v>
      </c>
      <c r="L25" s="1">
        <v>91.549102927658495</v>
      </c>
      <c r="M25" s="1">
        <v>12.574694055617501</v>
      </c>
      <c r="N25" s="1">
        <v>8.4508970723414496</v>
      </c>
      <c r="O25" s="1">
        <v>4.7169374344534702</v>
      </c>
      <c r="P25" s="1">
        <v>32.794412055168998</v>
      </c>
    </row>
    <row r="26" spans="1:16" x14ac:dyDescent="0.25">
      <c r="A26" t="s">
        <v>40</v>
      </c>
      <c r="B26" s="2">
        <v>3015.9289474461998</v>
      </c>
      <c r="C26">
        <v>150</v>
      </c>
      <c r="D26">
        <v>49</v>
      </c>
      <c r="E26">
        <v>160</v>
      </c>
      <c r="F26">
        <v>7</v>
      </c>
      <c r="G26">
        <v>6</v>
      </c>
      <c r="H26" s="1">
        <v>588.84147133986301</v>
      </c>
      <c r="I26" s="1">
        <v>546.21430941320102</v>
      </c>
      <c r="J26" s="1">
        <v>555.26244446811995</v>
      </c>
      <c r="K26" s="1">
        <v>92.760842433589602</v>
      </c>
      <c r="L26" s="1">
        <v>94.297441925186405</v>
      </c>
      <c r="M26" s="1">
        <v>7.2391575664103698</v>
      </c>
      <c r="N26" s="1">
        <v>5.70255807481354</v>
      </c>
      <c r="O26" s="1">
        <v>1.6565173960089099</v>
      </c>
      <c r="P26" s="1">
        <v>21.226219729304301</v>
      </c>
    </row>
    <row r="27" spans="1:16" hidden="1" x14ac:dyDescent="0.25">
      <c r="A27" t="s">
        <v>41</v>
      </c>
      <c r="B27" s="2">
        <v>4021.2385965949302</v>
      </c>
      <c r="C27">
        <v>200</v>
      </c>
      <c r="D27">
        <v>49</v>
      </c>
      <c r="E27">
        <v>160</v>
      </c>
      <c r="F27">
        <v>7</v>
      </c>
      <c r="G27">
        <v>6</v>
      </c>
      <c r="H27" s="1">
        <v>661.50439996498403</v>
      </c>
      <c r="I27" s="1">
        <v>605.353043943393</v>
      </c>
      <c r="J27" s="1">
        <v>617.35439828227902</v>
      </c>
      <c r="K27" s="1">
        <v>91.511567266285198</v>
      </c>
      <c r="L27" s="1">
        <v>93.325818893261697</v>
      </c>
      <c r="M27" s="1">
        <v>8.4884327337147596</v>
      </c>
      <c r="N27" s="1">
        <v>6.6741811067382102</v>
      </c>
      <c r="O27" s="1">
        <v>1.98253803445126</v>
      </c>
      <c r="P27" s="1">
        <v>21.373222641803</v>
      </c>
    </row>
    <row r="28" spans="1:16" hidden="1" x14ac:dyDescent="0.25">
      <c r="A28" t="s">
        <v>26</v>
      </c>
      <c r="B28" s="2">
        <v>5026.5482457436601</v>
      </c>
      <c r="C28">
        <v>250</v>
      </c>
      <c r="D28">
        <v>49</v>
      </c>
      <c r="E28">
        <v>160</v>
      </c>
      <c r="F28">
        <v>10</v>
      </c>
      <c r="G28">
        <v>9</v>
      </c>
      <c r="H28" s="1">
        <v>1325.8988221786899</v>
      </c>
      <c r="I28" s="1">
        <v>1295.35628323586</v>
      </c>
      <c r="J28" s="1">
        <v>1299.95681962667</v>
      </c>
      <c r="K28" s="1">
        <v>97.696465338686707</v>
      </c>
      <c r="L28" s="1">
        <v>98.043440259688396</v>
      </c>
      <c r="M28" s="1">
        <v>2.3035346613132099</v>
      </c>
      <c r="N28" s="1">
        <v>1.95655974031159</v>
      </c>
      <c r="O28" s="1">
        <v>0.35515606403850197</v>
      </c>
      <c r="P28" s="1">
        <v>15.0627176065071</v>
      </c>
    </row>
    <row r="29" spans="1:16" hidden="1" x14ac:dyDescent="0.25">
      <c r="A29" t="s">
        <v>43</v>
      </c>
      <c r="B29" s="2">
        <v>6031.8578948923996</v>
      </c>
      <c r="C29">
        <v>300</v>
      </c>
      <c r="D29">
        <v>49</v>
      </c>
      <c r="E29">
        <v>160</v>
      </c>
      <c r="F29">
        <v>7</v>
      </c>
      <c r="G29">
        <v>6</v>
      </c>
      <c r="H29" s="1">
        <v>739.48142832450003</v>
      </c>
      <c r="I29" s="1">
        <v>663.89696127589195</v>
      </c>
      <c r="J29" s="1">
        <v>678.65373890672697</v>
      </c>
      <c r="K29" s="1">
        <v>89.778720039005506</v>
      </c>
      <c r="L29" s="1">
        <v>91.774277610244297</v>
      </c>
      <c r="M29" s="1">
        <v>10.2212799609944</v>
      </c>
      <c r="N29" s="1">
        <v>8.2257223897557008</v>
      </c>
      <c r="O29" s="1">
        <v>2.2227511935698998</v>
      </c>
      <c r="P29" s="1">
        <v>19.5235584863543</v>
      </c>
    </row>
    <row r="30" spans="1:16" x14ac:dyDescent="0.25">
      <c r="A30" t="s">
        <v>44</v>
      </c>
      <c r="B30" s="2">
        <v>3015.9289474461998</v>
      </c>
      <c r="C30">
        <v>150</v>
      </c>
      <c r="D30">
        <v>49</v>
      </c>
      <c r="E30">
        <v>160</v>
      </c>
      <c r="F30">
        <v>7</v>
      </c>
      <c r="G30">
        <v>7.5</v>
      </c>
      <c r="H30" s="1">
        <v>787.55559943513094</v>
      </c>
      <c r="I30" s="1">
        <v>751.27368514472596</v>
      </c>
      <c r="J30" s="1">
        <v>759.25125201896503</v>
      </c>
      <c r="K30" s="1">
        <v>95.393098047118499</v>
      </c>
      <c r="L30" s="1">
        <v>96.406050895140893</v>
      </c>
      <c r="M30" s="1">
        <v>4.6069019528814898</v>
      </c>
      <c r="N30" s="1">
        <v>3.5939491048590599</v>
      </c>
      <c r="O30" s="1">
        <v>1.0618722619974901</v>
      </c>
      <c r="P30" s="1">
        <v>21.987723168035998</v>
      </c>
    </row>
    <row r="31" spans="1:16" hidden="1" x14ac:dyDescent="0.25">
      <c r="A31" t="s">
        <v>45</v>
      </c>
      <c r="B31" s="2">
        <v>4021.2385965949302</v>
      </c>
      <c r="C31">
        <v>200</v>
      </c>
      <c r="D31">
        <v>49</v>
      </c>
      <c r="E31">
        <v>160</v>
      </c>
      <c r="F31">
        <v>7</v>
      </c>
      <c r="G31">
        <v>7.5</v>
      </c>
      <c r="H31" s="1">
        <v>943.19765269533605</v>
      </c>
      <c r="I31" s="1">
        <v>890.78224843999703</v>
      </c>
      <c r="J31" s="1">
        <v>902.51282071136598</v>
      </c>
      <c r="K31" s="1">
        <v>94.4427974236838</v>
      </c>
      <c r="L31" s="1">
        <v>95.686499869067006</v>
      </c>
      <c r="M31" s="1">
        <v>5.5572025763161204</v>
      </c>
      <c r="N31" s="1">
        <v>4.3135001309329297</v>
      </c>
      <c r="O31" s="1">
        <v>1.31688437796241</v>
      </c>
      <c r="P31" s="1">
        <v>22.3800091557511</v>
      </c>
    </row>
    <row r="32" spans="1:16" hidden="1" x14ac:dyDescent="0.25">
      <c r="A32" t="s">
        <v>38</v>
      </c>
      <c r="B32" s="2">
        <v>5026.5482457436601</v>
      </c>
      <c r="C32">
        <v>250</v>
      </c>
      <c r="D32">
        <v>49</v>
      </c>
      <c r="E32">
        <v>160</v>
      </c>
      <c r="F32">
        <v>4</v>
      </c>
      <c r="G32">
        <v>9</v>
      </c>
      <c r="H32" s="1">
        <v>1325.8988221786899</v>
      </c>
      <c r="I32" s="1">
        <v>1179.72285593011</v>
      </c>
      <c r="J32" s="1">
        <v>1230.4736326490699</v>
      </c>
      <c r="K32" s="1">
        <v>88.975330258730907</v>
      </c>
      <c r="L32" s="1">
        <v>92.802981047013802</v>
      </c>
      <c r="M32" s="1">
        <v>11.024669741268999</v>
      </c>
      <c r="N32" s="1">
        <v>7.1970189529861601</v>
      </c>
      <c r="O32" s="1">
        <v>4.30192366485457</v>
      </c>
      <c r="P32" s="1">
        <v>34.718961003926303</v>
      </c>
    </row>
    <row r="33" spans="1:16" hidden="1" x14ac:dyDescent="0.25">
      <c r="A33" t="s">
        <v>47</v>
      </c>
      <c r="B33" s="2">
        <v>6031.8578948923996</v>
      </c>
      <c r="C33">
        <v>300</v>
      </c>
      <c r="D33">
        <v>49</v>
      </c>
      <c r="E33">
        <v>160</v>
      </c>
      <c r="F33">
        <v>7</v>
      </c>
      <c r="G33">
        <v>7.5</v>
      </c>
      <c r="H33" s="1">
        <v>1167.5372750935801</v>
      </c>
      <c r="I33" s="1">
        <v>1081.7954023571399</v>
      </c>
      <c r="J33" s="1">
        <v>1101.58107828485</v>
      </c>
      <c r="K33" s="1">
        <v>92.656176846296404</v>
      </c>
      <c r="L33" s="1">
        <v>94.350827316974303</v>
      </c>
      <c r="M33" s="1">
        <v>7.3438231537035996</v>
      </c>
      <c r="N33" s="1">
        <v>5.6491726830256601</v>
      </c>
      <c r="O33" s="1">
        <v>1.82896653883002</v>
      </c>
      <c r="P33" s="1">
        <v>23.075861648755801</v>
      </c>
    </row>
    <row r="34" spans="1:16" x14ac:dyDescent="0.25">
      <c r="A34" t="s">
        <v>48</v>
      </c>
      <c r="B34" s="2">
        <v>3015.9289474461998</v>
      </c>
      <c r="C34">
        <v>150</v>
      </c>
      <c r="D34">
        <v>49</v>
      </c>
      <c r="E34">
        <v>160</v>
      </c>
      <c r="F34">
        <v>7</v>
      </c>
      <c r="G34">
        <v>9</v>
      </c>
      <c r="H34" s="1">
        <v>911.54517986154599</v>
      </c>
      <c r="I34" s="1">
        <v>883.83324907072097</v>
      </c>
      <c r="J34" s="1">
        <v>890.33037082590999</v>
      </c>
      <c r="K34" s="1">
        <v>96.959894977993898</v>
      </c>
      <c r="L34" s="1">
        <v>97.672654136698</v>
      </c>
      <c r="M34" s="1">
        <v>3.0401050220060899</v>
      </c>
      <c r="N34" s="1">
        <v>2.3273458633019901</v>
      </c>
      <c r="O34" s="1">
        <v>0.73510718928260599</v>
      </c>
      <c r="P34" s="1">
        <v>23.445215002268501</v>
      </c>
    </row>
    <row r="35" spans="1:16" hidden="1" x14ac:dyDescent="0.25">
      <c r="A35" t="s">
        <v>49</v>
      </c>
      <c r="B35" s="2">
        <v>4021.2385965949302</v>
      </c>
      <c r="C35">
        <v>200</v>
      </c>
      <c r="D35">
        <v>49</v>
      </c>
      <c r="E35">
        <v>160</v>
      </c>
      <c r="F35">
        <v>7</v>
      </c>
      <c r="G35">
        <v>9</v>
      </c>
      <c r="H35" s="1">
        <v>1137.7166366122899</v>
      </c>
      <c r="I35" s="1">
        <v>1091.7843770898</v>
      </c>
      <c r="J35" s="1">
        <v>1101.26690340509</v>
      </c>
      <c r="K35" s="1">
        <v>95.962768052749496</v>
      </c>
      <c r="L35" s="1">
        <v>96.796238005647794</v>
      </c>
      <c r="M35" s="1">
        <v>4.0372319472504099</v>
      </c>
      <c r="N35" s="1">
        <v>3.20376199435213</v>
      </c>
      <c r="O35" s="1">
        <v>0.86853471383832004</v>
      </c>
      <c r="P35" s="1">
        <v>20.6445892578928</v>
      </c>
    </row>
    <row r="36" spans="1:16" hidden="1" x14ac:dyDescent="0.25">
      <c r="A36" t="s">
        <v>50</v>
      </c>
      <c r="B36" s="2">
        <v>5026.5482457436601</v>
      </c>
      <c r="C36">
        <v>250</v>
      </c>
      <c r="D36">
        <v>49</v>
      </c>
      <c r="E36">
        <v>160</v>
      </c>
      <c r="F36">
        <v>7</v>
      </c>
      <c r="G36">
        <v>9</v>
      </c>
      <c r="H36" s="1">
        <v>1325.8988221786899</v>
      </c>
      <c r="I36" s="1">
        <v>1268.5321997865601</v>
      </c>
      <c r="J36" s="1">
        <v>1282.6418987412201</v>
      </c>
      <c r="K36" s="1">
        <v>95.673378584206802</v>
      </c>
      <c r="L36" s="1">
        <v>96.7375396437576</v>
      </c>
      <c r="M36" s="1">
        <v>4.32662141579313</v>
      </c>
      <c r="N36" s="1">
        <v>3.2624603562423999</v>
      </c>
      <c r="O36" s="1">
        <v>1.1122854395845401</v>
      </c>
      <c r="P36" s="1">
        <v>24.595659228845399</v>
      </c>
    </row>
    <row r="37" spans="1:16" hidden="1" x14ac:dyDescent="0.25">
      <c r="A37" t="s">
        <v>51</v>
      </c>
      <c r="B37" s="2">
        <v>6031.8578948923996</v>
      </c>
      <c r="C37">
        <v>300</v>
      </c>
      <c r="D37">
        <v>49</v>
      </c>
      <c r="E37">
        <v>160</v>
      </c>
      <c r="F37">
        <v>7</v>
      </c>
      <c r="G37">
        <v>9</v>
      </c>
      <c r="H37" s="1">
        <v>1498.49127476684</v>
      </c>
      <c r="I37" s="1">
        <v>1420.39539886749</v>
      </c>
      <c r="J37" s="1">
        <v>1435.9276616659599</v>
      </c>
      <c r="K37" s="1">
        <v>94.788366324555398</v>
      </c>
      <c r="L37" s="1">
        <v>95.824893067154306</v>
      </c>
      <c r="M37" s="1">
        <v>5.2116336754445998</v>
      </c>
      <c r="N37" s="1">
        <v>4.1751069328456101</v>
      </c>
      <c r="O37" s="1">
        <v>1.0935168341755299</v>
      </c>
      <c r="P37" s="1">
        <v>19.888710664426299</v>
      </c>
    </row>
  </sheetData>
  <autoFilter ref="A1:P37" xr:uid="{16F10658-AB88-432F-A948-31FCC000212C}">
    <filterColumn colId="2">
      <filters>
        <filter val="150"/>
      </filters>
    </filterColumn>
    <sortState xmlns:xlrd2="http://schemas.microsoft.com/office/spreadsheetml/2017/richdata2" ref="A4:P36">
      <sortCondition ref="G1:G3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885A-6373-4264-B5FD-74941481BE06}">
  <sheetPr filterMode="1"/>
  <dimension ref="A1:P37"/>
  <sheetViews>
    <sheetView workbookViewId="0">
      <selection activeCell="I39" sqref="I39"/>
    </sheetView>
  </sheetViews>
  <sheetFormatPr defaultRowHeight="15" x14ac:dyDescent="0.25"/>
  <cols>
    <col min="1" max="1" width="36" bestFit="1" customWidth="1"/>
    <col min="2" max="2" width="12.85546875" bestFit="1" customWidth="1"/>
    <col min="3" max="3" width="14.7109375" bestFit="1" customWidth="1"/>
    <col min="4" max="4" width="8.85546875" bestFit="1" customWidth="1"/>
    <col min="5" max="5" width="10.140625" bestFit="1" customWidth="1"/>
    <col min="6" max="6" width="12.28515625" bestFit="1" customWidth="1"/>
    <col min="7" max="7" width="7.7109375" bestFit="1" customWidth="1"/>
    <col min="8" max="8" width="14.140625" bestFit="1" customWidth="1"/>
    <col min="9" max="9" width="13.140625" bestFit="1" customWidth="1"/>
    <col min="10" max="12" width="12" bestFit="1" customWidth="1"/>
    <col min="13" max="13" width="17.42578125" bestFit="1" customWidth="1"/>
    <col min="14" max="14" width="12.85546875" bestFit="1" customWidth="1"/>
    <col min="15" max="15" width="13.8554687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 t="s">
        <v>16</v>
      </c>
      <c r="B2" s="2">
        <v>3015.9289474461998</v>
      </c>
      <c r="C2">
        <v>150</v>
      </c>
      <c r="D2">
        <v>49</v>
      </c>
      <c r="E2">
        <v>160</v>
      </c>
      <c r="F2">
        <v>10</v>
      </c>
      <c r="G2">
        <v>6</v>
      </c>
      <c r="H2" s="1">
        <v>588.84147133986301</v>
      </c>
      <c r="I2" s="1">
        <v>565.45252041922095</v>
      </c>
      <c r="J2" s="1">
        <v>568.49401715634895</v>
      </c>
      <c r="K2" s="1">
        <v>96.027971523910907</v>
      </c>
      <c r="L2" s="1">
        <v>96.544493692467896</v>
      </c>
      <c r="M2" s="1">
        <v>3.9720284760890898</v>
      </c>
      <c r="N2" s="1">
        <v>3.45550630753208</v>
      </c>
      <c r="O2" s="1">
        <v>0.53788720136444301</v>
      </c>
      <c r="P2" s="1">
        <v>13.003989565190199</v>
      </c>
    </row>
    <row r="3" spans="1:16" hidden="1" x14ac:dyDescent="0.25">
      <c r="A3" t="s">
        <v>17</v>
      </c>
      <c r="B3" s="2">
        <v>4021.2385965949302</v>
      </c>
      <c r="C3">
        <v>200</v>
      </c>
      <c r="D3">
        <v>49</v>
      </c>
      <c r="E3">
        <v>160</v>
      </c>
      <c r="F3">
        <v>10</v>
      </c>
      <c r="G3">
        <v>6</v>
      </c>
      <c r="H3" s="1">
        <v>661.50439996498403</v>
      </c>
      <c r="I3" s="1">
        <v>630.26801976653201</v>
      </c>
      <c r="J3" s="1">
        <v>634.19766874057404</v>
      </c>
      <c r="K3" s="1">
        <v>95.277978468456695</v>
      </c>
      <c r="L3" s="1">
        <v>95.872025760394607</v>
      </c>
      <c r="M3" s="1">
        <v>4.7220215315432101</v>
      </c>
      <c r="N3" s="1">
        <v>4.1279742396053303</v>
      </c>
      <c r="O3" s="1">
        <v>0.62348855578894302</v>
      </c>
      <c r="P3" s="1">
        <v>12.5803596609975</v>
      </c>
    </row>
    <row r="4" spans="1:16" x14ac:dyDescent="0.25">
      <c r="A4" t="s">
        <v>18</v>
      </c>
      <c r="B4" s="2">
        <v>5026.5482457436601</v>
      </c>
      <c r="C4">
        <v>250</v>
      </c>
      <c r="D4">
        <v>49</v>
      </c>
      <c r="E4">
        <v>160</v>
      </c>
      <c r="F4">
        <v>10</v>
      </c>
      <c r="G4">
        <v>6</v>
      </c>
      <c r="H4" s="1">
        <v>708.97184897965599</v>
      </c>
      <c r="I4" s="1">
        <v>670.95274435674696</v>
      </c>
      <c r="J4" s="1">
        <v>675.667015638002</v>
      </c>
      <c r="K4" s="1">
        <v>94.637430995655805</v>
      </c>
      <c r="L4" s="1">
        <v>95.302375772806002</v>
      </c>
      <c r="M4" s="1">
        <v>5.3625690043441496</v>
      </c>
      <c r="N4" s="1">
        <v>4.6976242271939697</v>
      </c>
      <c r="O4" s="1">
        <v>0.70262344418531397</v>
      </c>
      <c r="P4" s="1">
        <v>12.3997430450128</v>
      </c>
    </row>
    <row r="5" spans="1:16" hidden="1" x14ac:dyDescent="0.25">
      <c r="A5" t="s">
        <v>19</v>
      </c>
      <c r="B5" s="2">
        <v>6031.8578948923996</v>
      </c>
      <c r="C5">
        <v>300</v>
      </c>
      <c r="D5">
        <v>49</v>
      </c>
      <c r="E5">
        <v>160</v>
      </c>
      <c r="F5">
        <v>10</v>
      </c>
      <c r="G5">
        <v>6</v>
      </c>
      <c r="H5" s="1">
        <v>739.48142832450003</v>
      </c>
      <c r="I5" s="1">
        <v>696.48693587378398</v>
      </c>
      <c r="J5" s="1">
        <v>701.69272969460405</v>
      </c>
      <c r="K5" s="1">
        <v>94.185859062325207</v>
      </c>
      <c r="L5" s="1">
        <v>94.889838042921895</v>
      </c>
      <c r="M5" s="1">
        <v>5.8141409376747202</v>
      </c>
      <c r="N5" s="1">
        <v>5.1101619570780601</v>
      </c>
      <c r="O5" s="1">
        <v>0.74743596077499297</v>
      </c>
      <c r="P5" s="1">
        <v>12.1080480872933</v>
      </c>
    </row>
    <row r="6" spans="1:16" hidden="1" x14ac:dyDescent="0.25">
      <c r="A6" t="s">
        <v>20</v>
      </c>
      <c r="B6" s="2">
        <v>3015.9289474461998</v>
      </c>
      <c r="C6">
        <v>150</v>
      </c>
      <c r="D6">
        <v>49</v>
      </c>
      <c r="E6">
        <v>160</v>
      </c>
      <c r="F6">
        <v>10</v>
      </c>
      <c r="G6">
        <v>7.5</v>
      </c>
      <c r="H6" s="1">
        <v>787.55559943513094</v>
      </c>
      <c r="I6" s="1">
        <v>767.99573808836101</v>
      </c>
      <c r="J6" s="1">
        <v>770.68465315364904</v>
      </c>
      <c r="K6" s="1">
        <v>97.516383432382497</v>
      </c>
      <c r="L6" s="1">
        <v>97.857808859008401</v>
      </c>
      <c r="M6" s="1">
        <v>2.48361656761743</v>
      </c>
      <c r="N6" s="1">
        <v>2.14219114099151</v>
      </c>
      <c r="O6" s="1">
        <v>0.35012109207542402</v>
      </c>
      <c r="P6" s="1">
        <v>13.7471069841289</v>
      </c>
    </row>
    <row r="7" spans="1:16" hidden="1" x14ac:dyDescent="0.25">
      <c r="A7" t="s">
        <v>21</v>
      </c>
      <c r="B7" s="2">
        <v>4021.2385965949302</v>
      </c>
      <c r="C7">
        <v>200</v>
      </c>
      <c r="D7">
        <v>49</v>
      </c>
      <c r="E7">
        <v>160</v>
      </c>
      <c r="F7">
        <v>10</v>
      </c>
      <c r="G7">
        <v>7.5</v>
      </c>
      <c r="H7" s="1">
        <v>943.19765269533605</v>
      </c>
      <c r="I7" s="1">
        <v>914.64554003854005</v>
      </c>
      <c r="J7" s="1">
        <v>918.47528376818502</v>
      </c>
      <c r="K7" s="1">
        <v>96.9728388768564</v>
      </c>
      <c r="L7" s="1">
        <v>97.3788771784468</v>
      </c>
      <c r="M7" s="1">
        <v>3.02716112314355</v>
      </c>
      <c r="N7" s="1">
        <v>2.6211228215531399</v>
      </c>
      <c r="O7" s="1">
        <v>0.41871343181571402</v>
      </c>
      <c r="P7" s="1">
        <v>13.4131711221487</v>
      </c>
    </row>
    <row r="8" spans="1:16" x14ac:dyDescent="0.25">
      <c r="A8" t="s">
        <v>30</v>
      </c>
      <c r="B8" s="2">
        <v>5026.5482457436601</v>
      </c>
      <c r="C8">
        <v>250</v>
      </c>
      <c r="D8">
        <v>49</v>
      </c>
      <c r="E8">
        <v>160</v>
      </c>
      <c r="F8">
        <v>4</v>
      </c>
      <c r="G8">
        <v>6</v>
      </c>
      <c r="H8" s="1">
        <v>708.97184897965599</v>
      </c>
      <c r="I8" s="1">
        <v>556.563246052713</v>
      </c>
      <c r="J8" s="1">
        <v>601.022366589542</v>
      </c>
      <c r="K8" s="1">
        <v>78.502869592595601</v>
      </c>
      <c r="L8" s="1">
        <v>84.7737984878421</v>
      </c>
      <c r="M8" s="1">
        <v>21.497130407404299</v>
      </c>
      <c r="N8" s="1">
        <v>15.2262015121578</v>
      </c>
      <c r="O8" s="1">
        <v>7.9881524430769799</v>
      </c>
      <c r="P8" s="1">
        <v>29.1710045778321</v>
      </c>
    </row>
    <row r="9" spans="1:16" hidden="1" x14ac:dyDescent="0.25">
      <c r="A9" t="s">
        <v>23</v>
      </c>
      <c r="B9" s="2">
        <v>6031.8578948923996</v>
      </c>
      <c r="C9">
        <v>300</v>
      </c>
      <c r="D9">
        <v>49</v>
      </c>
      <c r="E9">
        <v>160</v>
      </c>
      <c r="F9">
        <v>10</v>
      </c>
      <c r="G9">
        <v>7.5</v>
      </c>
      <c r="H9" s="1">
        <v>1167.5372750935801</v>
      </c>
      <c r="I9" s="1">
        <v>1121.17757873802</v>
      </c>
      <c r="J9" s="1">
        <v>1127.8620303349801</v>
      </c>
      <c r="K9" s="1">
        <v>96.029274838197594</v>
      </c>
      <c r="L9" s="1">
        <v>96.601800593011703</v>
      </c>
      <c r="M9" s="1">
        <v>3.97072516180235</v>
      </c>
      <c r="N9" s="1">
        <v>3.39819940698822</v>
      </c>
      <c r="O9" s="1">
        <v>0.59619918590326504</v>
      </c>
      <c r="P9" s="1">
        <v>14.4186699276426</v>
      </c>
    </row>
    <row r="10" spans="1:16" hidden="1" x14ac:dyDescent="0.25">
      <c r="A10" t="s">
        <v>24</v>
      </c>
      <c r="B10" s="2">
        <v>3015.9289474461998</v>
      </c>
      <c r="C10">
        <v>150</v>
      </c>
      <c r="D10">
        <v>49</v>
      </c>
      <c r="E10">
        <v>160</v>
      </c>
      <c r="F10">
        <v>10</v>
      </c>
      <c r="G10">
        <v>9</v>
      </c>
      <c r="H10" s="1">
        <v>911.54517986154599</v>
      </c>
      <c r="I10" s="1">
        <v>896.49082764135699</v>
      </c>
      <c r="J10" s="1">
        <v>898.31828429853601</v>
      </c>
      <c r="K10" s="1">
        <v>98.348479861143502</v>
      </c>
      <c r="L10" s="1">
        <v>98.548958860709504</v>
      </c>
      <c r="M10" s="1">
        <v>1.65152013885649</v>
      </c>
      <c r="N10" s="1">
        <v>1.4510411392904801</v>
      </c>
      <c r="O10" s="1">
        <v>0.203845549874342</v>
      </c>
      <c r="P10" s="1">
        <v>12.139058728331401</v>
      </c>
    </row>
    <row r="11" spans="1:16" hidden="1" x14ac:dyDescent="0.25">
      <c r="A11" t="s">
        <v>25</v>
      </c>
      <c r="B11" s="2">
        <v>4021.2385965949302</v>
      </c>
      <c r="C11">
        <v>200</v>
      </c>
      <c r="D11">
        <v>49</v>
      </c>
      <c r="E11">
        <v>160</v>
      </c>
      <c r="F11">
        <v>10</v>
      </c>
      <c r="G11">
        <v>9</v>
      </c>
      <c r="H11" s="1">
        <v>1137.7166366122899</v>
      </c>
      <c r="I11" s="1">
        <v>1112.1452050970699</v>
      </c>
      <c r="J11" s="1">
        <v>1115.4103357511301</v>
      </c>
      <c r="K11" s="1">
        <v>97.752390121378497</v>
      </c>
      <c r="L11" s="1">
        <v>98.039379917342004</v>
      </c>
      <c r="M11" s="1">
        <v>2.2476098786214198</v>
      </c>
      <c r="N11" s="1">
        <v>1.9606200826579001</v>
      </c>
      <c r="O11" s="1">
        <v>0.29358852055399798</v>
      </c>
      <c r="P11" s="1">
        <v>12.7686658923009</v>
      </c>
    </row>
    <row r="12" spans="1:16" x14ac:dyDescent="0.25">
      <c r="A12" t="s">
        <v>42</v>
      </c>
      <c r="B12" s="2">
        <v>5026.5482457436601</v>
      </c>
      <c r="C12">
        <v>250</v>
      </c>
      <c r="D12">
        <v>49</v>
      </c>
      <c r="E12">
        <v>160</v>
      </c>
      <c r="F12">
        <v>7</v>
      </c>
      <c r="G12">
        <v>6</v>
      </c>
      <c r="H12" s="1">
        <v>708.97184897965599</v>
      </c>
      <c r="I12" s="1">
        <v>641.48851068849297</v>
      </c>
      <c r="J12" s="1">
        <v>655.36931516287996</v>
      </c>
      <c r="K12" s="1">
        <v>90.481520755967395</v>
      </c>
      <c r="L12" s="1">
        <v>92.439398842997804</v>
      </c>
      <c r="M12" s="1">
        <v>9.5184792440325907</v>
      </c>
      <c r="N12" s="1">
        <v>7.5606011570021998</v>
      </c>
      <c r="O12" s="1">
        <v>2.1638430374207198</v>
      </c>
      <c r="P12" s="1">
        <v>20.569232088811201</v>
      </c>
    </row>
    <row r="13" spans="1:16" hidden="1" x14ac:dyDescent="0.25">
      <c r="A13" t="s">
        <v>27</v>
      </c>
      <c r="B13" s="2">
        <v>6031.8578948923996</v>
      </c>
      <c r="C13">
        <v>300</v>
      </c>
      <c r="D13">
        <v>49</v>
      </c>
      <c r="E13">
        <v>160</v>
      </c>
      <c r="F13">
        <v>10</v>
      </c>
      <c r="G13">
        <v>9</v>
      </c>
      <c r="H13" s="1">
        <v>1498.49127476684</v>
      </c>
      <c r="I13" s="1">
        <v>1455.1707942555699</v>
      </c>
      <c r="J13" s="1">
        <v>1460.7767731519</v>
      </c>
      <c r="K13" s="1">
        <v>97.109060210043097</v>
      </c>
      <c r="L13" s="1">
        <v>97.483168420796503</v>
      </c>
      <c r="M13" s="1">
        <v>2.8909397899568501</v>
      </c>
      <c r="N13" s="1">
        <v>2.5168315792034601</v>
      </c>
      <c r="O13" s="1">
        <v>0.38524542400494</v>
      </c>
      <c r="P13" s="1">
        <v>12.940712637912799</v>
      </c>
    </row>
    <row r="14" spans="1:16" hidden="1" x14ac:dyDescent="0.25">
      <c r="A14" t="s">
        <v>28</v>
      </c>
      <c r="B14" s="2">
        <v>3015.9289474461998</v>
      </c>
      <c r="C14">
        <v>150</v>
      </c>
      <c r="D14">
        <v>49</v>
      </c>
      <c r="E14">
        <v>160</v>
      </c>
      <c r="F14">
        <v>4</v>
      </c>
      <c r="G14">
        <v>6</v>
      </c>
      <c r="H14" s="1">
        <v>588.84147133986301</v>
      </c>
      <c r="I14" s="1">
        <v>487.84479000731301</v>
      </c>
      <c r="J14" s="1">
        <v>519.92764518617196</v>
      </c>
      <c r="K14" s="1">
        <v>82.848239085005304</v>
      </c>
      <c r="L14" s="1">
        <v>88.296709809368096</v>
      </c>
      <c r="M14" s="1">
        <v>17.1517609149946</v>
      </c>
      <c r="N14" s="1">
        <v>11.703290190631799</v>
      </c>
      <c r="O14" s="1">
        <v>6.5764472299434402</v>
      </c>
      <c r="P14" s="1">
        <v>31.7662469256991</v>
      </c>
    </row>
    <row r="15" spans="1:16" hidden="1" x14ac:dyDescent="0.25">
      <c r="A15" t="s">
        <v>29</v>
      </c>
      <c r="B15" s="2">
        <v>4021.2385965949302</v>
      </c>
      <c r="C15">
        <v>200</v>
      </c>
      <c r="D15">
        <v>49</v>
      </c>
      <c r="E15">
        <v>160</v>
      </c>
      <c r="F15">
        <v>4</v>
      </c>
      <c r="G15">
        <v>6</v>
      </c>
      <c r="H15" s="1">
        <v>661.50439996498403</v>
      </c>
      <c r="I15" s="1">
        <v>531.49456236849301</v>
      </c>
      <c r="J15" s="1">
        <v>571.27148989080695</v>
      </c>
      <c r="K15" s="1">
        <v>80.346338194670594</v>
      </c>
      <c r="L15" s="1">
        <v>86.359439169421506</v>
      </c>
      <c r="M15" s="1">
        <v>19.6536618053293</v>
      </c>
      <c r="N15" s="1">
        <v>13.6405608305784</v>
      </c>
      <c r="O15" s="1">
        <v>7.4839763825723402</v>
      </c>
      <c r="P15" s="1">
        <v>30.595321290815701</v>
      </c>
    </row>
    <row r="16" spans="1:16" x14ac:dyDescent="0.25">
      <c r="A16" t="s">
        <v>22</v>
      </c>
      <c r="B16" s="2">
        <v>5026.5482457436601</v>
      </c>
      <c r="C16">
        <v>250</v>
      </c>
      <c r="D16">
        <v>49</v>
      </c>
      <c r="E16">
        <v>160</v>
      </c>
      <c r="F16">
        <v>10</v>
      </c>
      <c r="G16">
        <v>7.5</v>
      </c>
      <c r="H16" s="1">
        <v>1068.1891342823899</v>
      </c>
      <c r="I16" s="1">
        <v>1029.66618527174</v>
      </c>
      <c r="J16" s="1">
        <v>1034.8768601964</v>
      </c>
      <c r="K16" s="1">
        <v>96.393620963339302</v>
      </c>
      <c r="L16" s="1">
        <v>96.881425487597099</v>
      </c>
      <c r="M16" s="1">
        <v>3.6063790366606301</v>
      </c>
      <c r="N16" s="1">
        <v>3.1185745124028399</v>
      </c>
      <c r="O16" s="1">
        <v>0.50605477767383</v>
      </c>
      <c r="P16" s="1">
        <v>13.5261579356747</v>
      </c>
    </row>
    <row r="17" spans="1:16" hidden="1" x14ac:dyDescent="0.25">
      <c r="A17" t="s">
        <v>31</v>
      </c>
      <c r="B17" s="2">
        <v>6031.8578948923996</v>
      </c>
      <c r="C17">
        <v>300</v>
      </c>
      <c r="D17">
        <v>49</v>
      </c>
      <c r="E17">
        <v>160</v>
      </c>
      <c r="F17">
        <v>4</v>
      </c>
      <c r="G17">
        <v>6</v>
      </c>
      <c r="H17" s="1">
        <v>739.48142832450003</v>
      </c>
      <c r="I17" s="1">
        <v>571.37988901107099</v>
      </c>
      <c r="J17" s="1">
        <v>619.64563685133101</v>
      </c>
      <c r="K17" s="1">
        <v>77.267645558819495</v>
      </c>
      <c r="L17" s="1">
        <v>83.794617838518207</v>
      </c>
      <c r="M17" s="1">
        <v>22.732354441180401</v>
      </c>
      <c r="N17" s="1">
        <v>16.205382161481701</v>
      </c>
      <c r="O17" s="1">
        <v>8.4472255269252603</v>
      </c>
      <c r="P17" s="1">
        <v>28.712258101496499</v>
      </c>
    </row>
    <row r="18" spans="1:16" hidden="1" x14ac:dyDescent="0.25">
      <c r="A18" t="s">
        <v>32</v>
      </c>
      <c r="B18" s="2">
        <v>3015.9289474461998</v>
      </c>
      <c r="C18">
        <v>150</v>
      </c>
      <c r="D18">
        <v>49</v>
      </c>
      <c r="E18">
        <v>160</v>
      </c>
      <c r="F18">
        <v>4</v>
      </c>
      <c r="G18">
        <v>7.5</v>
      </c>
      <c r="H18" s="1">
        <v>787.55559943513094</v>
      </c>
      <c r="I18" s="1">
        <v>697.69843710913096</v>
      </c>
      <c r="J18" s="1">
        <v>728.38380279114097</v>
      </c>
      <c r="K18" s="1">
        <v>88.590372236518903</v>
      </c>
      <c r="L18" s="1">
        <v>92.486651521945703</v>
      </c>
      <c r="M18" s="1">
        <v>11.409627763481</v>
      </c>
      <c r="N18" s="1">
        <v>7.5133484780542199</v>
      </c>
      <c r="O18" s="1">
        <v>4.39808433700279</v>
      </c>
      <c r="P18" s="1">
        <v>34.149048209072099</v>
      </c>
    </row>
    <row r="19" spans="1:16" hidden="1" x14ac:dyDescent="0.25">
      <c r="A19" t="s">
        <v>33</v>
      </c>
      <c r="B19" s="2">
        <v>4021.2385965949302</v>
      </c>
      <c r="C19">
        <v>200</v>
      </c>
      <c r="D19">
        <v>49</v>
      </c>
      <c r="E19">
        <v>160</v>
      </c>
      <c r="F19">
        <v>4</v>
      </c>
      <c r="G19">
        <v>7.5</v>
      </c>
      <c r="H19" s="1">
        <v>943.19765269533605</v>
      </c>
      <c r="I19" s="1">
        <v>814.62124488188601</v>
      </c>
      <c r="J19" s="1">
        <v>858.64363455135594</v>
      </c>
      <c r="K19" s="1">
        <v>86.368031404019803</v>
      </c>
      <c r="L19" s="1">
        <v>91.035387132023303</v>
      </c>
      <c r="M19" s="1">
        <v>13.6319685959801</v>
      </c>
      <c r="N19" s="1">
        <v>8.9646128679766104</v>
      </c>
      <c r="O19" s="1">
        <v>5.4040316215732496</v>
      </c>
      <c r="P19" s="1">
        <v>34.238310447545103</v>
      </c>
    </row>
    <row r="20" spans="1:16" x14ac:dyDescent="0.25">
      <c r="A20" t="s">
        <v>34</v>
      </c>
      <c r="B20" s="2">
        <v>5026.5482457436601</v>
      </c>
      <c r="C20">
        <v>250</v>
      </c>
      <c r="D20">
        <v>49</v>
      </c>
      <c r="E20">
        <v>160</v>
      </c>
      <c r="F20">
        <v>4</v>
      </c>
      <c r="G20">
        <v>7.5</v>
      </c>
      <c r="H20" s="1">
        <v>1068.1891342823899</v>
      </c>
      <c r="I20" s="1">
        <v>900.04620505447895</v>
      </c>
      <c r="J20" s="1">
        <v>954.47428183638101</v>
      </c>
      <c r="K20" s="1">
        <v>84.259067628424106</v>
      </c>
      <c r="L20" s="1">
        <v>89.354427151853997</v>
      </c>
      <c r="M20" s="1">
        <v>15.7409323715758</v>
      </c>
      <c r="N20" s="1">
        <v>10.6455728481459</v>
      </c>
      <c r="O20" s="1">
        <v>6.0472536272298196</v>
      </c>
      <c r="P20" s="1">
        <v>32.370125245127397</v>
      </c>
    </row>
    <row r="21" spans="1:16" hidden="1" x14ac:dyDescent="0.25">
      <c r="A21" t="s">
        <v>35</v>
      </c>
      <c r="B21" s="2">
        <v>6031.8578948923996</v>
      </c>
      <c r="C21">
        <v>300</v>
      </c>
      <c r="D21">
        <v>49</v>
      </c>
      <c r="E21">
        <v>160</v>
      </c>
      <c r="F21">
        <v>4</v>
      </c>
      <c r="G21">
        <v>7.5</v>
      </c>
      <c r="H21" s="1">
        <v>1167.5372750935801</v>
      </c>
      <c r="I21" s="1">
        <v>963.47005191899302</v>
      </c>
      <c r="J21" s="1">
        <v>1028.24402996808</v>
      </c>
      <c r="K21" s="1">
        <v>82.521566760407296</v>
      </c>
      <c r="L21" s="1">
        <v>88.069481968844798</v>
      </c>
      <c r="M21" s="1">
        <v>17.478433239592601</v>
      </c>
      <c r="N21" s="1">
        <v>11.930518031155099</v>
      </c>
      <c r="O21" s="1">
        <v>6.7229882153659002</v>
      </c>
      <c r="P21" s="1">
        <v>31.741490397836099</v>
      </c>
    </row>
    <row r="22" spans="1:16" hidden="1" x14ac:dyDescent="0.25">
      <c r="A22" t="s">
        <v>36</v>
      </c>
      <c r="B22" s="2">
        <v>3015.9289474461998</v>
      </c>
      <c r="C22">
        <v>150</v>
      </c>
      <c r="D22">
        <v>49</v>
      </c>
      <c r="E22">
        <v>160</v>
      </c>
      <c r="F22">
        <v>4</v>
      </c>
      <c r="G22">
        <v>9</v>
      </c>
      <c r="H22" s="1">
        <v>911.54517986154599</v>
      </c>
      <c r="I22" s="1">
        <v>841.78892077184696</v>
      </c>
      <c r="J22" s="1">
        <v>866.82820706903101</v>
      </c>
      <c r="K22" s="1">
        <v>92.347471016160199</v>
      </c>
      <c r="L22" s="1">
        <v>95.094376693505396</v>
      </c>
      <c r="M22" s="1">
        <v>7.6525289838397903</v>
      </c>
      <c r="N22" s="1">
        <v>4.9056233064945403</v>
      </c>
      <c r="O22" s="1">
        <v>2.97453265056338</v>
      </c>
      <c r="P22" s="1">
        <v>35.895397235946596</v>
      </c>
    </row>
    <row r="23" spans="1:16" hidden="1" x14ac:dyDescent="0.25">
      <c r="A23" t="s">
        <v>37</v>
      </c>
      <c r="B23" s="2">
        <v>4021.2385965949302</v>
      </c>
      <c r="C23">
        <v>200</v>
      </c>
      <c r="D23">
        <v>49</v>
      </c>
      <c r="E23">
        <v>160</v>
      </c>
      <c r="F23">
        <v>4</v>
      </c>
      <c r="G23">
        <v>9</v>
      </c>
      <c r="H23" s="1">
        <v>1137.7166366122899</v>
      </c>
      <c r="I23" s="1">
        <v>1026.9372584037101</v>
      </c>
      <c r="J23" s="1">
        <v>1063.0290213659</v>
      </c>
      <c r="K23" s="1">
        <v>90.263007971963802</v>
      </c>
      <c r="L23" s="1">
        <v>93.435306046962594</v>
      </c>
      <c r="M23" s="1">
        <v>9.7369920280361608</v>
      </c>
      <c r="N23" s="1">
        <v>6.5646939530373096</v>
      </c>
      <c r="O23" s="1">
        <v>3.514505162496</v>
      </c>
      <c r="P23" s="1">
        <v>32.579856960596302</v>
      </c>
    </row>
    <row r="24" spans="1:16" x14ac:dyDescent="0.25">
      <c r="A24" t="s">
        <v>46</v>
      </c>
      <c r="B24" s="2">
        <v>5026.5482457436601</v>
      </c>
      <c r="C24">
        <v>250</v>
      </c>
      <c r="D24">
        <v>49</v>
      </c>
      <c r="E24">
        <v>160</v>
      </c>
      <c r="F24">
        <v>7</v>
      </c>
      <c r="G24">
        <v>7.5</v>
      </c>
      <c r="H24" s="1">
        <v>1068.1891342823899</v>
      </c>
      <c r="I24" s="1">
        <v>997.93671539944501</v>
      </c>
      <c r="J24" s="1">
        <v>1013.29854904732</v>
      </c>
      <c r="K24" s="1">
        <v>93.423222851808603</v>
      </c>
      <c r="L24" s="1">
        <v>94.861342109424598</v>
      </c>
      <c r="M24" s="1">
        <v>6.5767771481913497</v>
      </c>
      <c r="N24" s="1">
        <v>5.1386578905753399</v>
      </c>
      <c r="O24" s="1">
        <v>1.5393595015419199</v>
      </c>
      <c r="P24" s="1">
        <v>21.866625935645299</v>
      </c>
    </row>
    <row r="25" spans="1:16" hidden="1" x14ac:dyDescent="0.25">
      <c r="A25" t="s">
        <v>39</v>
      </c>
      <c r="B25" s="2">
        <v>6031.8578948923996</v>
      </c>
      <c r="C25">
        <v>300</v>
      </c>
      <c r="D25">
        <v>49</v>
      </c>
      <c r="E25">
        <v>160</v>
      </c>
      <c r="F25">
        <v>4</v>
      </c>
      <c r="G25">
        <v>9</v>
      </c>
      <c r="H25" s="1">
        <v>1498.49127476684</v>
      </c>
      <c r="I25" s="1">
        <v>1310.0605815147801</v>
      </c>
      <c r="J25" s="1">
        <v>1371.8553194982701</v>
      </c>
      <c r="K25" s="1">
        <v>87.425305944382401</v>
      </c>
      <c r="L25" s="1">
        <v>91.549102927658495</v>
      </c>
      <c r="M25" s="1">
        <v>12.574694055617501</v>
      </c>
      <c r="N25" s="1">
        <v>8.4508970723414496</v>
      </c>
      <c r="O25" s="1">
        <v>4.7169374344534702</v>
      </c>
      <c r="P25" s="1">
        <v>32.794412055168998</v>
      </c>
    </row>
    <row r="26" spans="1:16" hidden="1" x14ac:dyDescent="0.25">
      <c r="A26" t="s">
        <v>40</v>
      </c>
      <c r="B26" s="2">
        <v>3015.9289474461998</v>
      </c>
      <c r="C26">
        <v>150</v>
      </c>
      <c r="D26">
        <v>49</v>
      </c>
      <c r="E26">
        <v>160</v>
      </c>
      <c r="F26">
        <v>7</v>
      </c>
      <c r="G26">
        <v>6</v>
      </c>
      <c r="H26" s="1">
        <v>588.84147133986301</v>
      </c>
      <c r="I26" s="1">
        <v>546.21430941320102</v>
      </c>
      <c r="J26" s="1">
        <v>555.26244446811995</v>
      </c>
      <c r="K26" s="1">
        <v>92.760842433589602</v>
      </c>
      <c r="L26" s="1">
        <v>94.297441925186405</v>
      </c>
      <c r="M26" s="1">
        <v>7.2391575664103698</v>
      </c>
      <c r="N26" s="1">
        <v>5.70255807481354</v>
      </c>
      <c r="O26" s="1">
        <v>1.6565173960089099</v>
      </c>
      <c r="P26" s="1">
        <v>21.226219729304301</v>
      </c>
    </row>
    <row r="27" spans="1:16" hidden="1" x14ac:dyDescent="0.25">
      <c r="A27" t="s">
        <v>41</v>
      </c>
      <c r="B27" s="2">
        <v>4021.2385965949302</v>
      </c>
      <c r="C27">
        <v>200</v>
      </c>
      <c r="D27">
        <v>49</v>
      </c>
      <c r="E27">
        <v>160</v>
      </c>
      <c r="F27">
        <v>7</v>
      </c>
      <c r="G27">
        <v>6</v>
      </c>
      <c r="H27" s="1">
        <v>661.50439996498403</v>
      </c>
      <c r="I27" s="1">
        <v>605.353043943393</v>
      </c>
      <c r="J27" s="1">
        <v>617.35439828227902</v>
      </c>
      <c r="K27" s="1">
        <v>91.511567266285198</v>
      </c>
      <c r="L27" s="1">
        <v>93.325818893261697</v>
      </c>
      <c r="M27" s="1">
        <v>8.4884327337147596</v>
      </c>
      <c r="N27" s="1">
        <v>6.6741811067382102</v>
      </c>
      <c r="O27" s="1">
        <v>1.98253803445126</v>
      </c>
      <c r="P27" s="1">
        <v>21.373222641803</v>
      </c>
    </row>
    <row r="28" spans="1:16" x14ac:dyDescent="0.25">
      <c r="A28" t="s">
        <v>26</v>
      </c>
      <c r="B28" s="2">
        <v>5026.5482457436601</v>
      </c>
      <c r="C28">
        <v>250</v>
      </c>
      <c r="D28">
        <v>49</v>
      </c>
      <c r="E28">
        <v>160</v>
      </c>
      <c r="F28">
        <v>10</v>
      </c>
      <c r="G28">
        <v>9</v>
      </c>
      <c r="H28" s="1">
        <v>1325.8988221786899</v>
      </c>
      <c r="I28" s="1">
        <v>1295.35628323586</v>
      </c>
      <c r="J28" s="1">
        <v>1299.95681962667</v>
      </c>
      <c r="K28" s="1">
        <v>97.696465338686707</v>
      </c>
      <c r="L28" s="1">
        <v>98.043440259688396</v>
      </c>
      <c r="M28" s="1">
        <v>2.3035346613132099</v>
      </c>
      <c r="N28" s="1">
        <v>1.95655974031159</v>
      </c>
      <c r="O28" s="1">
        <v>0.35515606403850197</v>
      </c>
      <c r="P28" s="1">
        <v>15.0627176065071</v>
      </c>
    </row>
    <row r="29" spans="1:16" hidden="1" x14ac:dyDescent="0.25">
      <c r="A29" t="s">
        <v>43</v>
      </c>
      <c r="B29" s="2">
        <v>6031.8578948923996</v>
      </c>
      <c r="C29">
        <v>300</v>
      </c>
      <c r="D29">
        <v>49</v>
      </c>
      <c r="E29">
        <v>160</v>
      </c>
      <c r="F29">
        <v>7</v>
      </c>
      <c r="G29">
        <v>6</v>
      </c>
      <c r="H29" s="1">
        <v>739.48142832450003</v>
      </c>
      <c r="I29" s="1">
        <v>663.89696127589195</v>
      </c>
      <c r="J29" s="1">
        <v>678.65373890672697</v>
      </c>
      <c r="K29" s="1">
        <v>89.778720039005506</v>
      </c>
      <c r="L29" s="1">
        <v>91.774277610244297</v>
      </c>
      <c r="M29" s="1">
        <v>10.2212799609944</v>
      </c>
      <c r="N29" s="1">
        <v>8.2257223897557008</v>
      </c>
      <c r="O29" s="1">
        <v>2.2227511935698998</v>
      </c>
      <c r="P29" s="1">
        <v>19.5235584863543</v>
      </c>
    </row>
    <row r="30" spans="1:16" hidden="1" x14ac:dyDescent="0.25">
      <c r="A30" t="s">
        <v>44</v>
      </c>
      <c r="B30" s="2">
        <v>3015.9289474461998</v>
      </c>
      <c r="C30">
        <v>150</v>
      </c>
      <c r="D30">
        <v>49</v>
      </c>
      <c r="E30">
        <v>160</v>
      </c>
      <c r="F30">
        <v>7</v>
      </c>
      <c r="G30">
        <v>7.5</v>
      </c>
      <c r="H30" s="1">
        <v>787.55559943513094</v>
      </c>
      <c r="I30" s="1">
        <v>751.27368514472596</v>
      </c>
      <c r="J30" s="1">
        <v>759.25125201896503</v>
      </c>
      <c r="K30" s="1">
        <v>95.393098047118499</v>
      </c>
      <c r="L30" s="1">
        <v>96.406050895140893</v>
      </c>
      <c r="M30" s="1">
        <v>4.6069019528814898</v>
      </c>
      <c r="N30" s="1">
        <v>3.5939491048590599</v>
      </c>
      <c r="O30" s="1">
        <v>1.0618722619974901</v>
      </c>
      <c r="P30" s="1">
        <v>21.987723168035998</v>
      </c>
    </row>
    <row r="31" spans="1:16" hidden="1" x14ac:dyDescent="0.25">
      <c r="A31" t="s">
        <v>45</v>
      </c>
      <c r="B31" s="2">
        <v>4021.2385965949302</v>
      </c>
      <c r="C31">
        <v>200</v>
      </c>
      <c r="D31">
        <v>49</v>
      </c>
      <c r="E31">
        <v>160</v>
      </c>
      <c r="F31">
        <v>7</v>
      </c>
      <c r="G31">
        <v>7.5</v>
      </c>
      <c r="H31" s="1">
        <v>943.19765269533605</v>
      </c>
      <c r="I31" s="1">
        <v>890.78224843999703</v>
      </c>
      <c r="J31" s="1">
        <v>902.51282071136598</v>
      </c>
      <c r="K31" s="1">
        <v>94.4427974236838</v>
      </c>
      <c r="L31" s="1">
        <v>95.686499869067006</v>
      </c>
      <c r="M31" s="1">
        <v>5.5572025763161204</v>
      </c>
      <c r="N31" s="1">
        <v>4.3135001309329297</v>
      </c>
      <c r="O31" s="1">
        <v>1.31688437796241</v>
      </c>
      <c r="P31" s="1">
        <v>22.3800091557511</v>
      </c>
    </row>
    <row r="32" spans="1:16" x14ac:dyDescent="0.25">
      <c r="A32" t="s">
        <v>38</v>
      </c>
      <c r="B32" s="2">
        <v>5026.5482457436601</v>
      </c>
      <c r="C32">
        <v>250</v>
      </c>
      <c r="D32">
        <v>49</v>
      </c>
      <c r="E32">
        <v>160</v>
      </c>
      <c r="F32">
        <v>4</v>
      </c>
      <c r="G32">
        <v>9</v>
      </c>
      <c r="H32" s="1">
        <v>1325.8988221786899</v>
      </c>
      <c r="I32" s="1">
        <v>1179.72285593011</v>
      </c>
      <c r="J32" s="1">
        <v>1230.4736326490699</v>
      </c>
      <c r="K32" s="1">
        <v>88.975330258730907</v>
      </c>
      <c r="L32" s="1">
        <v>92.802981047013802</v>
      </c>
      <c r="M32" s="1">
        <v>11.024669741268999</v>
      </c>
      <c r="N32" s="1">
        <v>7.1970189529861601</v>
      </c>
      <c r="O32" s="1">
        <v>4.30192366485457</v>
      </c>
      <c r="P32" s="1">
        <v>34.718961003926303</v>
      </c>
    </row>
    <row r="33" spans="1:16" hidden="1" x14ac:dyDescent="0.25">
      <c r="A33" t="s">
        <v>47</v>
      </c>
      <c r="B33" s="2">
        <v>6031.8578948923996</v>
      </c>
      <c r="C33">
        <v>300</v>
      </c>
      <c r="D33">
        <v>49</v>
      </c>
      <c r="E33">
        <v>160</v>
      </c>
      <c r="F33">
        <v>7</v>
      </c>
      <c r="G33">
        <v>7.5</v>
      </c>
      <c r="H33" s="1">
        <v>1167.5372750935801</v>
      </c>
      <c r="I33" s="1">
        <v>1081.7954023571399</v>
      </c>
      <c r="J33" s="1">
        <v>1101.58107828485</v>
      </c>
      <c r="K33" s="1">
        <v>92.656176846296404</v>
      </c>
      <c r="L33" s="1">
        <v>94.350827316974303</v>
      </c>
      <c r="M33" s="1">
        <v>7.3438231537035996</v>
      </c>
      <c r="N33" s="1">
        <v>5.6491726830256601</v>
      </c>
      <c r="O33" s="1">
        <v>1.82896653883002</v>
      </c>
      <c r="P33" s="1">
        <v>23.075861648755801</v>
      </c>
    </row>
    <row r="34" spans="1:16" hidden="1" x14ac:dyDescent="0.25">
      <c r="A34" t="s">
        <v>48</v>
      </c>
      <c r="B34" s="2">
        <v>3015.9289474461998</v>
      </c>
      <c r="C34">
        <v>150</v>
      </c>
      <c r="D34">
        <v>49</v>
      </c>
      <c r="E34">
        <v>160</v>
      </c>
      <c r="F34">
        <v>7</v>
      </c>
      <c r="G34">
        <v>9</v>
      </c>
      <c r="H34" s="1">
        <v>911.54517986154599</v>
      </c>
      <c r="I34" s="1">
        <v>883.83324907072097</v>
      </c>
      <c r="J34" s="1">
        <v>890.33037082590999</v>
      </c>
      <c r="K34" s="1">
        <v>96.959894977993898</v>
      </c>
      <c r="L34" s="1">
        <v>97.672654136698</v>
      </c>
      <c r="M34" s="1">
        <v>3.0401050220060899</v>
      </c>
      <c r="N34" s="1">
        <v>2.3273458633019901</v>
      </c>
      <c r="O34" s="1">
        <v>0.73510718928260599</v>
      </c>
      <c r="P34" s="1">
        <v>23.445215002268501</v>
      </c>
    </row>
    <row r="35" spans="1:16" hidden="1" x14ac:dyDescent="0.25">
      <c r="A35" t="s">
        <v>49</v>
      </c>
      <c r="B35" s="2">
        <v>4021.2385965949302</v>
      </c>
      <c r="C35">
        <v>200</v>
      </c>
      <c r="D35">
        <v>49</v>
      </c>
      <c r="E35">
        <v>160</v>
      </c>
      <c r="F35">
        <v>7</v>
      </c>
      <c r="G35">
        <v>9</v>
      </c>
      <c r="H35" s="1">
        <v>1137.7166366122899</v>
      </c>
      <c r="I35" s="1">
        <v>1091.7843770898</v>
      </c>
      <c r="J35" s="1">
        <v>1101.26690340509</v>
      </c>
      <c r="K35" s="1">
        <v>95.962768052749496</v>
      </c>
      <c r="L35" s="1">
        <v>96.796238005647794</v>
      </c>
      <c r="M35" s="1">
        <v>4.0372319472504099</v>
      </c>
      <c r="N35" s="1">
        <v>3.20376199435213</v>
      </c>
      <c r="O35" s="1">
        <v>0.86853471383832004</v>
      </c>
      <c r="P35" s="1">
        <v>20.6445892578928</v>
      </c>
    </row>
    <row r="36" spans="1:16" x14ac:dyDescent="0.25">
      <c r="A36" t="s">
        <v>50</v>
      </c>
      <c r="B36" s="2">
        <v>5026.5482457436601</v>
      </c>
      <c r="C36">
        <v>250</v>
      </c>
      <c r="D36">
        <v>49</v>
      </c>
      <c r="E36">
        <v>160</v>
      </c>
      <c r="F36">
        <v>7</v>
      </c>
      <c r="G36">
        <v>9</v>
      </c>
      <c r="H36" s="1">
        <v>1325.8988221786899</v>
      </c>
      <c r="I36" s="1">
        <v>1268.5321997865601</v>
      </c>
      <c r="J36" s="1">
        <v>1282.6418987412201</v>
      </c>
      <c r="K36" s="1">
        <v>95.673378584206802</v>
      </c>
      <c r="L36" s="1">
        <v>96.7375396437576</v>
      </c>
      <c r="M36" s="1">
        <v>4.32662141579313</v>
      </c>
      <c r="N36" s="1">
        <v>3.2624603562423999</v>
      </c>
      <c r="O36" s="1">
        <v>1.1122854395845401</v>
      </c>
      <c r="P36" s="1">
        <v>24.595659228845399</v>
      </c>
    </row>
    <row r="37" spans="1:16" hidden="1" x14ac:dyDescent="0.25">
      <c r="A37" t="s">
        <v>51</v>
      </c>
      <c r="B37" s="2">
        <v>6031.8578948923996</v>
      </c>
      <c r="C37">
        <v>300</v>
      </c>
      <c r="D37">
        <v>49</v>
      </c>
      <c r="E37">
        <v>160</v>
      </c>
      <c r="F37">
        <v>7</v>
      </c>
      <c r="G37">
        <v>9</v>
      </c>
      <c r="H37" s="1">
        <v>1498.49127476684</v>
      </c>
      <c r="I37" s="1">
        <v>1420.39539886749</v>
      </c>
      <c r="J37" s="1">
        <v>1435.9276616659599</v>
      </c>
      <c r="K37" s="1">
        <v>94.788366324555398</v>
      </c>
      <c r="L37" s="1">
        <v>95.824893067154306</v>
      </c>
      <c r="M37" s="1">
        <v>5.2116336754445998</v>
      </c>
      <c r="N37" s="1">
        <v>4.1751069328456101</v>
      </c>
      <c r="O37" s="1">
        <v>1.0935168341755299</v>
      </c>
      <c r="P37" s="1">
        <v>19.888710664426299</v>
      </c>
    </row>
  </sheetData>
  <autoFilter ref="A1:P37" xr:uid="{16F10658-AB88-432F-A948-31FCC000212C}">
    <filterColumn colId="2">
      <filters>
        <filter val="250"/>
      </filters>
    </filterColumn>
    <sortState xmlns:xlrd2="http://schemas.microsoft.com/office/spreadsheetml/2017/richdata2" ref="A4:P36">
      <sortCondition ref="G1:G37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D371-7DDA-4F46-861F-060AC71A68DC}">
  <dimension ref="A1:AS74"/>
  <sheetViews>
    <sheetView tabSelected="1" workbookViewId="0">
      <pane ySplit="1" topLeftCell="A2" activePane="bottomLeft" state="frozen"/>
      <selection pane="bottomLeft" activeCell="O21" sqref="O21"/>
    </sheetView>
  </sheetViews>
  <sheetFormatPr defaultRowHeight="15" x14ac:dyDescent="0.25"/>
  <cols>
    <col min="1" max="1" width="36" bestFit="1" customWidth="1"/>
    <col min="2" max="2" width="8.85546875" customWidth="1"/>
    <col min="3" max="3" width="9.85546875" customWidth="1"/>
    <col min="4" max="4" width="9.42578125" customWidth="1"/>
    <col min="5" max="5" width="7.28515625" customWidth="1"/>
    <col min="6" max="6" width="7.140625" customWidth="1"/>
    <col min="7" max="8" width="9.140625" customWidth="1"/>
    <col min="9" max="9" width="10" bestFit="1" customWidth="1"/>
    <col min="10" max="10" width="8.7109375" customWidth="1"/>
    <col min="11" max="11" width="7.85546875" customWidth="1"/>
    <col min="12" max="12" width="8.5703125" customWidth="1"/>
    <col min="13" max="13" width="9.140625" customWidth="1"/>
    <col min="14" max="14" width="9" customWidth="1"/>
    <col min="15" max="15" width="8.140625" customWidth="1"/>
    <col min="16" max="16" width="9.140625" bestFit="1" customWidth="1"/>
    <col min="17" max="18" width="9.140625" customWidth="1"/>
    <col min="19" max="19" width="11" customWidth="1"/>
    <col min="20" max="20" width="8.85546875" customWidth="1"/>
    <col min="21" max="21" width="9.5703125" customWidth="1"/>
    <col min="22" max="23" width="9.85546875" customWidth="1"/>
    <col min="24" max="24" width="8.85546875" customWidth="1"/>
    <col min="25" max="25" width="10" customWidth="1"/>
    <col min="26" max="26" width="10" style="6" customWidth="1"/>
    <col min="27" max="28" width="10" customWidth="1"/>
    <col min="29" max="29" width="10" style="6" customWidth="1"/>
    <col min="30" max="37" width="10.7109375" customWidth="1"/>
    <col min="38" max="38" width="9.5703125" bestFit="1" customWidth="1"/>
    <col min="39" max="39" width="9.5703125" customWidth="1"/>
    <col min="41" max="41" width="10.7109375" customWidth="1"/>
    <col min="42" max="42" width="9.5703125" bestFit="1" customWidth="1"/>
  </cols>
  <sheetData>
    <row r="1" spans="1:45" ht="150" x14ac:dyDescent="0.25">
      <c r="A1" t="s">
        <v>0</v>
      </c>
      <c r="B1" s="5" t="s">
        <v>119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190</v>
      </c>
      <c r="I1" s="5" t="s">
        <v>6</v>
      </c>
      <c r="J1" s="5" t="s">
        <v>114</v>
      </c>
      <c r="K1" s="5" t="s">
        <v>115</v>
      </c>
      <c r="L1" s="5" t="s">
        <v>117</v>
      </c>
      <c r="M1" s="5" t="s">
        <v>116</v>
      </c>
      <c r="N1" s="5" t="s">
        <v>118</v>
      </c>
      <c r="O1" s="5" t="s">
        <v>10</v>
      </c>
      <c r="P1" s="5" t="s">
        <v>11</v>
      </c>
      <c r="Q1" s="5" t="s">
        <v>187</v>
      </c>
      <c r="R1" s="5" t="s">
        <v>188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182</v>
      </c>
      <c r="X1" s="5" t="s">
        <v>101</v>
      </c>
      <c r="Y1" s="5" t="s">
        <v>122</v>
      </c>
      <c r="Z1" s="8" t="s">
        <v>129</v>
      </c>
      <c r="AA1" s="5" t="s">
        <v>123</v>
      </c>
      <c r="AB1" s="5" t="s">
        <v>121</v>
      </c>
      <c r="AC1" s="8" t="s">
        <v>130</v>
      </c>
      <c r="AD1" s="5" t="s">
        <v>104</v>
      </c>
      <c r="AE1" s="5" t="s">
        <v>185</v>
      </c>
      <c r="AF1" s="5" t="s">
        <v>186</v>
      </c>
      <c r="AG1" s="5" t="s">
        <v>112</v>
      </c>
      <c r="AH1" s="5" t="s">
        <v>113</v>
      </c>
      <c r="AI1" s="5" t="s">
        <v>183</v>
      </c>
      <c r="AJ1" s="5" t="s">
        <v>184</v>
      </c>
      <c r="AK1" s="5" t="s">
        <v>124</v>
      </c>
      <c r="AL1" s="5" t="s">
        <v>125</v>
      </c>
      <c r="AM1" s="5" t="s">
        <v>189</v>
      </c>
      <c r="AN1" s="5" t="s">
        <v>131</v>
      </c>
      <c r="AO1" s="5" t="s">
        <v>126</v>
      </c>
      <c r="AP1" s="5" t="s">
        <v>127</v>
      </c>
      <c r="AQ1" s="5" t="s">
        <v>128</v>
      </c>
      <c r="AR1" t="s">
        <v>103</v>
      </c>
      <c r="AS1" t="s">
        <v>102</v>
      </c>
    </row>
    <row r="2" spans="1:45" x14ac:dyDescent="0.25">
      <c r="A2" t="s">
        <v>158</v>
      </c>
      <c r="B2" s="7" t="str">
        <f t="shared" ref="B2:B33" si="0">ROUND(C2,0)&amp;""&amp;G2</f>
        <v>301615</v>
      </c>
      <c r="C2" s="2">
        <v>3015.9289474461998</v>
      </c>
      <c r="D2">
        <v>150</v>
      </c>
      <c r="E2">
        <v>49</v>
      </c>
      <c r="F2">
        <v>160</v>
      </c>
      <c r="G2">
        <v>15</v>
      </c>
      <c r="H2">
        <f>((49*C2) /10^3)/ (((6*F2*G2)^2)/10^(6))</f>
        <v>0.71267611123101737</v>
      </c>
      <c r="I2">
        <v>6</v>
      </c>
      <c r="J2" s="2">
        <v>588.84147133986301</v>
      </c>
      <c r="K2" s="2">
        <v>577.12347049566699</v>
      </c>
      <c r="L2" s="2">
        <f t="shared" ref="L2:L33" si="1">(K2*1000)/(E2*C2/1000)</f>
        <v>3905.2743666554029</v>
      </c>
      <c r="M2" s="2">
        <v>577.90122858607299</v>
      </c>
      <c r="N2" s="2">
        <f t="shared" ref="N2:N33" si="2">(M2*1000)/(E2*C2/1000)</f>
        <v>3910.5372937224879</v>
      </c>
      <c r="O2" s="1">
        <v>98.009990563753504</v>
      </c>
      <c r="P2" s="1">
        <v>98.1420733276655</v>
      </c>
      <c r="Q2" s="1">
        <v>1.99000943624646</v>
      </c>
      <c r="R2" s="1">
        <v>1.8579266723344601</v>
      </c>
      <c r="S2" s="1">
        <v>1.99000943624646</v>
      </c>
      <c r="T2" s="1">
        <v>1.8579266723344601</v>
      </c>
      <c r="U2" s="1">
        <v>0.13476459200971</v>
      </c>
      <c r="V2" s="1">
        <v>6.6372933467659001</v>
      </c>
      <c r="W2" s="2">
        <f>$X$2</f>
        <v>496.40787849100002</v>
      </c>
      <c r="X2" s="2">
        <f>VLOOKUP(B2,'BOS Cost Totals'!$C$5:$D$28,2,FALSE)</f>
        <v>496.40787849100002</v>
      </c>
      <c r="Y2" s="3">
        <f t="shared" ref="Y2:Y37" si="3">X2/(X2+AA2)</f>
        <v>0.3293122489103163</v>
      </c>
      <c r="AA2" s="2">
        <v>1011</v>
      </c>
      <c r="AB2" s="2">
        <v>600</v>
      </c>
      <c r="AD2" s="4">
        <f>Losses!$E$34</f>
        <v>0.13900000000000001</v>
      </c>
      <c r="AE2" s="4">
        <f>(Q2/100)+AD2</f>
        <v>0.15890009436246461</v>
      </c>
      <c r="AF2" s="4">
        <f>(R2/100)+AD2</f>
        <v>0.1575792667233446</v>
      </c>
      <c r="AG2" s="4">
        <f>((S2/100)+AD2)</f>
        <v>0.15890009436246461</v>
      </c>
      <c r="AH2" s="4">
        <f t="shared" ref="AH2:AH37" si="4">((T2/100)+AD2)</f>
        <v>0.1575792667233446</v>
      </c>
      <c r="AI2" s="18">
        <f>(((W2+AA2)*$AR$2)+$AS$2)/((L2*(1-AE2))/1000)</f>
        <v>47.813910690539352</v>
      </c>
      <c r="AJ2" s="18">
        <f>(((W2+AA2)*$AR$2)+$AS$2)/((N2*(1-AH2))/1000)</f>
        <v>47.674694869237101</v>
      </c>
      <c r="AK2" s="1">
        <f>(((X2+AA2)*$AR$2)+$AS$2)/((L2*(1-AG2))/1000)</f>
        <v>47.813910690539352</v>
      </c>
      <c r="AL2" s="1">
        <f t="shared" ref="AL2:AL37" si="5">(((X2+AA2)*$AR$2)+$AS$2)/((N2*(1-AH2))/1000)</f>
        <v>47.674694869237101</v>
      </c>
      <c r="AM2" s="19">
        <f>(AI2-AJ2)/AI2</f>
        <v>2.9116175458494126E-3</v>
      </c>
      <c r="AN2" s="6">
        <f>(AL2-AK2)/AK2</f>
        <v>-2.9116175458494126E-3</v>
      </c>
      <c r="AO2" s="1">
        <f t="shared" ref="AO2:AO37" si="6">(((X2+AB2)*$AR$2)+$AS$2)/((L2*(1-AG2))/1000)</f>
        <v>38.429566021791146</v>
      </c>
      <c r="AP2" s="1">
        <f t="shared" ref="AP2:AP37" si="7">(((X2+AB2)*$AR$2)+$AS$2)/((L2*(1-AH2))/1000)</f>
        <v>38.369312479878026</v>
      </c>
      <c r="AQ2" s="6">
        <f>(AP2-AO2)/AO2</f>
        <v>-1.5678954552584281E-3</v>
      </c>
      <c r="AR2">
        <v>7.4999999999999997E-2</v>
      </c>
      <c r="AS2">
        <v>44</v>
      </c>
    </row>
    <row r="3" spans="1:45" x14ac:dyDescent="0.25">
      <c r="A3" t="s">
        <v>162</v>
      </c>
      <c r="B3" s="7" t="str">
        <f t="shared" si="0"/>
        <v>301615</v>
      </c>
      <c r="C3" s="2">
        <v>3015.9289474461998</v>
      </c>
      <c r="D3">
        <v>150</v>
      </c>
      <c r="E3">
        <v>49</v>
      </c>
      <c r="F3">
        <v>160</v>
      </c>
      <c r="G3">
        <v>15</v>
      </c>
      <c r="H3">
        <f t="shared" ref="H3:H66" si="8">((49*C3) /10^3)/ (((6*F3*G3)^2)/10^(6))</f>
        <v>0.71267611123101737</v>
      </c>
      <c r="I3">
        <v>7.5</v>
      </c>
      <c r="J3" s="2">
        <v>787.55559943513094</v>
      </c>
      <c r="K3" s="2">
        <v>777.94153412427704</v>
      </c>
      <c r="L3" s="2">
        <f t="shared" si="1"/>
        <v>5264.168392532787</v>
      </c>
      <c r="M3" s="2">
        <v>778.61245388140901</v>
      </c>
      <c r="N3" s="2">
        <f t="shared" si="2"/>
        <v>5268.7083668425475</v>
      </c>
      <c r="O3" s="1">
        <v>98.779252497506207</v>
      </c>
      <c r="P3" s="1">
        <v>98.864442642508394</v>
      </c>
      <c r="Q3" s="1">
        <v>1.99000943624646</v>
      </c>
      <c r="R3" s="1">
        <v>1.8579266723344601</v>
      </c>
      <c r="S3" s="1">
        <v>1.2207475024937899</v>
      </c>
      <c r="T3" s="1">
        <v>1.1355573574915501</v>
      </c>
      <c r="U3" s="1">
        <v>8.6242953705668701E-2</v>
      </c>
      <c r="V3" s="1">
        <v>6.9785229810590899</v>
      </c>
      <c r="W3" s="2">
        <f t="shared" ref="W3:W19" si="9">$X$2</f>
        <v>496.40787849100002</v>
      </c>
      <c r="X3" s="2">
        <f>VLOOKUP(B3,'BOS Cost Totals'!$C$5:$D$28,2,FALSE)</f>
        <v>496.40787849100002</v>
      </c>
      <c r="Y3" s="3">
        <f t="shared" si="3"/>
        <v>0.3293122489103163</v>
      </c>
      <c r="Z3" s="6">
        <f>(X3-X2)/(X2+AA2)</f>
        <v>0</v>
      </c>
      <c r="AA3" s="2">
        <v>1011</v>
      </c>
      <c r="AB3" s="2">
        <v>600</v>
      </c>
      <c r="AC3" s="6">
        <f>(X3-X2)/(X2+AB2)</f>
        <v>0</v>
      </c>
      <c r="AD3" s="4">
        <f>Losses!$E$34</f>
        <v>0.13900000000000001</v>
      </c>
      <c r="AE3" s="4">
        <f t="shared" ref="AE3:AE66" si="10">(Q3/100)+AD3</f>
        <v>0.15890009436246461</v>
      </c>
      <c r="AF3" s="4">
        <f t="shared" ref="AF3:AF66" si="11">(R3/100)+AD3</f>
        <v>0.1575792667233446</v>
      </c>
      <c r="AG3" s="4">
        <f>((S3/100)+AD3)</f>
        <v>0.15120747502493792</v>
      </c>
      <c r="AH3" s="4">
        <f t="shared" si="4"/>
        <v>0.15035557357491552</v>
      </c>
      <c r="AI3" s="18">
        <f t="shared" ref="AI3:AI66" si="12">(((W3+AA3)*$AR$2)+$AS$2)/((L3*(1-AE3))/1000)</f>
        <v>35.471213279230419</v>
      </c>
      <c r="AJ3" s="18">
        <f t="shared" ref="AJ3:AJ66" si="13">(((W3+AA3)*$AR$2)+$AS$2)/((N3*(1-AH3))/1000)</f>
        <v>35.084236351443465</v>
      </c>
      <c r="AK3" s="1">
        <f>(((X3+AA3)*$AR$2)+$AS$2)/((L3*(1-AG3))/1000)</f>
        <v>35.14973714322727</v>
      </c>
      <c r="AL3" s="1">
        <f t="shared" si="5"/>
        <v>35.084236351443465</v>
      </c>
      <c r="AM3" s="19">
        <f t="shared" ref="AM3:AM66" si="14">(AI3-AJ3)/AI3</f>
        <v>1.0909605057505649E-2</v>
      </c>
      <c r="AN3" s="6">
        <f t="shared" ref="AN3:AN37" si="15">(AL3-AK3)/AK3</f>
        <v>-1.8634788509770035E-3</v>
      </c>
      <c r="AO3" s="1">
        <f t="shared" si="6"/>
        <v>28.250965559726311</v>
      </c>
      <c r="AP3" s="1">
        <f t="shared" si="7"/>
        <v>28.222639547365915</v>
      </c>
      <c r="AQ3" s="6">
        <f t="shared" ref="AQ3:AQ37" si="16">(AP3-AO3)/AO3</f>
        <v>-1.0026564331229761E-3</v>
      </c>
    </row>
    <row r="4" spans="1:45" x14ac:dyDescent="0.25">
      <c r="A4" t="s">
        <v>166</v>
      </c>
      <c r="B4" s="7" t="str">
        <f t="shared" si="0"/>
        <v>301615</v>
      </c>
      <c r="C4" s="2">
        <v>3015.9289474461998</v>
      </c>
      <c r="D4">
        <v>150</v>
      </c>
      <c r="E4">
        <v>49</v>
      </c>
      <c r="F4">
        <v>160</v>
      </c>
      <c r="G4">
        <v>15</v>
      </c>
      <c r="H4">
        <f t="shared" si="8"/>
        <v>0.71267611123101737</v>
      </c>
      <c r="I4">
        <v>9</v>
      </c>
      <c r="J4" s="2">
        <v>911.54517986154599</v>
      </c>
      <c r="K4" s="2">
        <v>904.02535921902404</v>
      </c>
      <c r="L4" s="2">
        <f t="shared" si="1"/>
        <v>6117.3513860601242</v>
      </c>
      <c r="M4" s="2">
        <v>904.52673784395404</v>
      </c>
      <c r="N4" s="2">
        <f t="shared" si="2"/>
        <v>6120.744110827055</v>
      </c>
      <c r="O4" s="1">
        <v>99.175046853556395</v>
      </c>
      <c r="P4" s="1">
        <v>99.230050010394606</v>
      </c>
      <c r="Q4" s="1">
        <v>1.99000943624646</v>
      </c>
      <c r="R4" s="1">
        <v>1.8579266723344601</v>
      </c>
      <c r="S4" s="1">
        <v>0.82495314644353002</v>
      </c>
      <c r="T4" s="1">
        <v>0.76994998960538896</v>
      </c>
      <c r="U4" s="1">
        <v>5.5460681475009203E-2</v>
      </c>
      <c r="V4" s="1">
        <v>6.6674279715478901</v>
      </c>
      <c r="W4" s="2">
        <f t="shared" si="9"/>
        <v>496.40787849100002</v>
      </c>
      <c r="X4" s="2">
        <f>VLOOKUP(B4,'BOS Cost Totals'!$C$5:$D$28,2,FALSE)</f>
        <v>496.40787849100002</v>
      </c>
      <c r="Y4" s="3">
        <f t="shared" si="3"/>
        <v>0.3293122489103163</v>
      </c>
      <c r="Z4" s="6">
        <f>(X4-X3)/(X3+AA3)</f>
        <v>0</v>
      </c>
      <c r="AA4" s="2">
        <v>1011</v>
      </c>
      <c r="AB4" s="2">
        <v>600</v>
      </c>
      <c r="AC4" s="6">
        <f>(X4-X3)/(X3+AB3)</f>
        <v>0</v>
      </c>
      <c r="AD4" s="4">
        <f>Losses!$E$34</f>
        <v>0.13900000000000001</v>
      </c>
      <c r="AE4" s="4">
        <f t="shared" si="10"/>
        <v>0.15890009436246461</v>
      </c>
      <c r="AF4" s="4">
        <f t="shared" si="11"/>
        <v>0.1575792667233446</v>
      </c>
      <c r="AG4" s="4">
        <f>((S4/100)+AD4)</f>
        <v>0.14724953146443531</v>
      </c>
      <c r="AH4" s="4">
        <f t="shared" si="4"/>
        <v>0.14669949989605391</v>
      </c>
      <c r="AI4" s="18">
        <f t="shared" si="12"/>
        <v>30.524066381868423</v>
      </c>
      <c r="AJ4" s="18">
        <f t="shared" si="13"/>
        <v>30.070952008574285</v>
      </c>
      <c r="AK4" s="1">
        <f>(((X4+AA4)*$AR$2)+$AS$2)/((L4*(1-AG4))/1000)</f>
        <v>30.107036349746259</v>
      </c>
      <c r="AL4" s="1">
        <f t="shared" si="5"/>
        <v>30.070952008574285</v>
      </c>
      <c r="AM4" s="19">
        <f t="shared" si="14"/>
        <v>1.4844495737412372E-2</v>
      </c>
      <c r="AN4" s="6">
        <f t="shared" si="15"/>
        <v>-1.1985351448343077E-3</v>
      </c>
      <c r="AO4" s="1">
        <f t="shared" si="6"/>
        <v>24.197985992222311</v>
      </c>
      <c r="AP4" s="1">
        <f t="shared" si="7"/>
        <v>24.182388138728317</v>
      </c>
      <c r="AQ4" s="6">
        <f t="shared" si="16"/>
        <v>-6.4459304584302116E-4</v>
      </c>
    </row>
    <row r="5" spans="1:45" x14ac:dyDescent="0.25">
      <c r="A5" t="s">
        <v>20</v>
      </c>
      <c r="B5" s="7" t="str">
        <f t="shared" si="0"/>
        <v>301610</v>
      </c>
      <c r="C5" s="2">
        <v>3015.9289474461998</v>
      </c>
      <c r="D5">
        <v>150</v>
      </c>
      <c r="E5">
        <v>49</v>
      </c>
      <c r="F5">
        <v>160</v>
      </c>
      <c r="G5">
        <v>10</v>
      </c>
      <c r="H5">
        <f t="shared" si="8"/>
        <v>1.6035212502697893</v>
      </c>
      <c r="I5">
        <v>7.5</v>
      </c>
      <c r="J5" s="2">
        <v>787.55559943513094</v>
      </c>
      <c r="K5" s="2">
        <v>767.99573808836101</v>
      </c>
      <c r="L5" s="2">
        <f t="shared" si="1"/>
        <v>5196.8672614911284</v>
      </c>
      <c r="M5" s="2">
        <v>770.68465315364904</v>
      </c>
      <c r="N5" s="2">
        <f t="shared" si="2"/>
        <v>5215.0625899007737</v>
      </c>
      <c r="O5" s="1">
        <v>97.516383432382497</v>
      </c>
      <c r="P5" s="1">
        <v>97.857808859008401</v>
      </c>
      <c r="Q5" s="1">
        <v>1.99000943624646</v>
      </c>
      <c r="R5" s="1">
        <v>1.8579266723344601</v>
      </c>
      <c r="S5" s="1">
        <v>2.48361656761743</v>
      </c>
      <c r="T5" s="1">
        <v>2.14219114099151</v>
      </c>
      <c r="U5" s="1">
        <v>0.35012109207542402</v>
      </c>
      <c r="V5" s="1">
        <v>13.7471069841289</v>
      </c>
      <c r="W5" s="2">
        <f t="shared" si="9"/>
        <v>496.40787849100002</v>
      </c>
      <c r="X5" s="2">
        <f>VLOOKUP(B5,'BOS Cost Totals'!$C$5:$D$28,2,FALSE)</f>
        <v>462.09535447299999</v>
      </c>
      <c r="Y5" s="3">
        <f t="shared" si="3"/>
        <v>0.313690049371118</v>
      </c>
      <c r="AA5" s="2">
        <v>1011</v>
      </c>
      <c r="AB5" s="2">
        <v>600</v>
      </c>
      <c r="AD5" s="4">
        <f>Losses!$E$34</f>
        <v>0.13900000000000001</v>
      </c>
      <c r="AE5" s="4">
        <f t="shared" si="10"/>
        <v>0.15890009436246461</v>
      </c>
      <c r="AF5" s="4">
        <f t="shared" si="11"/>
        <v>0.1575792667233446</v>
      </c>
      <c r="AG5" s="4">
        <f>((S5/100)+AD5)</f>
        <v>0.16383616567617432</v>
      </c>
      <c r="AH5" s="4">
        <f t="shared" si="4"/>
        <v>0.1604219114099151</v>
      </c>
      <c r="AI5" s="18">
        <f t="shared" si="12"/>
        <v>35.930577094581587</v>
      </c>
      <c r="AJ5" s="18">
        <f t="shared" si="13"/>
        <v>35.870115923047805</v>
      </c>
      <c r="AK5" s="1">
        <f>(((X5+AA5)*$AR$2)+$AS$2)/((L5*(1-AG5))/1000)</f>
        <v>35.550466646385608</v>
      </c>
      <c r="AL5" s="1">
        <f t="shared" si="5"/>
        <v>35.282365015619931</v>
      </c>
      <c r="AM5" s="19">
        <f t="shared" si="14"/>
        <v>1.6827219717241541E-3</v>
      </c>
      <c r="AN5" s="6">
        <f t="shared" si="15"/>
        <v>-7.5414377378625868E-3</v>
      </c>
      <c r="AO5" s="1">
        <f t="shared" si="6"/>
        <v>28.456811339749713</v>
      </c>
      <c r="AP5" s="1">
        <f t="shared" si="7"/>
        <v>28.341087989127217</v>
      </c>
      <c r="AQ5" s="6">
        <f t="shared" si="16"/>
        <v>-4.0666309812740012E-3</v>
      </c>
    </row>
    <row r="6" spans="1:45" x14ac:dyDescent="0.25">
      <c r="A6" t="s">
        <v>24</v>
      </c>
      <c r="B6" s="7" t="str">
        <f t="shared" si="0"/>
        <v>301610</v>
      </c>
      <c r="C6" s="2">
        <v>3015.9289474461998</v>
      </c>
      <c r="D6">
        <v>150</v>
      </c>
      <c r="E6">
        <v>49</v>
      </c>
      <c r="F6">
        <v>160</v>
      </c>
      <c r="G6">
        <v>10</v>
      </c>
      <c r="H6">
        <f t="shared" si="8"/>
        <v>1.6035212502697893</v>
      </c>
      <c r="I6">
        <v>9</v>
      </c>
      <c r="J6" s="2">
        <v>911.54517986154599</v>
      </c>
      <c r="K6" s="2">
        <v>896.49082764135699</v>
      </c>
      <c r="L6" s="2">
        <f t="shared" si="1"/>
        <v>6066.3667795776537</v>
      </c>
      <c r="M6" s="2">
        <v>898.31828429853601</v>
      </c>
      <c r="N6" s="2">
        <f t="shared" si="2"/>
        <v>6078.7327982968818</v>
      </c>
      <c r="O6" s="1">
        <v>98.348479861143502</v>
      </c>
      <c r="P6" s="1">
        <v>98.548958860709504</v>
      </c>
      <c r="Q6" s="1">
        <v>1.99000943624646</v>
      </c>
      <c r="R6" s="1">
        <v>1.8579266723344601</v>
      </c>
      <c r="S6" s="1">
        <v>1.65152013885649</v>
      </c>
      <c r="T6" s="1">
        <v>1.4510411392904801</v>
      </c>
      <c r="U6" s="1">
        <v>0.203845549874342</v>
      </c>
      <c r="V6" s="1">
        <v>12.139058728331401</v>
      </c>
      <c r="W6" s="2">
        <f t="shared" si="9"/>
        <v>496.40787849100002</v>
      </c>
      <c r="X6" s="2">
        <f>VLOOKUP(B6,'BOS Cost Totals'!$C$5:$D$28,2,FALSE)</f>
        <v>462.09535447299999</v>
      </c>
      <c r="Y6" s="3">
        <f t="shared" si="3"/>
        <v>0.313690049371118</v>
      </c>
      <c r="Z6" s="6">
        <f>(X6-X5)/(X5+AA5)</f>
        <v>0</v>
      </c>
      <c r="AA6" s="2">
        <v>1011</v>
      </c>
      <c r="AB6" s="2">
        <v>600</v>
      </c>
      <c r="AC6" s="6">
        <f>(X6-X5)/(X5+AB5)</f>
        <v>0</v>
      </c>
      <c r="AD6" s="4">
        <f>Losses!$E$34</f>
        <v>0.13900000000000001</v>
      </c>
      <c r="AE6" s="4">
        <f t="shared" si="10"/>
        <v>0.15890009436246461</v>
      </c>
      <c r="AF6" s="4">
        <f t="shared" si="11"/>
        <v>0.1575792667233446</v>
      </c>
      <c r="AG6" s="4">
        <f>((S6/100)+AD6)</f>
        <v>0.15551520138856492</v>
      </c>
      <c r="AH6" s="4">
        <f t="shared" si="4"/>
        <v>0.15351041139290481</v>
      </c>
      <c r="AI6" s="18">
        <f t="shared" si="12"/>
        <v>30.780605026706631</v>
      </c>
      <c r="AJ6" s="18">
        <f t="shared" si="13"/>
        <v>30.522403307948078</v>
      </c>
      <c r="AK6" s="1">
        <f>(((X6+AA6)*$AR$2)+$AS$2)/((L6*(1-AG6))/1000)</f>
        <v>30.154894160483355</v>
      </c>
      <c r="AL6" s="1">
        <f t="shared" si="5"/>
        <v>30.022277512993529</v>
      </c>
      <c r="AM6" s="19">
        <f t="shared" si="14"/>
        <v>8.3884549551422206E-3</v>
      </c>
      <c r="AN6" s="6">
        <f t="shared" si="15"/>
        <v>-4.3978482160820856E-3</v>
      </c>
      <c r="AO6" s="1">
        <f t="shared" si="6"/>
        <v>24.137858516190217</v>
      </c>
      <c r="AP6" s="1">
        <f t="shared" si="7"/>
        <v>24.080691437089403</v>
      </c>
      <c r="AQ6" s="6">
        <f t="shared" si="16"/>
        <v>-2.3683575352167348E-3</v>
      </c>
    </row>
    <row r="7" spans="1:45" x14ac:dyDescent="0.25">
      <c r="A7" t="s">
        <v>16</v>
      </c>
      <c r="B7" s="7" t="str">
        <f t="shared" si="0"/>
        <v>301610</v>
      </c>
      <c r="C7" s="2">
        <v>3015.9289474461998</v>
      </c>
      <c r="D7">
        <v>150</v>
      </c>
      <c r="E7">
        <v>49</v>
      </c>
      <c r="F7">
        <v>160</v>
      </c>
      <c r="G7">
        <v>10</v>
      </c>
      <c r="H7">
        <f t="shared" si="8"/>
        <v>1.6035212502697893</v>
      </c>
      <c r="I7">
        <v>6</v>
      </c>
      <c r="J7" s="2">
        <v>588.84147133986301</v>
      </c>
      <c r="K7" s="2">
        <v>565.45252041922095</v>
      </c>
      <c r="L7" s="2">
        <f t="shared" si="1"/>
        <v>3826.2994774017834</v>
      </c>
      <c r="M7" s="2">
        <v>568.49401715634895</v>
      </c>
      <c r="N7" s="2">
        <f t="shared" si="2"/>
        <v>3846.8806525766049</v>
      </c>
      <c r="O7" s="1">
        <v>96.027971523910907</v>
      </c>
      <c r="P7" s="1">
        <v>96.544493692467896</v>
      </c>
      <c r="Q7" s="1">
        <v>1.99000943624646</v>
      </c>
      <c r="R7" s="1">
        <v>1.8579266723344601</v>
      </c>
      <c r="S7" s="1">
        <v>3.9720284760890898</v>
      </c>
      <c r="T7" s="1">
        <v>3.45550630753208</v>
      </c>
      <c r="U7" s="1">
        <v>0.53788720136444301</v>
      </c>
      <c r="V7" s="1">
        <v>13.003989565190199</v>
      </c>
      <c r="W7" s="2">
        <f t="shared" si="9"/>
        <v>496.40787849100002</v>
      </c>
      <c r="X7" s="2">
        <f>VLOOKUP(B7,'BOS Cost Totals'!$C$5:$D$28,2,FALSE)</f>
        <v>462.09535447299999</v>
      </c>
      <c r="Y7" s="3">
        <f t="shared" si="3"/>
        <v>0.313690049371118</v>
      </c>
      <c r="Z7" s="6">
        <f>(X7-X6)/(X6+AA6)</f>
        <v>0</v>
      </c>
      <c r="AA7" s="2">
        <v>1011</v>
      </c>
      <c r="AB7" s="2">
        <v>600</v>
      </c>
      <c r="AC7" s="6">
        <f>(X7-X6)/(X6+AB6)</f>
        <v>0</v>
      </c>
      <c r="AD7" s="4">
        <f>Losses!$E$34</f>
        <v>0.13900000000000001</v>
      </c>
      <c r="AE7" s="4">
        <f t="shared" si="10"/>
        <v>0.15890009436246461</v>
      </c>
      <c r="AF7" s="4">
        <f t="shared" si="11"/>
        <v>0.1575792667233446</v>
      </c>
      <c r="AG7" s="4">
        <f>((S7/100)+AD7)</f>
        <v>0.17872028476089091</v>
      </c>
      <c r="AH7" s="4">
        <f t="shared" si="4"/>
        <v>0.17355506307532081</v>
      </c>
      <c r="AI7" s="18">
        <f t="shared" si="12"/>
        <v>48.800790657428905</v>
      </c>
      <c r="AJ7" s="18">
        <f t="shared" si="13"/>
        <v>49.400434065428193</v>
      </c>
      <c r="AK7" s="1">
        <f>(((X7+AA7)*$AR$2)+$AS$2)/((L7*(1-AG7))/1000)</f>
        <v>49.159590297834924</v>
      </c>
      <c r="AL7" s="1">
        <f t="shared" si="5"/>
        <v>48.590981706490311</v>
      </c>
      <c r="AM7" s="19">
        <f t="shared" si="14"/>
        <v>-1.2287575670825834E-2</v>
      </c>
      <c r="AN7" s="6">
        <f t="shared" si="15"/>
        <v>-1.1566585235956614E-2</v>
      </c>
      <c r="AO7" s="1">
        <f t="shared" si="6"/>
        <v>39.350402923251266</v>
      </c>
      <c r="AP7" s="1">
        <f t="shared" si="7"/>
        <v>39.104465722315133</v>
      </c>
      <c r="AQ7" s="6">
        <f t="shared" si="16"/>
        <v>-6.2499284039303797E-3</v>
      </c>
    </row>
    <row r="8" spans="1:45" x14ac:dyDescent="0.25">
      <c r="A8" t="s">
        <v>44</v>
      </c>
      <c r="B8" s="7" t="str">
        <f t="shared" si="0"/>
        <v>30167</v>
      </c>
      <c r="C8" s="2">
        <v>3015.9289474461998</v>
      </c>
      <c r="D8">
        <v>150</v>
      </c>
      <c r="E8">
        <v>49</v>
      </c>
      <c r="F8">
        <v>160</v>
      </c>
      <c r="G8">
        <v>7</v>
      </c>
      <c r="H8">
        <f t="shared" si="8"/>
        <v>3.2724923474893655</v>
      </c>
      <c r="I8">
        <v>7.5</v>
      </c>
      <c r="J8" s="2">
        <v>787.55559943513094</v>
      </c>
      <c r="K8" s="2">
        <v>751.27368514472596</v>
      </c>
      <c r="L8" s="2">
        <f t="shared" si="1"/>
        <v>5083.7126107843296</v>
      </c>
      <c r="M8" s="2">
        <v>759.25125201896503</v>
      </c>
      <c r="N8" s="2">
        <f t="shared" si="2"/>
        <v>5137.6951448779237</v>
      </c>
      <c r="O8" s="1">
        <v>95.393098047118499</v>
      </c>
      <c r="P8" s="1">
        <v>96.406050895140893</v>
      </c>
      <c r="Q8" s="1">
        <v>1.99000943624646</v>
      </c>
      <c r="R8" s="1">
        <v>1.8579266723344601</v>
      </c>
      <c r="S8" s="1">
        <v>4.6069019528814898</v>
      </c>
      <c r="T8" s="1">
        <v>3.5939491048590599</v>
      </c>
      <c r="U8" s="1">
        <v>1.0618722619974901</v>
      </c>
      <c r="V8" s="1">
        <v>21.987723168035998</v>
      </c>
      <c r="W8" s="2">
        <f t="shared" si="9"/>
        <v>496.40787849100002</v>
      </c>
      <c r="X8" s="2">
        <f>VLOOKUP(B8,'BOS Cost Totals'!$C$5:$D$28,2,FALSE)</f>
        <v>441.93422628299999</v>
      </c>
      <c r="Y8" s="3">
        <f t="shared" si="3"/>
        <v>0.30416671194647787</v>
      </c>
      <c r="AA8" s="2">
        <v>1011</v>
      </c>
      <c r="AB8" s="2">
        <v>600</v>
      </c>
      <c r="AD8" s="4">
        <f>Losses!$E$34</f>
        <v>0.13900000000000001</v>
      </c>
      <c r="AE8" s="4">
        <f t="shared" si="10"/>
        <v>0.15890009436246461</v>
      </c>
      <c r="AF8" s="4">
        <f t="shared" si="11"/>
        <v>0.1575792667233446</v>
      </c>
      <c r="AG8" s="4">
        <f>((S8/100)+AD8)</f>
        <v>0.18506901952881491</v>
      </c>
      <c r="AH8" s="4">
        <f t="shared" si="4"/>
        <v>0.17493949104859061</v>
      </c>
      <c r="AI8" s="18">
        <f t="shared" si="12"/>
        <v>36.730329600694198</v>
      </c>
      <c r="AJ8" s="18">
        <f t="shared" si="13"/>
        <v>37.050943329598574</v>
      </c>
      <c r="AK8" s="1">
        <f>(((X8+AA8)*$AR$2)+$AS$2)/((L8*(1-AG8))/1000)</f>
        <v>36.923650985651584</v>
      </c>
      <c r="AL8" s="1">
        <f t="shared" si="5"/>
        <v>36.087128452242851</v>
      </c>
      <c r="AM8" s="19">
        <f t="shared" si="14"/>
        <v>-8.7288552101181562E-3</v>
      </c>
      <c r="AN8" s="6">
        <f t="shared" si="15"/>
        <v>-2.2655466376653891E-2</v>
      </c>
      <c r="AO8" s="1">
        <f t="shared" si="6"/>
        <v>29.483165639934832</v>
      </c>
      <c r="AP8" s="1">
        <f t="shared" si="7"/>
        <v>29.121191502527076</v>
      </c>
      <c r="AQ8" s="6">
        <f t="shared" si="16"/>
        <v>-1.2277315869957457E-2</v>
      </c>
    </row>
    <row r="9" spans="1:45" x14ac:dyDescent="0.25">
      <c r="A9" t="s">
        <v>48</v>
      </c>
      <c r="B9" s="7" t="str">
        <f t="shared" si="0"/>
        <v>30167</v>
      </c>
      <c r="C9" s="2">
        <v>3015.9289474461998</v>
      </c>
      <c r="D9">
        <v>150</v>
      </c>
      <c r="E9">
        <v>49</v>
      </c>
      <c r="F9">
        <v>160</v>
      </c>
      <c r="G9">
        <v>7</v>
      </c>
      <c r="H9">
        <f t="shared" si="8"/>
        <v>3.2724923474893655</v>
      </c>
      <c r="I9">
        <v>9</v>
      </c>
      <c r="J9" s="2">
        <v>911.54517986154599</v>
      </c>
      <c r="K9" s="2">
        <v>883.83324907072097</v>
      </c>
      <c r="L9" s="2">
        <f t="shared" si="1"/>
        <v>5980.7155807217541</v>
      </c>
      <c r="M9" s="2">
        <v>890.33037082590999</v>
      </c>
      <c r="N9" s="2">
        <f t="shared" si="2"/>
        <v>6024.6802509261852</v>
      </c>
      <c r="O9" s="1">
        <v>96.959894977993898</v>
      </c>
      <c r="P9" s="1">
        <v>97.672654136698</v>
      </c>
      <c r="Q9" s="1">
        <v>1.99000943624646</v>
      </c>
      <c r="R9" s="1">
        <v>1.8579266723344601</v>
      </c>
      <c r="S9" s="1">
        <v>3.0401050220060899</v>
      </c>
      <c r="T9" s="1">
        <v>2.3273458633019901</v>
      </c>
      <c r="U9" s="1">
        <v>0.73510718928260599</v>
      </c>
      <c r="V9" s="1">
        <v>23.445215002268501</v>
      </c>
      <c r="W9" s="2">
        <f t="shared" si="9"/>
        <v>496.40787849100002</v>
      </c>
      <c r="X9" s="2">
        <f>VLOOKUP(B9,'BOS Cost Totals'!$C$5:$D$28,2,FALSE)</f>
        <v>441.93422628299999</v>
      </c>
      <c r="Y9" s="3">
        <f t="shared" si="3"/>
        <v>0.30416671194647787</v>
      </c>
      <c r="Z9" s="6">
        <f>(X9-X8)/(X8+AA8)</f>
        <v>0</v>
      </c>
      <c r="AA9" s="2">
        <v>1011</v>
      </c>
      <c r="AB9" s="2">
        <v>600</v>
      </c>
      <c r="AC9" s="6">
        <f>(X9-X8)/(X8+AB8)</f>
        <v>0</v>
      </c>
      <c r="AD9" s="4">
        <f>Losses!$E$34</f>
        <v>0.13900000000000001</v>
      </c>
      <c r="AE9" s="4">
        <f t="shared" si="10"/>
        <v>0.15890009436246461</v>
      </c>
      <c r="AF9" s="4">
        <f t="shared" si="11"/>
        <v>0.1575792667233446</v>
      </c>
      <c r="AG9" s="4">
        <f>((S9/100)+AD9)</f>
        <v>0.16940105022006091</v>
      </c>
      <c r="AH9" s="4">
        <f t="shared" si="4"/>
        <v>0.16227345863301992</v>
      </c>
      <c r="AI9" s="18">
        <f t="shared" si="12"/>
        <v>31.221421127466463</v>
      </c>
      <c r="AJ9" s="18">
        <f t="shared" si="13"/>
        <v>31.118390284039059</v>
      </c>
      <c r="AK9" s="1">
        <f>(((X9+AA9)*$AR$2)+$AS$2)/((L9*(1-AG9))/1000)</f>
        <v>30.79370391094292</v>
      </c>
      <c r="AL9" s="1">
        <f t="shared" si="5"/>
        <v>30.308900300253438</v>
      </c>
      <c r="AM9" s="19">
        <f t="shared" si="14"/>
        <v>3.3000049231188037E-3</v>
      </c>
      <c r="AN9" s="6">
        <f t="shared" si="15"/>
        <v>-1.5743595252184051E-2</v>
      </c>
      <c r="AO9" s="1">
        <f t="shared" si="6"/>
        <v>24.588464272567325</v>
      </c>
      <c r="AP9" s="1">
        <f t="shared" si="7"/>
        <v>24.379259332251802</v>
      </c>
      <c r="AQ9" s="6">
        <f t="shared" si="16"/>
        <v>-8.5082556599082593E-3</v>
      </c>
    </row>
    <row r="10" spans="1:45" x14ac:dyDescent="0.25">
      <c r="A10" t="s">
        <v>40</v>
      </c>
      <c r="B10" s="7" t="str">
        <f t="shared" si="0"/>
        <v>30167</v>
      </c>
      <c r="C10" s="2">
        <v>3015.9289474461998</v>
      </c>
      <c r="D10">
        <v>150</v>
      </c>
      <c r="E10">
        <v>49</v>
      </c>
      <c r="F10">
        <v>160</v>
      </c>
      <c r="G10">
        <v>7</v>
      </c>
      <c r="H10">
        <f t="shared" si="8"/>
        <v>3.2724923474893655</v>
      </c>
      <c r="I10">
        <v>6</v>
      </c>
      <c r="J10" s="2">
        <v>588.84147133986301</v>
      </c>
      <c r="K10" s="2">
        <v>546.21430941320102</v>
      </c>
      <c r="L10" s="2">
        <f t="shared" si="1"/>
        <v>3696.1185089556543</v>
      </c>
      <c r="M10" s="2">
        <v>555.26244446811995</v>
      </c>
      <c r="N10" s="2">
        <f t="shared" si="2"/>
        <v>3757.3453550336053</v>
      </c>
      <c r="O10" s="1">
        <v>92.760842433589602</v>
      </c>
      <c r="P10" s="1">
        <v>94.297441925186405</v>
      </c>
      <c r="Q10" s="1">
        <v>1.99000943624646</v>
      </c>
      <c r="R10" s="1">
        <v>1.8579266723344601</v>
      </c>
      <c r="S10" s="1">
        <v>7.2391575664103698</v>
      </c>
      <c r="T10" s="1">
        <v>5.70255807481354</v>
      </c>
      <c r="U10" s="1">
        <v>1.6565173960089099</v>
      </c>
      <c r="V10" s="1">
        <v>21.226219729304301</v>
      </c>
      <c r="W10" s="2">
        <f t="shared" si="9"/>
        <v>496.40787849100002</v>
      </c>
      <c r="X10" s="2">
        <f>VLOOKUP(B10,'BOS Cost Totals'!$C$5:$D$28,2,FALSE)</f>
        <v>441.93422628299999</v>
      </c>
      <c r="Y10" s="3">
        <f t="shared" si="3"/>
        <v>0.30416671194647787</v>
      </c>
      <c r="Z10" s="6">
        <f>(X10-X9)/(X9+AA9)</f>
        <v>0</v>
      </c>
      <c r="AA10" s="2">
        <v>1011</v>
      </c>
      <c r="AB10" s="2">
        <v>600</v>
      </c>
      <c r="AC10" s="6">
        <f>(X10-X9)/(X9+AB9)</f>
        <v>0</v>
      </c>
      <c r="AD10" s="4">
        <f>Losses!$E$34</f>
        <v>0.13900000000000001</v>
      </c>
      <c r="AE10" s="4">
        <f t="shared" si="10"/>
        <v>0.15890009436246461</v>
      </c>
      <c r="AF10" s="4">
        <f t="shared" si="11"/>
        <v>0.1575792667233446</v>
      </c>
      <c r="AG10" s="4">
        <f>((S10/100)+AD10)</f>
        <v>0.21139157566410371</v>
      </c>
      <c r="AH10" s="4">
        <f t="shared" si="4"/>
        <v>0.19602558074813542</v>
      </c>
      <c r="AI10" s="18">
        <f t="shared" si="12"/>
        <v>50.519603020541133</v>
      </c>
      <c r="AJ10" s="18">
        <f t="shared" si="13"/>
        <v>51.991225630310716</v>
      </c>
      <c r="AK10" s="1">
        <f>(((X10+AA10)*$AR$2)+$AS$2)/((L10*(1-AG10))/1000)</f>
        <v>52.480644168496447</v>
      </c>
      <c r="AL10" s="1">
        <f t="shared" si="5"/>
        <v>50.638765685939454</v>
      </c>
      <c r="AM10" s="19">
        <f t="shared" si="14"/>
        <v>-2.9129734237444912E-2</v>
      </c>
      <c r="AN10" s="6">
        <f t="shared" si="15"/>
        <v>-3.5096339073952376E-2</v>
      </c>
      <c r="AO10" s="1">
        <f t="shared" si="6"/>
        <v>41.905268942974658</v>
      </c>
      <c r="AP10" s="1">
        <f t="shared" si="7"/>
        <v>41.104352727096519</v>
      </c>
      <c r="AQ10" s="6">
        <f t="shared" si="16"/>
        <v>-1.911254207598664E-2</v>
      </c>
    </row>
    <row r="11" spans="1:45" x14ac:dyDescent="0.25">
      <c r="A11" t="s">
        <v>146</v>
      </c>
      <c r="B11" s="7" t="str">
        <f t="shared" si="0"/>
        <v>30166</v>
      </c>
      <c r="C11" s="2">
        <v>3015.9289474461998</v>
      </c>
      <c r="D11">
        <v>150</v>
      </c>
      <c r="E11">
        <v>49</v>
      </c>
      <c r="F11">
        <v>160</v>
      </c>
      <c r="G11">
        <v>6</v>
      </c>
      <c r="H11">
        <f t="shared" si="8"/>
        <v>4.454225695193859</v>
      </c>
      <c r="I11">
        <v>6</v>
      </c>
      <c r="J11" s="2">
        <v>588.84147133986301</v>
      </c>
      <c r="K11" s="2">
        <v>534.71207560525897</v>
      </c>
      <c r="L11" s="2">
        <f t="shared" si="1"/>
        <v>3618.2852875639574</v>
      </c>
      <c r="M11" s="2">
        <v>548.11420233845001</v>
      </c>
      <c r="N11" s="2">
        <f t="shared" si="2"/>
        <v>3708.9746888195441</v>
      </c>
      <c r="O11" s="1">
        <v>90.807475633223305</v>
      </c>
      <c r="P11" s="1">
        <v>93.083491740358994</v>
      </c>
      <c r="Q11" s="1">
        <v>1.99000943624646</v>
      </c>
      <c r="R11" s="1">
        <v>1.8579266723344601</v>
      </c>
      <c r="S11" s="1">
        <v>9.1925243667767003</v>
      </c>
      <c r="T11" s="1">
        <v>6.91650825964091</v>
      </c>
      <c r="U11" s="1">
        <v>2.5064193132388501</v>
      </c>
      <c r="V11" s="1">
        <v>24.759424248704502</v>
      </c>
      <c r="W11" s="2">
        <f t="shared" si="9"/>
        <v>496.40787849100002</v>
      </c>
      <c r="X11" s="2">
        <f>VLOOKUP(B11,'BOS Cost Totals'!$C$5:$D$28,2,FALSE)</f>
        <v>435.13230590000001</v>
      </c>
      <c r="Y11" s="3">
        <f t="shared" si="3"/>
        <v>0.30089384223333254</v>
      </c>
      <c r="AA11" s="2">
        <v>1011</v>
      </c>
      <c r="AB11" s="2">
        <v>600</v>
      </c>
      <c r="AD11" s="4">
        <f>Losses!$E$34</f>
        <v>0.13900000000000001</v>
      </c>
      <c r="AE11" s="4">
        <f t="shared" si="10"/>
        <v>0.15890009436246461</v>
      </c>
      <c r="AF11" s="4">
        <f t="shared" si="11"/>
        <v>0.1575792667233446</v>
      </c>
      <c r="AG11" s="4">
        <f>((S11/100)+AD11)</f>
        <v>0.23092524366776701</v>
      </c>
      <c r="AH11" s="4">
        <f t="shared" si="4"/>
        <v>0.20816508259640912</v>
      </c>
      <c r="AI11" s="18">
        <f t="shared" si="12"/>
        <v>51.606334202306442</v>
      </c>
      <c r="AJ11" s="18">
        <f t="shared" si="13"/>
        <v>53.476734868406801</v>
      </c>
      <c r="AK11" s="1">
        <f>(((X11+AA11)*$AR$2)+$AS$2)/((L11*(1-AG11))/1000)</f>
        <v>54.787859464408108</v>
      </c>
      <c r="AL11" s="1">
        <f t="shared" si="5"/>
        <v>51.911930235765603</v>
      </c>
      <c r="AM11" s="19">
        <f t="shared" si="14"/>
        <v>-3.624362580701896E-2</v>
      </c>
      <c r="AN11" s="6">
        <f t="shared" si="15"/>
        <v>-5.2492089611765137E-2</v>
      </c>
      <c r="AO11" s="1">
        <f t="shared" si="6"/>
        <v>43.710615455651002</v>
      </c>
      <c r="AP11" s="1">
        <f t="shared" si="7"/>
        <v>42.454216392622904</v>
      </c>
      <c r="AQ11" s="6">
        <f t="shared" si="16"/>
        <v>-2.8743568351327534E-2</v>
      </c>
    </row>
    <row r="12" spans="1:45" x14ac:dyDescent="0.25">
      <c r="A12" t="s">
        <v>150</v>
      </c>
      <c r="B12" s="7" t="str">
        <f t="shared" si="0"/>
        <v>30166</v>
      </c>
      <c r="C12" s="2">
        <v>3015.9289474461998</v>
      </c>
      <c r="D12">
        <v>150</v>
      </c>
      <c r="E12">
        <v>49</v>
      </c>
      <c r="F12">
        <v>160</v>
      </c>
      <c r="G12">
        <v>6</v>
      </c>
      <c r="H12">
        <f t="shared" si="8"/>
        <v>4.454225695193859</v>
      </c>
      <c r="I12">
        <v>7.5</v>
      </c>
      <c r="J12" s="2">
        <v>787.55559943513094</v>
      </c>
      <c r="K12" s="2">
        <v>741.09208480719099</v>
      </c>
      <c r="L12" s="2">
        <f t="shared" si="1"/>
        <v>5014.815841128514</v>
      </c>
      <c r="M12" s="2">
        <v>753.14219192789199</v>
      </c>
      <c r="N12" s="2">
        <f t="shared" si="2"/>
        <v>5096.3564071593983</v>
      </c>
      <c r="O12" s="1">
        <v>94.100287692543105</v>
      </c>
      <c r="P12" s="1">
        <v>95.630351999030594</v>
      </c>
      <c r="Q12" s="1">
        <v>1.99000943624646</v>
      </c>
      <c r="R12" s="1">
        <v>1.8579266723344601</v>
      </c>
      <c r="S12" s="1">
        <v>5.8997123074568201</v>
      </c>
      <c r="T12" s="1">
        <v>4.3696480009693097</v>
      </c>
      <c r="U12" s="1">
        <v>1.6259932291458301</v>
      </c>
      <c r="V12" s="1">
        <v>25.934557936894901</v>
      </c>
      <c r="W12" s="2">
        <f t="shared" si="9"/>
        <v>496.40787849100002</v>
      </c>
      <c r="X12" s="2">
        <f>VLOOKUP(B12,'BOS Cost Totals'!$C$5:$D$28,2,FALSE)</f>
        <v>435.13230590000001</v>
      </c>
      <c r="Y12" s="3">
        <f t="shared" si="3"/>
        <v>0.30089384223333254</v>
      </c>
      <c r="Z12" s="6">
        <f>(X12-X11)/(X11+AA11)</f>
        <v>0</v>
      </c>
      <c r="AA12" s="2">
        <v>1011</v>
      </c>
      <c r="AB12" s="2">
        <v>600</v>
      </c>
      <c r="AC12" s="6">
        <f>(X12-X11)/(X11+AB11)</f>
        <v>0</v>
      </c>
      <c r="AD12" s="4">
        <f>Losses!$E$34</f>
        <v>0.13900000000000001</v>
      </c>
      <c r="AE12" s="4">
        <f t="shared" si="10"/>
        <v>0.15890009436246461</v>
      </c>
      <c r="AF12" s="4">
        <f t="shared" si="11"/>
        <v>0.1575792667233446</v>
      </c>
      <c r="AG12" s="4">
        <f>((S12/100)+AD12)</f>
        <v>0.19799712307456821</v>
      </c>
      <c r="AH12" s="4">
        <f t="shared" si="4"/>
        <v>0.1826964800096931</v>
      </c>
      <c r="AI12" s="18">
        <f t="shared" si="12"/>
        <v>37.234954523732597</v>
      </c>
      <c r="AJ12" s="18">
        <f t="shared" si="13"/>
        <v>37.705980579742061</v>
      </c>
      <c r="AK12" s="1">
        <f>(((X12+AA12)*$AR$2)+$AS$2)/((L12*(1-AG12))/1000)</f>
        <v>37.907468318534029</v>
      </c>
      <c r="AL12" s="1">
        <f t="shared" si="5"/>
        <v>36.602650444971303</v>
      </c>
      <c r="AM12" s="19">
        <f t="shared" si="14"/>
        <v>-1.2650104237652393E-2</v>
      </c>
      <c r="AN12" s="6">
        <f t="shared" si="15"/>
        <v>-3.4421129435456492E-2</v>
      </c>
      <c r="AO12" s="1">
        <f t="shared" si="6"/>
        <v>30.243174067516286</v>
      </c>
      <c r="AP12" s="1">
        <f t="shared" si="7"/>
        <v>29.676995163060518</v>
      </c>
      <c r="AQ12" s="6">
        <f t="shared" si="16"/>
        <v>-1.8720882378013746E-2</v>
      </c>
    </row>
    <row r="13" spans="1:45" x14ac:dyDescent="0.25">
      <c r="A13" t="s">
        <v>154</v>
      </c>
      <c r="B13" s="7" t="str">
        <f t="shared" si="0"/>
        <v>30166</v>
      </c>
      <c r="C13" s="2">
        <v>3015.9289474461998</v>
      </c>
      <c r="D13">
        <v>150</v>
      </c>
      <c r="E13">
        <v>49</v>
      </c>
      <c r="F13">
        <v>160</v>
      </c>
      <c r="G13">
        <v>6</v>
      </c>
      <c r="H13">
        <f t="shared" si="8"/>
        <v>4.454225695193859</v>
      </c>
      <c r="I13">
        <v>9</v>
      </c>
      <c r="J13" s="2">
        <v>911.54517986154599</v>
      </c>
      <c r="K13" s="2">
        <v>875.86253679948402</v>
      </c>
      <c r="L13" s="2">
        <f t="shared" si="1"/>
        <v>5926.7794302995353</v>
      </c>
      <c r="M13" s="2">
        <v>885.04730950037595</v>
      </c>
      <c r="N13" s="2">
        <f t="shared" si="2"/>
        <v>5988.9308748795711</v>
      </c>
      <c r="O13" s="1">
        <v>96.085477291703498</v>
      </c>
      <c r="P13" s="1">
        <v>97.093082060376304</v>
      </c>
      <c r="Q13" s="1">
        <v>1.99000943624646</v>
      </c>
      <c r="R13" s="1">
        <v>1.8579266723344601</v>
      </c>
      <c r="S13" s="1">
        <v>3.91452270829648</v>
      </c>
      <c r="T13" s="1">
        <v>2.9069179396236602</v>
      </c>
      <c r="U13" s="1">
        <v>1.04865459075969</v>
      </c>
      <c r="V13" s="1">
        <v>25.7401692047229</v>
      </c>
      <c r="W13" s="2">
        <f t="shared" si="9"/>
        <v>496.40787849100002</v>
      </c>
      <c r="X13" s="2">
        <f>VLOOKUP(B13,'BOS Cost Totals'!$C$5:$D$28,2,FALSE)</f>
        <v>435.13230590000001</v>
      </c>
      <c r="Y13" s="3">
        <f t="shared" si="3"/>
        <v>0.30089384223333254</v>
      </c>
      <c r="Z13" s="6">
        <f>(X13-X12)/(X12+AA12)</f>
        <v>0</v>
      </c>
      <c r="AA13" s="2">
        <v>1011</v>
      </c>
      <c r="AB13" s="2">
        <v>600</v>
      </c>
      <c r="AC13" s="6">
        <f>(X13-X12)/(X12+AB12)</f>
        <v>0</v>
      </c>
      <c r="AD13" s="4">
        <f>Losses!$E$34</f>
        <v>0.13900000000000001</v>
      </c>
      <c r="AE13" s="4">
        <f t="shared" si="10"/>
        <v>0.15890009436246461</v>
      </c>
      <c r="AF13" s="4">
        <f t="shared" si="11"/>
        <v>0.1575792667233446</v>
      </c>
      <c r="AG13" s="4">
        <f>((S13/100)+AD13)</f>
        <v>0.17814522708296482</v>
      </c>
      <c r="AH13" s="4">
        <f t="shared" si="4"/>
        <v>0.16806917939623661</v>
      </c>
      <c r="AI13" s="18">
        <f t="shared" si="12"/>
        <v>31.505549006043747</v>
      </c>
      <c r="AJ13" s="18">
        <f t="shared" si="13"/>
        <v>31.52222660406095</v>
      </c>
      <c r="AK13" s="1">
        <f>(((X13+AA13)*$AR$2)+$AS$2)/((L13*(1-AG13))/1000)</f>
        <v>31.299820672896036</v>
      </c>
      <c r="AL13" s="1">
        <f t="shared" si="5"/>
        <v>30.599841826034023</v>
      </c>
      <c r="AM13" s="19">
        <f t="shared" si="14"/>
        <v>-5.2935430561784787E-4</v>
      </c>
      <c r="AN13" s="6">
        <f t="shared" si="15"/>
        <v>-2.2363669561473152E-2</v>
      </c>
      <c r="AO13" s="1">
        <f t="shared" si="6"/>
        <v>24.971488914484361</v>
      </c>
      <c r="AP13" s="1">
        <f t="shared" si="7"/>
        <v>24.669043197990359</v>
      </c>
      <c r="AQ13" s="6">
        <f t="shared" si="16"/>
        <v>-1.211164130139525E-2</v>
      </c>
    </row>
    <row r="14" spans="1:45" x14ac:dyDescent="0.25">
      <c r="A14" t="s">
        <v>134</v>
      </c>
      <c r="B14" s="7" t="str">
        <f t="shared" si="0"/>
        <v>30165</v>
      </c>
      <c r="C14" s="2">
        <v>3015.9289474461998</v>
      </c>
      <c r="D14">
        <v>150</v>
      </c>
      <c r="E14">
        <v>49</v>
      </c>
      <c r="F14">
        <v>160</v>
      </c>
      <c r="G14">
        <v>5</v>
      </c>
      <c r="H14">
        <f t="shared" si="8"/>
        <v>6.4140850010791572</v>
      </c>
      <c r="I14">
        <v>6</v>
      </c>
      <c r="J14" s="2">
        <v>588.84147133986301</v>
      </c>
      <c r="K14" s="2">
        <v>516.55723990960598</v>
      </c>
      <c r="L14" s="2">
        <f t="shared" si="1"/>
        <v>3495.4352942823098</v>
      </c>
      <c r="M14" s="2">
        <v>536.87731066042898</v>
      </c>
      <c r="N14" s="2">
        <f t="shared" si="2"/>
        <v>3632.9369823762945</v>
      </c>
      <c r="O14" s="1">
        <v>87.724330749704293</v>
      </c>
      <c r="P14" s="1">
        <v>91.175186665913103</v>
      </c>
      <c r="Q14" s="1">
        <v>1.99000943624646</v>
      </c>
      <c r="R14" s="1">
        <v>1.8579266723344601</v>
      </c>
      <c r="S14" s="1">
        <v>12.275669250295699</v>
      </c>
      <c r="T14" s="1">
        <v>8.82481333408683</v>
      </c>
      <c r="U14" s="1">
        <v>3.9337500630866802</v>
      </c>
      <c r="V14" s="1">
        <v>28.111346484231301</v>
      </c>
      <c r="W14" s="2">
        <f t="shared" si="9"/>
        <v>496.40787849100002</v>
      </c>
      <c r="X14" s="2">
        <f>VLOOKUP(B14,'BOS Cost Totals'!$C$5:$D$28,2,FALSE)</f>
        <v>426.551030728</v>
      </c>
      <c r="Y14" s="3">
        <f t="shared" si="3"/>
        <v>0.29672061833657992</v>
      </c>
      <c r="AA14" s="2">
        <v>1011</v>
      </c>
      <c r="AB14" s="2">
        <v>600</v>
      </c>
      <c r="AD14" s="4">
        <f>Losses!$E$34</f>
        <v>0.13900000000000001</v>
      </c>
      <c r="AE14" s="4">
        <f t="shared" si="10"/>
        <v>0.15890009436246461</v>
      </c>
      <c r="AF14" s="4">
        <f t="shared" si="11"/>
        <v>0.1575792667233446</v>
      </c>
      <c r="AG14" s="4">
        <f>((S14/100)+AD14)</f>
        <v>0.26175669250295702</v>
      </c>
      <c r="AH14" s="4">
        <f t="shared" si="4"/>
        <v>0.2272481333408683</v>
      </c>
      <c r="AI14" s="18">
        <f t="shared" si="12"/>
        <v>53.420081926492401</v>
      </c>
      <c r="AJ14" s="18">
        <f t="shared" si="13"/>
        <v>55.944252281511616</v>
      </c>
      <c r="AK14" s="1">
        <f>(((X14+AA14)*$AR$2)+$AS$2)/((L14*(1-AG14))/1000)</f>
        <v>58.832553066337461</v>
      </c>
      <c r="AL14" s="1">
        <f t="shared" si="5"/>
        <v>54.077991539322909</v>
      </c>
      <c r="AM14" s="19">
        <f t="shared" si="14"/>
        <v>-4.7251338148311867E-2</v>
      </c>
      <c r="AN14" s="6">
        <f t="shared" si="15"/>
        <v>-8.081514874347677E-2</v>
      </c>
      <c r="AO14" s="1">
        <f t="shared" si="6"/>
        <v>46.887108986194029</v>
      </c>
      <c r="AP14" s="1">
        <f t="shared" si="7"/>
        <v>44.793284766286831</v>
      </c>
      <c r="AQ14" s="6">
        <f t="shared" si="16"/>
        <v>-4.4656714077289925E-2</v>
      </c>
    </row>
    <row r="15" spans="1:45" x14ac:dyDescent="0.25">
      <c r="A15" t="s">
        <v>138</v>
      </c>
      <c r="B15" s="7" t="str">
        <f t="shared" si="0"/>
        <v>30165</v>
      </c>
      <c r="C15" s="2">
        <v>3015.9289474461998</v>
      </c>
      <c r="D15">
        <v>150</v>
      </c>
      <c r="E15">
        <v>49</v>
      </c>
      <c r="F15">
        <v>160</v>
      </c>
      <c r="G15">
        <v>5</v>
      </c>
      <c r="H15">
        <f t="shared" si="8"/>
        <v>6.4140850010791572</v>
      </c>
      <c r="I15">
        <v>7.5</v>
      </c>
      <c r="J15" s="2">
        <v>787.55559943513094</v>
      </c>
      <c r="K15" s="2">
        <v>724.86503913699505</v>
      </c>
      <c r="L15" s="2">
        <f t="shared" si="1"/>
        <v>4905.010801579635</v>
      </c>
      <c r="M15" s="2">
        <v>743.32352207032</v>
      </c>
      <c r="N15" s="2">
        <f t="shared" si="2"/>
        <v>5029.9155124986846</v>
      </c>
      <c r="O15" s="1">
        <v>92.039855936126798</v>
      </c>
      <c r="P15" s="1">
        <v>94.383624801025206</v>
      </c>
      <c r="Q15" s="1">
        <v>1.99000943624646</v>
      </c>
      <c r="R15" s="1">
        <v>1.8579266723344601</v>
      </c>
      <c r="S15" s="1">
        <v>7.9601440638731296</v>
      </c>
      <c r="T15" s="1">
        <v>5.6163751989747199</v>
      </c>
      <c r="U15" s="1">
        <v>2.5464716791005499</v>
      </c>
      <c r="V15" s="1">
        <v>29.443799585682498</v>
      </c>
      <c r="W15" s="2">
        <f t="shared" si="9"/>
        <v>496.40787849100002</v>
      </c>
      <c r="X15" s="2">
        <f>VLOOKUP(B15,'BOS Cost Totals'!$C$5:$D$28,2,FALSE)</f>
        <v>426.551030728</v>
      </c>
      <c r="Y15" s="3">
        <f t="shared" si="3"/>
        <v>0.29672061833657992</v>
      </c>
      <c r="Z15" s="6">
        <f>(X15-X14)/(X14+AA14)</f>
        <v>0</v>
      </c>
      <c r="AA15" s="2">
        <v>1011</v>
      </c>
      <c r="AB15" s="2">
        <v>600</v>
      </c>
      <c r="AC15" s="6">
        <f>(X15-X14)/(X14+AB14)</f>
        <v>0</v>
      </c>
      <c r="AD15" s="4">
        <f>Losses!$E$34</f>
        <v>0.13900000000000001</v>
      </c>
      <c r="AE15" s="4">
        <f t="shared" si="10"/>
        <v>0.15890009436246461</v>
      </c>
      <c r="AF15" s="4">
        <f t="shared" si="11"/>
        <v>0.1575792667233446</v>
      </c>
      <c r="AG15" s="4">
        <f>((S15/100)+AD15)</f>
        <v>0.21860144063873133</v>
      </c>
      <c r="AH15" s="4">
        <f t="shared" si="4"/>
        <v>0.19516375198974723</v>
      </c>
      <c r="AI15" s="18">
        <f t="shared" si="12"/>
        <v>38.068507357655506</v>
      </c>
      <c r="AJ15" s="18">
        <f t="shared" si="13"/>
        <v>38.795842094880747</v>
      </c>
      <c r="AK15" s="1">
        <f>(((X15+AA15)*$AR$2)+$AS$2)/((L15*(1-AG15))/1000)</f>
        <v>39.610097060451984</v>
      </c>
      <c r="AL15" s="1">
        <f t="shared" si="5"/>
        <v>37.501640204443547</v>
      </c>
      <c r="AM15" s="19">
        <f t="shared" si="14"/>
        <v>-1.9105943145915755E-2</v>
      </c>
      <c r="AN15" s="6">
        <f t="shared" si="15"/>
        <v>-5.3230287539830091E-2</v>
      </c>
      <c r="AO15" s="1">
        <f t="shared" si="6"/>
        <v>31.567607404917833</v>
      </c>
      <c r="AP15" s="1">
        <f t="shared" si="7"/>
        <v>30.648325059497918</v>
      </c>
      <c r="AQ15" s="6">
        <f t="shared" si="16"/>
        <v>-2.9121064945729882E-2</v>
      </c>
    </row>
    <row r="16" spans="1:45" x14ac:dyDescent="0.25">
      <c r="A16" t="s">
        <v>142</v>
      </c>
      <c r="B16" s="7" t="str">
        <f t="shared" si="0"/>
        <v>30165</v>
      </c>
      <c r="C16" s="2">
        <v>3015.9289474461998</v>
      </c>
      <c r="D16">
        <v>150</v>
      </c>
      <c r="E16">
        <v>49</v>
      </c>
      <c r="F16">
        <v>160</v>
      </c>
      <c r="G16">
        <v>5</v>
      </c>
      <c r="H16">
        <f t="shared" si="8"/>
        <v>6.4140850010791572</v>
      </c>
      <c r="I16">
        <v>9</v>
      </c>
      <c r="J16" s="2">
        <v>911.54517986154599</v>
      </c>
      <c r="K16" s="2">
        <v>862.99901214031195</v>
      </c>
      <c r="L16" s="2">
        <f t="shared" si="1"/>
        <v>5839.734637140873</v>
      </c>
      <c r="M16" s="2">
        <v>878.17900047903697</v>
      </c>
      <c r="N16" s="2">
        <f t="shared" si="2"/>
        <v>5942.454457726988</v>
      </c>
      <c r="O16" s="1">
        <v>94.6742993332916</v>
      </c>
      <c r="P16" s="1">
        <v>96.339602235889501</v>
      </c>
      <c r="Q16" s="1">
        <v>1.99000943624646</v>
      </c>
      <c r="R16" s="1">
        <v>1.8579266723344601</v>
      </c>
      <c r="S16" s="1">
        <v>5.3257006667083404</v>
      </c>
      <c r="T16" s="1">
        <v>3.6603977641104701</v>
      </c>
      <c r="U16" s="1">
        <v>1.7589809634981499</v>
      </c>
      <c r="V16" s="1">
        <v>31.269179528017599</v>
      </c>
      <c r="W16" s="2">
        <f t="shared" si="9"/>
        <v>496.40787849100002</v>
      </c>
      <c r="X16" s="2">
        <f>VLOOKUP(B16,'BOS Cost Totals'!$C$5:$D$28,2,FALSE)</f>
        <v>426.551030728</v>
      </c>
      <c r="Y16" s="3">
        <f t="shared" si="3"/>
        <v>0.29672061833657992</v>
      </c>
      <c r="Z16" s="6">
        <f>(X16-X15)/(X15+AA15)</f>
        <v>0</v>
      </c>
      <c r="AA16" s="2">
        <v>1011</v>
      </c>
      <c r="AB16" s="2">
        <v>600</v>
      </c>
      <c r="AC16" s="6">
        <f>(X16-X15)/(X15+AB15)</f>
        <v>0</v>
      </c>
      <c r="AD16" s="4">
        <f>Losses!$E$34</f>
        <v>0.13900000000000001</v>
      </c>
      <c r="AE16" s="4">
        <f t="shared" si="10"/>
        <v>0.15890009436246461</v>
      </c>
      <c r="AF16" s="4">
        <f t="shared" si="11"/>
        <v>0.1575792667233446</v>
      </c>
      <c r="AG16" s="4">
        <f>((S16/100)+AD16)</f>
        <v>0.19225700666708342</v>
      </c>
      <c r="AH16" s="4">
        <f t="shared" si="4"/>
        <v>0.17560397764110472</v>
      </c>
      <c r="AI16" s="18">
        <f t="shared" si="12"/>
        <v>31.975158357663855</v>
      </c>
      <c r="AJ16" s="18">
        <f t="shared" si="13"/>
        <v>32.059124006032562</v>
      </c>
      <c r="AK16" s="1">
        <f>(((X16+AA16)*$AR$2)+$AS$2)/((L16*(1-AG16))/1000)</f>
        <v>32.184900333798538</v>
      </c>
      <c r="AL16" s="1">
        <f t="shared" si="5"/>
        <v>30.989654272835491</v>
      </c>
      <c r="AM16" s="19">
        <f t="shared" si="14"/>
        <v>-2.625965051665873E-3</v>
      </c>
      <c r="AN16" s="6">
        <f t="shared" si="15"/>
        <v>-3.7136857612321876E-2</v>
      </c>
      <c r="AO16" s="1">
        <f t="shared" si="6"/>
        <v>25.650033034586251</v>
      </c>
      <c r="AP16" s="1">
        <f t="shared" si="7"/>
        <v>25.131895230597284</v>
      </c>
      <c r="AQ16" s="6">
        <f t="shared" si="16"/>
        <v>-2.02002782331826E-2</v>
      </c>
    </row>
    <row r="17" spans="1:43" x14ac:dyDescent="0.25">
      <c r="A17" t="s">
        <v>28</v>
      </c>
      <c r="B17" s="7" t="str">
        <f t="shared" si="0"/>
        <v>30164</v>
      </c>
      <c r="C17" s="2">
        <v>3015.9289474461998</v>
      </c>
      <c r="D17">
        <v>150</v>
      </c>
      <c r="E17">
        <v>49</v>
      </c>
      <c r="F17">
        <v>160</v>
      </c>
      <c r="G17">
        <v>4</v>
      </c>
      <c r="H17">
        <f t="shared" si="8"/>
        <v>10.022007814186182</v>
      </c>
      <c r="I17">
        <v>6</v>
      </c>
      <c r="J17" s="2">
        <v>588.84147133986301</v>
      </c>
      <c r="K17" s="2">
        <v>487.84479000731301</v>
      </c>
      <c r="L17" s="2">
        <f t="shared" si="1"/>
        <v>3301.1441237794043</v>
      </c>
      <c r="M17" s="2">
        <v>519.92764518617196</v>
      </c>
      <c r="N17" s="2">
        <f t="shared" si="2"/>
        <v>3518.2421250641332</v>
      </c>
      <c r="O17" s="1">
        <v>82.848239085005304</v>
      </c>
      <c r="P17" s="1">
        <v>88.296709809368096</v>
      </c>
      <c r="Q17" s="1">
        <v>1.99000943624646</v>
      </c>
      <c r="R17" s="1">
        <v>1.8579266723344601</v>
      </c>
      <c r="S17" s="1">
        <v>17.1517609149946</v>
      </c>
      <c r="T17" s="1">
        <v>11.703290190631799</v>
      </c>
      <c r="U17" s="1">
        <v>6.5764472299434402</v>
      </c>
      <c r="V17" s="1">
        <v>31.7662469256991</v>
      </c>
      <c r="W17" s="2">
        <f t="shared" si="9"/>
        <v>496.40787849100002</v>
      </c>
      <c r="X17" s="2">
        <f>VLOOKUP(B17,'BOS Cost Totals'!$C$5:$D$28,2,FALSE)</f>
        <v>418.41799229899999</v>
      </c>
      <c r="Y17" s="3">
        <f t="shared" si="3"/>
        <v>0.29271913083033096</v>
      </c>
      <c r="AA17" s="2">
        <v>1011</v>
      </c>
      <c r="AB17" s="2">
        <v>600</v>
      </c>
      <c r="AD17" s="4">
        <f>Losses!$E$34</f>
        <v>0.13900000000000001</v>
      </c>
      <c r="AE17" s="4">
        <f t="shared" si="10"/>
        <v>0.15890009436246461</v>
      </c>
      <c r="AF17" s="4">
        <f t="shared" si="11"/>
        <v>0.1575792667233446</v>
      </c>
      <c r="AG17" s="4">
        <f>((S17/100)+AD17)</f>
        <v>0.31051760914994603</v>
      </c>
      <c r="AH17" s="4">
        <f t="shared" si="4"/>
        <v>0.256032901906318</v>
      </c>
      <c r="AI17" s="18">
        <f t="shared" si="12"/>
        <v>56.564158603149764</v>
      </c>
      <c r="AJ17" s="18">
        <f t="shared" si="13"/>
        <v>60.003135806342335</v>
      </c>
      <c r="AK17" s="1">
        <f>(((X17+AA17)*$AR$2)+$AS$2)/((L17*(1-AG17))/1000)</f>
        <v>66.432770404646931</v>
      </c>
      <c r="AL17" s="1">
        <f t="shared" si="5"/>
        <v>57.768431342969258</v>
      </c>
      <c r="AM17" s="19">
        <f t="shared" si="14"/>
        <v>-6.0797814165683937E-2</v>
      </c>
      <c r="AN17" s="6">
        <f t="shared" si="15"/>
        <v>-0.1304226665379532</v>
      </c>
      <c r="AO17" s="1">
        <f t="shared" si="6"/>
        <v>52.889753490705495</v>
      </c>
      <c r="AP17" s="1">
        <f t="shared" si="7"/>
        <v>49.016352714632646</v>
      </c>
      <c r="AQ17" s="6">
        <f t="shared" si="16"/>
        <v>-7.3235372079273081E-2</v>
      </c>
    </row>
    <row r="18" spans="1:43" x14ac:dyDescent="0.25">
      <c r="A18" t="s">
        <v>32</v>
      </c>
      <c r="B18" s="7" t="str">
        <f t="shared" si="0"/>
        <v>30164</v>
      </c>
      <c r="C18" s="2">
        <v>3015.9289474461998</v>
      </c>
      <c r="D18">
        <v>150</v>
      </c>
      <c r="E18">
        <v>49</v>
      </c>
      <c r="F18">
        <v>160</v>
      </c>
      <c r="G18">
        <v>4</v>
      </c>
      <c r="H18">
        <f t="shared" si="8"/>
        <v>10.022007814186182</v>
      </c>
      <c r="I18">
        <v>7.5</v>
      </c>
      <c r="J18" s="2">
        <v>787.55559943513094</v>
      </c>
      <c r="K18" s="2">
        <v>697.69843710913096</v>
      </c>
      <c r="L18" s="2">
        <f t="shared" si="1"/>
        <v>4721.1800617945637</v>
      </c>
      <c r="M18" s="2">
        <v>728.38380279114097</v>
      </c>
      <c r="N18" s="2">
        <f t="shared" si="2"/>
        <v>4928.8215426140496</v>
      </c>
      <c r="O18" s="1">
        <v>88.590372236518903</v>
      </c>
      <c r="P18" s="1">
        <v>92.486651521945703</v>
      </c>
      <c r="Q18" s="1">
        <v>1.99000943624646</v>
      </c>
      <c r="R18" s="1">
        <v>1.8579266723344601</v>
      </c>
      <c r="S18" s="1">
        <v>11.409627763481</v>
      </c>
      <c r="T18" s="1">
        <v>7.5133484780542199</v>
      </c>
      <c r="U18" s="1">
        <v>4.39808433700279</v>
      </c>
      <c r="V18" s="1">
        <v>34.149048209072099</v>
      </c>
      <c r="W18" s="2">
        <f t="shared" si="9"/>
        <v>496.40787849100002</v>
      </c>
      <c r="X18" s="2">
        <f>VLOOKUP(B18,'BOS Cost Totals'!$C$5:$D$28,2,FALSE)</f>
        <v>418.41799229899999</v>
      </c>
      <c r="Y18" s="3">
        <f t="shared" si="3"/>
        <v>0.29271913083033096</v>
      </c>
      <c r="Z18" s="6">
        <f>(X18-X17)/(X17+AA17)</f>
        <v>0</v>
      </c>
      <c r="AA18" s="2">
        <v>1011</v>
      </c>
      <c r="AB18" s="2">
        <v>600</v>
      </c>
      <c r="AC18" s="6">
        <f>(X18-X17)/(X17+AB17)</f>
        <v>0</v>
      </c>
      <c r="AD18" s="4">
        <f>Losses!$E$34</f>
        <v>0.13900000000000001</v>
      </c>
      <c r="AE18" s="4">
        <f t="shared" si="10"/>
        <v>0.15890009436246461</v>
      </c>
      <c r="AF18" s="4">
        <f t="shared" si="11"/>
        <v>0.1575792667233446</v>
      </c>
      <c r="AG18" s="4">
        <f>((S18/100)+AD18)</f>
        <v>0.25309627763481002</v>
      </c>
      <c r="AH18" s="4">
        <f t="shared" si="4"/>
        <v>0.21413348478054223</v>
      </c>
      <c r="AI18" s="18">
        <f t="shared" si="12"/>
        <v>39.550798178694677</v>
      </c>
      <c r="AJ18" s="18">
        <f t="shared" si="13"/>
        <v>40.547261007546958</v>
      </c>
      <c r="AK18" s="1">
        <f>(((X18+AA18)*$AR$2)+$AS$2)/((L18*(1-AG18))/1000)</f>
        <v>42.880006263598126</v>
      </c>
      <c r="AL18" s="1">
        <f t="shared" si="5"/>
        <v>39.037154178404528</v>
      </c>
      <c r="AM18" s="19">
        <f t="shared" si="14"/>
        <v>-2.5194506172799756E-2</v>
      </c>
      <c r="AN18" s="6">
        <f t="shared" si="15"/>
        <v>-8.9618738895938285E-2</v>
      </c>
      <c r="AO18" s="1">
        <f t="shared" si="6"/>
        <v>34.138467312857586</v>
      </c>
      <c r="AP18" s="1">
        <f t="shared" si="7"/>
        <v>32.445902475810655</v>
      </c>
      <c r="AQ18" s="6">
        <f t="shared" si="16"/>
        <v>-4.9579403244311995E-2</v>
      </c>
    </row>
    <row r="19" spans="1:43" x14ac:dyDescent="0.25">
      <c r="A19" t="s">
        <v>36</v>
      </c>
      <c r="B19" s="7" t="str">
        <f t="shared" si="0"/>
        <v>30164</v>
      </c>
      <c r="C19" s="2">
        <v>3015.9289474461998</v>
      </c>
      <c r="D19">
        <v>150</v>
      </c>
      <c r="E19">
        <v>49</v>
      </c>
      <c r="F19">
        <v>160</v>
      </c>
      <c r="G19">
        <v>4</v>
      </c>
      <c r="H19">
        <f t="shared" si="8"/>
        <v>10.022007814186182</v>
      </c>
      <c r="I19">
        <v>9</v>
      </c>
      <c r="J19" s="2">
        <v>911.54517986154599</v>
      </c>
      <c r="K19" s="2">
        <v>841.78892077184696</v>
      </c>
      <c r="L19" s="2">
        <f t="shared" si="1"/>
        <v>5696.2103648312668</v>
      </c>
      <c r="M19" s="2">
        <v>866.82820706903101</v>
      </c>
      <c r="N19" s="2">
        <f t="shared" si="2"/>
        <v>5865.6460019779497</v>
      </c>
      <c r="O19" s="1">
        <v>92.347471016160199</v>
      </c>
      <c r="P19" s="1">
        <v>95.094376693505396</v>
      </c>
      <c r="Q19" s="1">
        <v>1.99000943624646</v>
      </c>
      <c r="R19" s="1">
        <v>1.8579266723344601</v>
      </c>
      <c r="S19" s="1">
        <v>7.6525289838397903</v>
      </c>
      <c r="T19" s="1">
        <v>4.9056233064945403</v>
      </c>
      <c r="U19" s="1">
        <v>2.97453265056338</v>
      </c>
      <c r="V19" s="1">
        <v>35.895397235946596</v>
      </c>
      <c r="W19" s="2">
        <f t="shared" si="9"/>
        <v>496.40787849100002</v>
      </c>
      <c r="X19" s="2">
        <f>VLOOKUP(B19,'BOS Cost Totals'!$C$5:$D$28,2,FALSE)</f>
        <v>418.41799229899999</v>
      </c>
      <c r="Y19" s="3">
        <f t="shared" si="3"/>
        <v>0.29271913083033096</v>
      </c>
      <c r="Z19" s="6">
        <f>(X19-X18)/(X18+AA18)</f>
        <v>0</v>
      </c>
      <c r="AA19" s="2">
        <v>1011</v>
      </c>
      <c r="AB19" s="2">
        <v>600</v>
      </c>
      <c r="AC19" s="6">
        <f>(X19-X18)/(X18+AB18)</f>
        <v>0</v>
      </c>
      <c r="AD19" s="4">
        <f>Losses!$E$34</f>
        <v>0.13900000000000001</v>
      </c>
      <c r="AE19" s="4">
        <f t="shared" si="10"/>
        <v>0.15890009436246461</v>
      </c>
      <c r="AF19" s="4">
        <f t="shared" si="11"/>
        <v>0.1575792667233446</v>
      </c>
      <c r="AG19" s="4">
        <f>((S19/100)+AD19)</f>
        <v>0.21552528983839792</v>
      </c>
      <c r="AH19" s="4">
        <f t="shared" si="4"/>
        <v>0.1880562330649454</v>
      </c>
      <c r="AI19" s="18">
        <f t="shared" si="12"/>
        <v>32.780818795277284</v>
      </c>
      <c r="AJ19" s="18">
        <f t="shared" si="13"/>
        <v>32.97703457447011</v>
      </c>
      <c r="AK19" s="1">
        <f>(((X19+AA19)*$AR$2)+$AS$2)/((L19*(1-AG19))/1000)</f>
        <v>33.838029230034373</v>
      </c>
      <c r="AL19" s="1">
        <f t="shared" si="5"/>
        <v>31.74886665687626</v>
      </c>
      <c r="AM19" s="19">
        <f t="shared" si="14"/>
        <v>-5.9856887778866278E-3</v>
      </c>
      <c r="AN19" s="6">
        <f t="shared" si="15"/>
        <v>-6.1740078269800311E-2</v>
      </c>
      <c r="AO19" s="1">
        <f t="shared" si="6"/>
        <v>26.939792118960277</v>
      </c>
      <c r="AP19" s="1">
        <f t="shared" si="7"/>
        <v>26.028385800793515</v>
      </c>
      <c r="AQ19" s="6">
        <f t="shared" si="16"/>
        <v>-3.3831230550784845E-2</v>
      </c>
    </row>
    <row r="20" spans="1:43" x14ac:dyDescent="0.25">
      <c r="A20" t="s">
        <v>159</v>
      </c>
      <c r="B20" s="7" t="str">
        <f t="shared" si="0"/>
        <v>402115</v>
      </c>
      <c r="C20" s="2">
        <v>4021.2385965949302</v>
      </c>
      <c r="D20">
        <v>200</v>
      </c>
      <c r="E20">
        <v>49</v>
      </c>
      <c r="F20">
        <v>160</v>
      </c>
      <c r="G20">
        <v>15</v>
      </c>
      <c r="H20">
        <f t="shared" si="8"/>
        <v>0.95023481497468931</v>
      </c>
      <c r="I20">
        <v>6</v>
      </c>
      <c r="J20" s="2">
        <v>661.50439996498403</v>
      </c>
      <c r="K20" s="2">
        <v>645.52632557612799</v>
      </c>
      <c r="L20" s="2">
        <f t="shared" si="1"/>
        <v>3276.1066840366416</v>
      </c>
      <c r="M20" s="2">
        <v>646.56600965590906</v>
      </c>
      <c r="N20" s="2">
        <f t="shared" si="2"/>
        <v>3281.3831783144187</v>
      </c>
      <c r="O20" s="1">
        <v>97.584585319507696</v>
      </c>
      <c r="P20" s="1">
        <v>97.741754958868597</v>
      </c>
      <c r="Q20" s="1">
        <v>2.4154146804923</v>
      </c>
      <c r="R20" s="1">
        <v>2.2582450411314001</v>
      </c>
      <c r="S20" s="1">
        <v>2.4154146804923</v>
      </c>
      <c r="T20" s="1">
        <v>2.2582450411314001</v>
      </c>
      <c r="U20" s="1">
        <v>0.16105990392467601</v>
      </c>
      <c r="V20" s="1">
        <v>6.5069422915350197</v>
      </c>
      <c r="W20" s="2">
        <f>$X$20</f>
        <v>414.24536591700002</v>
      </c>
      <c r="X20" s="2">
        <f>VLOOKUP(B20,'BOS Cost Totals'!$C$5:$D$28,2,FALSE)</f>
        <v>414.24536591700002</v>
      </c>
      <c r="Y20" s="3">
        <f t="shared" si="3"/>
        <v>0.29064845662590549</v>
      </c>
      <c r="AA20" s="2">
        <v>1011</v>
      </c>
      <c r="AB20" s="2">
        <v>600</v>
      </c>
      <c r="AD20" s="4">
        <f>Losses!$E$34</f>
        <v>0.13900000000000001</v>
      </c>
      <c r="AE20" s="4">
        <f t="shared" si="10"/>
        <v>0.16315414680492302</v>
      </c>
      <c r="AF20" s="4">
        <f t="shared" si="11"/>
        <v>0.16158245041131403</v>
      </c>
      <c r="AG20" s="4">
        <f>((S20/100)+AD20)</f>
        <v>0.16315414680492302</v>
      </c>
      <c r="AH20" s="4">
        <f t="shared" si="4"/>
        <v>0.16158245041131403</v>
      </c>
      <c r="AI20" s="18">
        <f t="shared" si="12"/>
        <v>55.03852001120584</v>
      </c>
      <c r="AJ20" s="18">
        <f t="shared" si="13"/>
        <v>54.847008337812923</v>
      </c>
      <c r="AK20" s="1">
        <f>(((X20+AA20)*$AR$2)+$AS$2)/((L20*(1-AG20))/1000)</f>
        <v>55.03852001120584</v>
      </c>
      <c r="AL20" s="1">
        <f t="shared" si="5"/>
        <v>54.847008337812923</v>
      </c>
      <c r="AM20" s="19">
        <f t="shared" si="14"/>
        <v>3.4795934438993812E-3</v>
      </c>
      <c r="AN20" s="6">
        <f t="shared" si="15"/>
        <v>-3.4795934438993812E-3</v>
      </c>
      <c r="AO20" s="1">
        <f t="shared" si="6"/>
        <v>43.795070318449497</v>
      </c>
      <c r="AP20" s="1">
        <f t="shared" si="7"/>
        <v>43.712972139432217</v>
      </c>
      <c r="AQ20" s="6">
        <f t="shared" si="16"/>
        <v>-1.8745986345110183E-3</v>
      </c>
    </row>
    <row r="21" spans="1:43" x14ac:dyDescent="0.25">
      <c r="A21" t="s">
        <v>163</v>
      </c>
      <c r="B21" s="7" t="str">
        <f t="shared" si="0"/>
        <v>402115</v>
      </c>
      <c r="C21" s="2">
        <v>4021.2385965949302</v>
      </c>
      <c r="D21">
        <v>200</v>
      </c>
      <c r="E21">
        <v>49</v>
      </c>
      <c r="F21">
        <v>160</v>
      </c>
      <c r="G21">
        <v>15</v>
      </c>
      <c r="H21">
        <f t="shared" si="8"/>
        <v>0.95023481497468931</v>
      </c>
      <c r="I21">
        <v>7.5</v>
      </c>
      <c r="J21" s="2">
        <v>943.19765269533605</v>
      </c>
      <c r="K21" s="2">
        <v>928.88259546767097</v>
      </c>
      <c r="L21" s="2">
        <f t="shared" si="1"/>
        <v>4714.1663463236409</v>
      </c>
      <c r="M21" s="2">
        <v>929.70212684584897</v>
      </c>
      <c r="N21" s="2">
        <f t="shared" si="2"/>
        <v>4718.3255449797616</v>
      </c>
      <c r="O21" s="1">
        <v>98.482284472744595</v>
      </c>
      <c r="P21" s="1">
        <v>98.569173087854793</v>
      </c>
      <c r="Q21" s="1">
        <v>2.4154146804923</v>
      </c>
      <c r="R21" s="1">
        <v>2.2582450411314001</v>
      </c>
      <c r="S21" s="1">
        <v>1.51771552725531</v>
      </c>
      <c r="T21" s="1">
        <v>1.43082691214517</v>
      </c>
      <c r="U21" s="1">
        <v>8.8227660005364805E-2</v>
      </c>
      <c r="V21" s="1">
        <v>5.72496054430363</v>
      </c>
      <c r="W21" s="2">
        <f t="shared" ref="W21:W37" si="17">$X$20</f>
        <v>414.24536591700002</v>
      </c>
      <c r="X21" s="2">
        <f>VLOOKUP(B21,'BOS Cost Totals'!$C$5:$D$28,2,FALSE)</f>
        <v>414.24536591700002</v>
      </c>
      <c r="Y21" s="3">
        <f t="shared" si="3"/>
        <v>0.29064845662590549</v>
      </c>
      <c r="Z21" s="6">
        <f>(X21-X20)/(X20+AA20)</f>
        <v>0</v>
      </c>
      <c r="AA21" s="2">
        <v>1011</v>
      </c>
      <c r="AB21" s="2">
        <v>600</v>
      </c>
      <c r="AC21" s="6">
        <f>(X21-X20)/(X20+AB20)</f>
        <v>0</v>
      </c>
      <c r="AD21" s="4">
        <f>Losses!$E$34</f>
        <v>0.13900000000000001</v>
      </c>
      <c r="AE21" s="4">
        <f t="shared" si="10"/>
        <v>0.16315414680492302</v>
      </c>
      <c r="AF21" s="4">
        <f t="shared" si="11"/>
        <v>0.16158245041131403</v>
      </c>
      <c r="AG21" s="4">
        <f>((S21/100)+AD21)</f>
        <v>0.1541771552725531</v>
      </c>
      <c r="AH21" s="4">
        <f t="shared" si="4"/>
        <v>0.15330826912145171</v>
      </c>
      <c r="AI21" s="18">
        <f t="shared" si="12"/>
        <v>38.248981907227964</v>
      </c>
      <c r="AJ21" s="18">
        <f t="shared" si="13"/>
        <v>37.770873711527848</v>
      </c>
      <c r="AK21" s="1">
        <f>(((X21+AA21)*$AR$2)+$AS$2)/((L21*(1-AG21))/1000)</f>
        <v>37.843033086096746</v>
      </c>
      <c r="AL21" s="1">
        <f t="shared" si="5"/>
        <v>37.770873711527848</v>
      </c>
      <c r="AM21" s="19">
        <f t="shared" si="14"/>
        <v>1.2499893379116779E-2</v>
      </c>
      <c r="AN21" s="6">
        <f t="shared" si="15"/>
        <v>-1.9068073746818298E-3</v>
      </c>
      <c r="AO21" s="1">
        <f t="shared" si="6"/>
        <v>30.11233395686483</v>
      </c>
      <c r="AP21" s="1">
        <f t="shared" si="7"/>
        <v>30.081432285101357</v>
      </c>
      <c r="AQ21" s="6">
        <f t="shared" si="16"/>
        <v>-1.0262131061557446E-3</v>
      </c>
    </row>
    <row r="22" spans="1:43" x14ac:dyDescent="0.25">
      <c r="A22" t="s">
        <v>167</v>
      </c>
      <c r="B22" s="7" t="str">
        <f t="shared" si="0"/>
        <v>402115</v>
      </c>
      <c r="C22" s="2">
        <v>4021.2385965949302</v>
      </c>
      <c r="D22">
        <v>200</v>
      </c>
      <c r="E22">
        <v>49</v>
      </c>
      <c r="F22">
        <v>160</v>
      </c>
      <c r="G22">
        <v>15</v>
      </c>
      <c r="H22">
        <f t="shared" si="8"/>
        <v>0.95023481497468931</v>
      </c>
      <c r="I22">
        <v>9</v>
      </c>
      <c r="J22" s="2">
        <v>1137.7166366122899</v>
      </c>
      <c r="K22" s="2">
        <v>1124.6743804484499</v>
      </c>
      <c r="L22" s="2">
        <f t="shared" si="1"/>
        <v>5707.8280298847549</v>
      </c>
      <c r="M22" s="2">
        <v>1125.52601032798</v>
      </c>
      <c r="N22" s="2">
        <f t="shared" si="2"/>
        <v>5712.1501314476363</v>
      </c>
      <c r="O22" s="1">
        <v>98.853646352339794</v>
      </c>
      <c r="P22" s="1">
        <v>98.9285006571927</v>
      </c>
      <c r="Q22" s="1">
        <v>2.4154146804923</v>
      </c>
      <c r="R22" s="1">
        <v>2.2582450411314001</v>
      </c>
      <c r="S22" s="1">
        <v>1.1463536476601199</v>
      </c>
      <c r="T22" s="1">
        <v>1.0714993428073001</v>
      </c>
      <c r="U22" s="1">
        <v>7.5722350783109793E-2</v>
      </c>
      <c r="V22" s="1">
        <v>6.5297742110919401</v>
      </c>
      <c r="W22" s="2">
        <f t="shared" si="17"/>
        <v>414.24536591700002</v>
      </c>
      <c r="X22" s="2">
        <f>VLOOKUP(B22,'BOS Cost Totals'!$C$5:$D$28,2,FALSE)</f>
        <v>414.24536591700002</v>
      </c>
      <c r="Y22" s="3">
        <f t="shared" si="3"/>
        <v>0.29064845662590549</v>
      </c>
      <c r="Z22" s="6">
        <f>(X22-X21)/(X21+AA21)</f>
        <v>0</v>
      </c>
      <c r="AA22" s="2">
        <v>1011</v>
      </c>
      <c r="AB22" s="2">
        <v>600</v>
      </c>
      <c r="AC22" s="6">
        <f>(X22-X21)/(X21+AB21)</f>
        <v>0</v>
      </c>
      <c r="AD22" s="4">
        <f>Losses!$E$34</f>
        <v>0.13900000000000001</v>
      </c>
      <c r="AE22" s="4">
        <f t="shared" si="10"/>
        <v>0.16315414680492302</v>
      </c>
      <c r="AF22" s="4">
        <f t="shared" si="11"/>
        <v>0.16158245041131403</v>
      </c>
      <c r="AG22" s="4">
        <f>((S22/100)+AD22)</f>
        <v>0.15046353647660121</v>
      </c>
      <c r="AH22" s="4">
        <f t="shared" si="4"/>
        <v>0.14971499342807301</v>
      </c>
      <c r="AI22" s="18">
        <f t="shared" si="12"/>
        <v>31.590311120819898</v>
      </c>
      <c r="AJ22" s="18">
        <f t="shared" si="13"/>
        <v>31.067486404275527</v>
      </c>
      <c r="AK22" s="1">
        <f>(((X22+AA22)*$AR$2)+$AS$2)/((L22*(1-AG22))/1000)</f>
        <v>31.118406328267415</v>
      </c>
      <c r="AL22" s="1">
        <f t="shared" si="5"/>
        <v>31.067486404275527</v>
      </c>
      <c r="AM22" s="19">
        <f t="shared" si="14"/>
        <v>1.655016041294376E-2</v>
      </c>
      <c r="AN22" s="6">
        <f t="shared" si="15"/>
        <v>-1.636328141445761E-3</v>
      </c>
      <c r="AO22" s="1">
        <f t="shared" si="6"/>
        <v>24.761436046374115</v>
      </c>
      <c r="AP22" s="1">
        <f t="shared" si="7"/>
        <v>24.739637472153909</v>
      </c>
      <c r="AQ22" s="6">
        <f t="shared" si="16"/>
        <v>-8.8034369975072829E-4</v>
      </c>
    </row>
    <row r="23" spans="1:43" x14ac:dyDescent="0.25">
      <c r="A23" t="s">
        <v>21</v>
      </c>
      <c r="B23" s="7" t="str">
        <f t="shared" si="0"/>
        <v>402110</v>
      </c>
      <c r="C23" s="2">
        <v>4021.2385965949302</v>
      </c>
      <c r="D23">
        <v>200</v>
      </c>
      <c r="E23">
        <v>49</v>
      </c>
      <c r="F23">
        <v>160</v>
      </c>
      <c r="G23">
        <v>10</v>
      </c>
      <c r="H23">
        <f t="shared" si="8"/>
        <v>2.1380283336930512</v>
      </c>
      <c r="I23">
        <v>7.5</v>
      </c>
      <c r="J23" s="2">
        <v>943.19765269533605</v>
      </c>
      <c r="K23" s="2">
        <v>914.64554003854005</v>
      </c>
      <c r="L23" s="2">
        <f t="shared" si="1"/>
        <v>4641.9119538931727</v>
      </c>
      <c r="M23" s="2">
        <v>918.47528376818502</v>
      </c>
      <c r="N23" s="2">
        <f t="shared" si="2"/>
        <v>4661.3482627371841</v>
      </c>
      <c r="O23" s="1">
        <v>96.9728388768564</v>
      </c>
      <c r="P23" s="1">
        <v>97.3788771784468</v>
      </c>
      <c r="Q23" s="1">
        <v>2.4154146804923</v>
      </c>
      <c r="R23" s="1">
        <v>2.2582450411314001</v>
      </c>
      <c r="S23" s="1">
        <v>3.02716112314355</v>
      </c>
      <c r="T23" s="1">
        <v>2.6211228215531399</v>
      </c>
      <c r="U23" s="1">
        <v>0.41871343181571402</v>
      </c>
      <c r="V23" s="1">
        <v>13.4131711221487</v>
      </c>
      <c r="W23" s="2">
        <f t="shared" si="17"/>
        <v>414.24536591700002</v>
      </c>
      <c r="X23" s="2">
        <f>VLOOKUP(B23,'BOS Cost Totals'!$C$5:$D$28,2,FALSE)</f>
        <v>388.40893315800002</v>
      </c>
      <c r="Y23" s="3">
        <f t="shared" si="3"/>
        <v>0.27755213215731755</v>
      </c>
      <c r="AA23" s="2">
        <v>1011</v>
      </c>
      <c r="AB23" s="2">
        <v>600</v>
      </c>
      <c r="AD23" s="4">
        <f>Losses!$E$34</f>
        <v>0.13900000000000001</v>
      </c>
      <c r="AE23" s="4">
        <f t="shared" si="10"/>
        <v>0.16315414680492302</v>
      </c>
      <c r="AF23" s="4">
        <f t="shared" si="11"/>
        <v>0.16158245041131403</v>
      </c>
      <c r="AG23" s="4">
        <f>((S23/100)+AD23)</f>
        <v>0.16927161123143553</v>
      </c>
      <c r="AH23" s="4">
        <f t="shared" si="4"/>
        <v>0.16521122821553141</v>
      </c>
      <c r="AI23" s="18">
        <f t="shared" si="12"/>
        <v>38.844352301203848</v>
      </c>
      <c r="AJ23" s="18">
        <f t="shared" si="13"/>
        <v>38.777704858929646</v>
      </c>
      <c r="AK23" s="1">
        <f>(((X23+AA23)*$AR$2)+$AS$2)/((L23*(1-AG23))/1000)</f>
        <v>38.627899123902907</v>
      </c>
      <c r="AL23" s="1">
        <f t="shared" si="5"/>
        <v>38.279732011255248</v>
      </c>
      <c r="AM23" s="19">
        <f t="shared" si="14"/>
        <v>1.7157563024197268E-3</v>
      </c>
      <c r="AN23" s="6">
        <f t="shared" si="15"/>
        <v>-9.0133587522033508E-3</v>
      </c>
      <c r="AO23" s="1">
        <f t="shared" si="6"/>
        <v>30.634212206181523</v>
      </c>
      <c r="AP23" s="1">
        <f t="shared" si="7"/>
        <v>30.485208483141871</v>
      </c>
      <c r="AQ23" s="6">
        <f t="shared" si="16"/>
        <v>-4.8639645777992287E-3</v>
      </c>
    </row>
    <row r="24" spans="1:43" x14ac:dyDescent="0.25">
      <c r="A24" t="s">
        <v>25</v>
      </c>
      <c r="B24" s="7" t="str">
        <f t="shared" si="0"/>
        <v>402110</v>
      </c>
      <c r="C24" s="2">
        <v>4021.2385965949302</v>
      </c>
      <c r="D24">
        <v>200</v>
      </c>
      <c r="E24">
        <v>49</v>
      </c>
      <c r="F24">
        <v>160</v>
      </c>
      <c r="G24">
        <v>10</v>
      </c>
      <c r="H24">
        <f t="shared" si="8"/>
        <v>2.1380283336930512</v>
      </c>
      <c r="I24">
        <v>9</v>
      </c>
      <c r="J24" s="2">
        <v>1137.7166366122899</v>
      </c>
      <c r="K24" s="2">
        <v>1112.1452050970699</v>
      </c>
      <c r="L24" s="2">
        <f t="shared" si="1"/>
        <v>5644.2412891310159</v>
      </c>
      <c r="M24" s="2">
        <v>1115.4103357511301</v>
      </c>
      <c r="N24" s="2">
        <f t="shared" si="2"/>
        <v>5660.8121336282902</v>
      </c>
      <c r="O24" s="1">
        <v>97.752390121378497</v>
      </c>
      <c r="P24" s="1">
        <v>98.039379917342004</v>
      </c>
      <c r="Q24" s="1">
        <v>2.4154146804923</v>
      </c>
      <c r="R24" s="1">
        <v>2.2582450411314001</v>
      </c>
      <c r="S24" s="1">
        <v>2.2476098786214198</v>
      </c>
      <c r="T24" s="1">
        <v>1.9606200826579001</v>
      </c>
      <c r="U24" s="1">
        <v>0.29358852055399798</v>
      </c>
      <c r="V24" s="1">
        <v>12.7686658923009</v>
      </c>
      <c r="W24" s="2">
        <f t="shared" si="17"/>
        <v>414.24536591700002</v>
      </c>
      <c r="X24" s="2">
        <f>VLOOKUP(B24,'BOS Cost Totals'!$C$5:$D$28,2,FALSE)</f>
        <v>388.40893315800002</v>
      </c>
      <c r="Y24" s="3">
        <f t="shared" si="3"/>
        <v>0.27755213215731755</v>
      </c>
      <c r="Z24" s="6">
        <f>(X24-X23)/(X23+AA23)</f>
        <v>0</v>
      </c>
      <c r="AA24" s="2">
        <v>1011</v>
      </c>
      <c r="AB24" s="2">
        <v>600</v>
      </c>
      <c r="AC24" s="6">
        <f>(X24-X23)/(X23+AB23)</f>
        <v>0</v>
      </c>
      <c r="AD24" s="4">
        <f>Losses!$E$34</f>
        <v>0.13900000000000001</v>
      </c>
      <c r="AE24" s="4">
        <f t="shared" si="10"/>
        <v>0.16315414680492302</v>
      </c>
      <c r="AF24" s="4">
        <f t="shared" si="11"/>
        <v>0.16158245041131403</v>
      </c>
      <c r="AG24" s="4">
        <f>((S24/100)+AD24)</f>
        <v>0.16147609878621422</v>
      </c>
      <c r="AH24" s="4">
        <f t="shared" si="4"/>
        <v>0.158606200826579</v>
      </c>
      <c r="AI24" s="18">
        <f t="shared" si="12"/>
        <v>31.946200392853267</v>
      </c>
      <c r="AJ24" s="18">
        <f t="shared" si="13"/>
        <v>31.680512762999381</v>
      </c>
      <c r="AK24" s="1">
        <f>(((X24+AA24)*$AR$2)+$AS$2)/((L24*(1-AG24))/1000)</f>
        <v>31.472846357837557</v>
      </c>
      <c r="AL24" s="1">
        <f t="shared" si="5"/>
        <v>31.273680145809475</v>
      </c>
      <c r="AM24" s="19">
        <f t="shared" si="14"/>
        <v>8.3167208177071204E-3</v>
      </c>
      <c r="AN24" s="6">
        <f t="shared" si="15"/>
        <v>-6.3281919202228297E-3</v>
      </c>
      <c r="AO24" s="1">
        <f t="shared" si="6"/>
        <v>24.959831518818749</v>
      </c>
      <c r="AP24" s="1">
        <f t="shared" si="7"/>
        <v>24.87469638991826</v>
      </c>
      <c r="AQ24" s="6">
        <f t="shared" si="16"/>
        <v>-3.4108855597162575E-3</v>
      </c>
    </row>
    <row r="25" spans="1:43" x14ac:dyDescent="0.25">
      <c r="A25" t="s">
        <v>17</v>
      </c>
      <c r="B25" s="7" t="str">
        <f t="shared" si="0"/>
        <v>402110</v>
      </c>
      <c r="C25" s="2">
        <v>4021.2385965949302</v>
      </c>
      <c r="D25">
        <v>200</v>
      </c>
      <c r="E25">
        <v>49</v>
      </c>
      <c r="F25">
        <v>160</v>
      </c>
      <c r="G25">
        <v>10</v>
      </c>
      <c r="H25">
        <f t="shared" si="8"/>
        <v>2.1380283336930512</v>
      </c>
      <c r="I25">
        <v>6</v>
      </c>
      <c r="J25" s="2">
        <v>661.50439996498403</v>
      </c>
      <c r="K25" s="2">
        <v>630.26801976653201</v>
      </c>
      <c r="L25" s="2">
        <f t="shared" si="1"/>
        <v>3198.6693500824008</v>
      </c>
      <c r="M25" s="2">
        <v>634.19766874057404</v>
      </c>
      <c r="N25" s="2">
        <f t="shared" si="2"/>
        <v>3218.6126874176939</v>
      </c>
      <c r="O25" s="1">
        <v>95.277978468456695</v>
      </c>
      <c r="P25" s="1">
        <v>95.872025760394607</v>
      </c>
      <c r="Q25" s="1">
        <v>2.4154146804923</v>
      </c>
      <c r="R25" s="1">
        <v>2.2582450411314001</v>
      </c>
      <c r="S25" s="1">
        <v>4.7220215315432101</v>
      </c>
      <c r="T25" s="1">
        <v>4.1279742396053303</v>
      </c>
      <c r="U25" s="1">
        <v>0.62348855578894302</v>
      </c>
      <c r="V25" s="1">
        <v>12.5803596609975</v>
      </c>
      <c r="W25" s="2">
        <f t="shared" si="17"/>
        <v>414.24536591700002</v>
      </c>
      <c r="X25" s="2">
        <f>VLOOKUP(B25,'BOS Cost Totals'!$C$5:$D$28,2,FALSE)</f>
        <v>388.40893315800002</v>
      </c>
      <c r="Y25" s="3">
        <f t="shared" si="3"/>
        <v>0.27755213215731755</v>
      </c>
      <c r="Z25" s="6">
        <f>(X25-X24)/(X24+AA24)</f>
        <v>0</v>
      </c>
      <c r="AA25" s="2">
        <v>1011</v>
      </c>
      <c r="AB25" s="2">
        <v>600</v>
      </c>
      <c r="AC25" s="6">
        <f>(X25-X24)/(X24+AB24)</f>
        <v>0</v>
      </c>
      <c r="AD25" s="4">
        <f>Losses!$E$34</f>
        <v>0.13900000000000001</v>
      </c>
      <c r="AE25" s="4">
        <f t="shared" si="10"/>
        <v>0.16315414680492302</v>
      </c>
      <c r="AF25" s="4">
        <f t="shared" si="11"/>
        <v>0.16158245041131403</v>
      </c>
      <c r="AG25" s="4">
        <f>((S25/100)+AD25)</f>
        <v>0.18622021531543212</v>
      </c>
      <c r="AH25" s="4">
        <f t="shared" si="4"/>
        <v>0.18027974239605332</v>
      </c>
      <c r="AI25" s="18">
        <f t="shared" si="12"/>
        <v>56.370960406880087</v>
      </c>
      <c r="AJ25" s="18">
        <f t="shared" si="13"/>
        <v>57.192076458053251</v>
      </c>
      <c r="AK25" s="1">
        <f>(((X25+AA25)*$AR$2)+$AS$2)/((L25*(1-AG25))/1000)</f>
        <v>57.224340091597234</v>
      </c>
      <c r="AL25" s="1">
        <f t="shared" si="5"/>
        <v>56.457631207055613</v>
      </c>
      <c r="AM25" s="19">
        <f t="shared" si="14"/>
        <v>-1.4566295220915662E-2</v>
      </c>
      <c r="AN25" s="6">
        <f t="shared" si="15"/>
        <v>-1.3398300151899951E-2</v>
      </c>
      <c r="AO25" s="1">
        <f t="shared" si="6"/>
        <v>45.382291490968555</v>
      </c>
      <c r="AP25" s="1">
        <f t="shared" si="7"/>
        <v>45.053408227293382</v>
      </c>
      <c r="AQ25" s="6">
        <f t="shared" si="16"/>
        <v>-7.2469514621275556E-3</v>
      </c>
    </row>
    <row r="26" spans="1:43" x14ac:dyDescent="0.25">
      <c r="A26" t="s">
        <v>45</v>
      </c>
      <c r="B26" s="7" t="str">
        <f t="shared" si="0"/>
        <v>40217</v>
      </c>
      <c r="C26" s="2">
        <v>4021.2385965949302</v>
      </c>
      <c r="D26">
        <v>200</v>
      </c>
      <c r="E26">
        <v>49</v>
      </c>
      <c r="F26">
        <v>160</v>
      </c>
      <c r="G26">
        <v>7</v>
      </c>
      <c r="H26">
        <f t="shared" si="8"/>
        <v>4.3633231299858188</v>
      </c>
      <c r="I26">
        <v>7.5</v>
      </c>
      <c r="J26" s="2">
        <v>943.19765269533605</v>
      </c>
      <c r="K26" s="2">
        <v>890.78224843999703</v>
      </c>
      <c r="L26" s="2">
        <f t="shared" si="1"/>
        <v>4520.8035094942115</v>
      </c>
      <c r="M26" s="2">
        <v>902.51282071136598</v>
      </c>
      <c r="N26" s="2">
        <f t="shared" si="2"/>
        <v>4580.3372646691187</v>
      </c>
      <c r="O26" s="1">
        <v>94.4427974236838</v>
      </c>
      <c r="P26" s="1">
        <v>95.686499869067006</v>
      </c>
      <c r="Q26" s="1">
        <v>2.4154146804923</v>
      </c>
      <c r="R26" s="1">
        <v>2.2582450411314001</v>
      </c>
      <c r="S26" s="1">
        <v>5.5572025763161204</v>
      </c>
      <c r="T26" s="1">
        <v>4.3135001309329297</v>
      </c>
      <c r="U26" s="1">
        <v>1.31688437796241</v>
      </c>
      <c r="V26" s="1">
        <v>22.3800091557511</v>
      </c>
      <c r="W26" s="2">
        <f t="shared" si="17"/>
        <v>414.24536591700002</v>
      </c>
      <c r="X26" s="2">
        <f>VLOOKUP(B26,'BOS Cost Totals'!$C$5:$D$28,2,FALSE)</f>
        <v>373.19547786300001</v>
      </c>
      <c r="Y26" s="3">
        <f t="shared" si="3"/>
        <v>0.26961183144389439</v>
      </c>
      <c r="AA26" s="2">
        <v>1011</v>
      </c>
      <c r="AB26" s="2">
        <v>600</v>
      </c>
      <c r="AD26" s="4">
        <f>Losses!$E$34</f>
        <v>0.13900000000000001</v>
      </c>
      <c r="AE26" s="4">
        <f t="shared" si="10"/>
        <v>0.16315414680492302</v>
      </c>
      <c r="AF26" s="4">
        <f t="shared" si="11"/>
        <v>0.16158245041131403</v>
      </c>
      <c r="AG26" s="4">
        <f>((S26/100)+AD26)</f>
        <v>0.19457202576316121</v>
      </c>
      <c r="AH26" s="4">
        <f t="shared" si="4"/>
        <v>0.1821350013093293</v>
      </c>
      <c r="AI26" s="18">
        <f t="shared" si="12"/>
        <v>39.884959147089596</v>
      </c>
      <c r="AJ26" s="18">
        <f t="shared" si="13"/>
        <v>40.280158537315309</v>
      </c>
      <c r="AK26" s="1">
        <f>(((X26+AA26)*$AR$2)+$AS$2)/((L26*(1-AG26))/1000)</f>
        <v>40.595245326201628</v>
      </c>
      <c r="AL26" s="1">
        <f t="shared" si="5"/>
        <v>39.458305507970486</v>
      </c>
      <c r="AM26" s="19">
        <f t="shared" si="14"/>
        <v>-9.9084817604620911E-3</v>
      </c>
      <c r="AN26" s="6">
        <f t="shared" si="15"/>
        <v>-2.8006723671585246E-2</v>
      </c>
      <c r="AO26" s="1">
        <f t="shared" si="6"/>
        <v>32.129586845024328</v>
      </c>
      <c r="AP26" s="1">
        <f t="shared" si="7"/>
        <v>31.641001983313888</v>
      </c>
      <c r="AQ26" s="6">
        <f t="shared" si="16"/>
        <v>-1.5206696060771255E-2</v>
      </c>
    </row>
    <row r="27" spans="1:43" x14ac:dyDescent="0.25">
      <c r="A27" t="s">
        <v>49</v>
      </c>
      <c r="B27" s="7" t="str">
        <f t="shared" si="0"/>
        <v>40217</v>
      </c>
      <c r="C27" s="2">
        <v>4021.2385965949302</v>
      </c>
      <c r="D27">
        <v>200</v>
      </c>
      <c r="E27">
        <v>49</v>
      </c>
      <c r="F27">
        <v>160</v>
      </c>
      <c r="G27">
        <v>7</v>
      </c>
      <c r="H27">
        <f t="shared" si="8"/>
        <v>4.3633231299858188</v>
      </c>
      <c r="I27">
        <v>9</v>
      </c>
      <c r="J27" s="2">
        <v>1137.7166366122899</v>
      </c>
      <c r="K27" s="2">
        <v>1091.7843770898</v>
      </c>
      <c r="L27" s="2">
        <f t="shared" si="1"/>
        <v>5540.9081761590478</v>
      </c>
      <c r="M27" s="2">
        <v>1101.26690340509</v>
      </c>
      <c r="N27" s="2">
        <f t="shared" si="2"/>
        <v>5589.032887130903</v>
      </c>
      <c r="O27" s="1">
        <v>95.962768052749496</v>
      </c>
      <c r="P27" s="1">
        <v>96.796238005647794</v>
      </c>
      <c r="Q27" s="1">
        <v>2.4154146804923</v>
      </c>
      <c r="R27" s="1">
        <v>2.2582450411314001</v>
      </c>
      <c r="S27" s="1">
        <v>4.0372319472504099</v>
      </c>
      <c r="T27" s="1">
        <v>3.20376199435213</v>
      </c>
      <c r="U27" s="1">
        <v>0.86853471383832004</v>
      </c>
      <c r="V27" s="1">
        <v>20.6445892578928</v>
      </c>
      <c r="W27" s="2">
        <f t="shared" si="17"/>
        <v>414.24536591700002</v>
      </c>
      <c r="X27" s="2">
        <f>VLOOKUP(B27,'BOS Cost Totals'!$C$5:$D$28,2,FALSE)</f>
        <v>373.19547786300001</v>
      </c>
      <c r="Y27" s="3">
        <f t="shared" si="3"/>
        <v>0.26961183144389439</v>
      </c>
      <c r="Z27" s="6">
        <f>(X27-X26)/(X26+AA26)</f>
        <v>0</v>
      </c>
      <c r="AA27" s="2">
        <v>1011</v>
      </c>
      <c r="AB27" s="2">
        <v>600</v>
      </c>
      <c r="AC27" s="6">
        <f>(X27-X26)/(X26+AB26)</f>
        <v>0</v>
      </c>
      <c r="AD27" s="4">
        <f>Losses!$E$34</f>
        <v>0.13900000000000001</v>
      </c>
      <c r="AE27" s="4">
        <f t="shared" si="10"/>
        <v>0.16315414680492302</v>
      </c>
      <c r="AF27" s="4">
        <f t="shared" si="11"/>
        <v>0.16158245041131403</v>
      </c>
      <c r="AG27" s="4">
        <f>((S27/100)+AD27)</f>
        <v>0.17937231947250412</v>
      </c>
      <c r="AH27" s="4">
        <f t="shared" si="4"/>
        <v>0.17103761994352132</v>
      </c>
      <c r="AI27" s="18">
        <f t="shared" si="12"/>
        <v>32.541969214365878</v>
      </c>
      <c r="AJ27" s="18">
        <f t="shared" si="13"/>
        <v>32.568575562777689</v>
      </c>
      <c r="AK27" s="1">
        <f>(((X27+AA27)*$AR$2)+$AS$2)/((L27*(1-AG27))/1000)</f>
        <v>32.508010855162141</v>
      </c>
      <c r="AL27" s="1">
        <f t="shared" si="5"/>
        <v>31.904065206818732</v>
      </c>
      <c r="AM27" s="19">
        <f t="shared" si="14"/>
        <v>-8.1760105654777291E-4</v>
      </c>
      <c r="AN27" s="6">
        <f t="shared" si="15"/>
        <v>-1.8578363685008571E-2</v>
      </c>
      <c r="AO27" s="1">
        <f t="shared" si="6"/>
        <v>25.728849512723293</v>
      </c>
      <c r="AP27" s="1">
        <f t="shared" si="7"/>
        <v>25.470161983501093</v>
      </c>
      <c r="AQ27" s="6">
        <f t="shared" si="16"/>
        <v>-1.0054376084491288E-2</v>
      </c>
    </row>
    <row r="28" spans="1:43" x14ac:dyDescent="0.25">
      <c r="A28" t="s">
        <v>41</v>
      </c>
      <c r="B28" s="7" t="str">
        <f t="shared" si="0"/>
        <v>40217</v>
      </c>
      <c r="C28" s="2">
        <v>4021.2385965949302</v>
      </c>
      <c r="D28">
        <v>200</v>
      </c>
      <c r="E28">
        <v>49</v>
      </c>
      <c r="F28">
        <v>160</v>
      </c>
      <c r="G28">
        <v>7</v>
      </c>
      <c r="H28">
        <f t="shared" si="8"/>
        <v>4.3633231299858188</v>
      </c>
      <c r="I28">
        <v>6</v>
      </c>
      <c r="J28" s="2">
        <v>661.50439996498403</v>
      </c>
      <c r="K28" s="2">
        <v>605.353043943393</v>
      </c>
      <c r="L28" s="2">
        <f t="shared" si="1"/>
        <v>3072.2235095445299</v>
      </c>
      <c r="M28" s="2">
        <v>617.35439828227902</v>
      </c>
      <c r="N28" s="2">
        <f t="shared" si="2"/>
        <v>3133.1315091246024</v>
      </c>
      <c r="O28" s="1">
        <v>91.511567266285198</v>
      </c>
      <c r="P28" s="1">
        <v>93.325818893261697</v>
      </c>
      <c r="Q28" s="1">
        <v>2.4154146804923</v>
      </c>
      <c r="R28" s="1">
        <v>2.2582450411314001</v>
      </c>
      <c r="S28" s="1">
        <v>8.4884327337147596</v>
      </c>
      <c r="T28" s="1">
        <v>6.6741811067382102</v>
      </c>
      <c r="U28" s="1">
        <v>1.98253803445126</v>
      </c>
      <c r="V28" s="1">
        <v>21.373222641803</v>
      </c>
      <c r="W28" s="2">
        <f t="shared" si="17"/>
        <v>414.24536591700002</v>
      </c>
      <c r="X28" s="2">
        <f>VLOOKUP(B28,'BOS Cost Totals'!$C$5:$D$28,2,FALSE)</f>
        <v>373.19547786300001</v>
      </c>
      <c r="Y28" s="3">
        <f t="shared" si="3"/>
        <v>0.26961183144389439</v>
      </c>
      <c r="Z28" s="6">
        <f>(X28-X27)/(X27+AA27)</f>
        <v>0</v>
      </c>
      <c r="AA28" s="2">
        <v>1011</v>
      </c>
      <c r="AB28" s="2">
        <v>600</v>
      </c>
      <c r="AC28" s="6">
        <f>(X28-X27)/(X27+AB27)</f>
        <v>0</v>
      </c>
      <c r="AD28" s="4">
        <f>Losses!$E$34</f>
        <v>0.13900000000000001</v>
      </c>
      <c r="AE28" s="4">
        <f t="shared" si="10"/>
        <v>0.16315414680492302</v>
      </c>
      <c r="AF28" s="4">
        <f t="shared" si="11"/>
        <v>0.16158245041131403</v>
      </c>
      <c r="AG28" s="4">
        <f>((S28/100)+AD28)</f>
        <v>0.22388432733714761</v>
      </c>
      <c r="AH28" s="4">
        <f t="shared" si="4"/>
        <v>0.2057418110673821</v>
      </c>
      <c r="AI28" s="18">
        <f t="shared" si="12"/>
        <v>58.691062915187423</v>
      </c>
      <c r="AJ28" s="18">
        <f t="shared" si="13"/>
        <v>60.635913678855388</v>
      </c>
      <c r="AK28" s="1">
        <f>(((X28+AA28)*$AR$2)+$AS$2)/((L28*(1-AG28))/1000)</f>
        <v>61.992371361239307</v>
      </c>
      <c r="AL28" s="1">
        <f t="shared" si="5"/>
        <v>59.398733609221537</v>
      </c>
      <c r="AM28" s="19">
        <f t="shared" si="14"/>
        <v>-3.3137085393706474E-2</v>
      </c>
      <c r="AN28" s="6">
        <f t="shared" si="15"/>
        <v>-4.1838014824505332E-2</v>
      </c>
      <c r="AO28" s="1">
        <f t="shared" si="6"/>
        <v>49.064595209980531</v>
      </c>
      <c r="AP28" s="1">
        <f t="shared" si="7"/>
        <v>47.943857357642145</v>
      </c>
      <c r="AQ28" s="6">
        <f t="shared" si="16"/>
        <v>-2.2842089036748243E-2</v>
      </c>
    </row>
    <row r="29" spans="1:43" x14ac:dyDescent="0.25">
      <c r="A29" t="s">
        <v>147</v>
      </c>
      <c r="B29" s="7" t="str">
        <f t="shared" si="0"/>
        <v>40216</v>
      </c>
      <c r="C29" s="2">
        <v>4021.2385965949302</v>
      </c>
      <c r="D29">
        <v>200</v>
      </c>
      <c r="E29">
        <v>49</v>
      </c>
      <c r="F29">
        <v>160</v>
      </c>
      <c r="G29">
        <v>6</v>
      </c>
      <c r="H29">
        <f t="shared" si="8"/>
        <v>5.9389675935918094</v>
      </c>
      <c r="I29">
        <v>6</v>
      </c>
      <c r="J29" s="2">
        <v>661.50439996498403</v>
      </c>
      <c r="K29" s="2">
        <v>590.56601925716802</v>
      </c>
      <c r="L29" s="2">
        <f t="shared" si="1"/>
        <v>2997.1779715204675</v>
      </c>
      <c r="M29" s="2">
        <v>607.85025352550701</v>
      </c>
      <c r="N29" s="2">
        <f t="shared" si="2"/>
        <v>3084.8970825333654</v>
      </c>
      <c r="O29" s="1">
        <v>89.276204253279104</v>
      </c>
      <c r="P29" s="1">
        <v>91.889071872792101</v>
      </c>
      <c r="Q29" s="1">
        <v>2.4154146804923</v>
      </c>
      <c r="R29" s="1">
        <v>2.2582450411314001</v>
      </c>
      <c r="S29" s="1">
        <v>10.7237957467208</v>
      </c>
      <c r="T29" s="1">
        <v>8.1109281272078793</v>
      </c>
      <c r="U29" s="1">
        <v>2.9267234660875201</v>
      </c>
      <c r="V29" s="1">
        <v>24.365137878646301</v>
      </c>
      <c r="W29" s="2">
        <f t="shared" si="17"/>
        <v>414.24536591700002</v>
      </c>
      <c r="X29" s="2">
        <f>VLOOKUP(B29,'BOS Cost Totals'!$C$5:$D$28,2,FALSE)</f>
        <v>368.07877128799998</v>
      </c>
      <c r="Y29" s="3">
        <f t="shared" si="3"/>
        <v>0.2669019195649211</v>
      </c>
      <c r="AA29" s="2">
        <v>1011</v>
      </c>
      <c r="AB29" s="2">
        <v>600</v>
      </c>
      <c r="AD29" s="4">
        <f>Losses!$E$34</f>
        <v>0.13900000000000001</v>
      </c>
      <c r="AE29" s="4">
        <f t="shared" si="10"/>
        <v>0.16315414680492302</v>
      </c>
      <c r="AF29" s="4">
        <f t="shared" si="11"/>
        <v>0.16158245041131403</v>
      </c>
      <c r="AG29" s="4">
        <f>((S29/100)+AD29)</f>
        <v>0.246237957467208</v>
      </c>
      <c r="AH29" s="4">
        <f t="shared" si="4"/>
        <v>0.22010928127207879</v>
      </c>
      <c r="AI29" s="18">
        <f t="shared" si="12"/>
        <v>60.160612750241064</v>
      </c>
      <c r="AJ29" s="18">
        <f t="shared" si="13"/>
        <v>62.718522617013086</v>
      </c>
      <c r="AK29" s="1">
        <f>(((X29+AA29)*$AR$2)+$AS$2)/((L29*(1-AG29))/1000)</f>
        <v>65.259199782836049</v>
      </c>
      <c r="AL29" s="1">
        <f t="shared" si="5"/>
        <v>61.279344083113138</v>
      </c>
      <c r="AM29" s="19">
        <f t="shared" si="14"/>
        <v>-4.2518015522735382E-2</v>
      </c>
      <c r="AN29" s="6">
        <f t="shared" si="15"/>
        <v>-6.0985358584946379E-2</v>
      </c>
      <c r="AO29" s="1">
        <f t="shared" si="6"/>
        <v>51.614741760512921</v>
      </c>
      <c r="AP29" s="1">
        <f t="shared" si="7"/>
        <v>49.885493236366628</v>
      </c>
      <c r="AQ29" s="6">
        <f t="shared" si="16"/>
        <v>-3.3502996724653344E-2</v>
      </c>
    </row>
    <row r="30" spans="1:43" x14ac:dyDescent="0.25">
      <c r="A30" t="s">
        <v>151</v>
      </c>
      <c r="B30" s="7" t="str">
        <f t="shared" si="0"/>
        <v>40216</v>
      </c>
      <c r="C30" s="2">
        <v>4021.2385965949302</v>
      </c>
      <c r="D30">
        <v>200</v>
      </c>
      <c r="E30">
        <v>49</v>
      </c>
      <c r="F30">
        <v>160</v>
      </c>
      <c r="G30">
        <v>6</v>
      </c>
      <c r="H30">
        <f t="shared" si="8"/>
        <v>5.9389675935918094</v>
      </c>
      <c r="I30">
        <v>7.5</v>
      </c>
      <c r="J30" s="2">
        <v>943.19765269533605</v>
      </c>
      <c r="K30" s="2">
        <v>876.17057335337302</v>
      </c>
      <c r="L30" s="2">
        <f t="shared" si="1"/>
        <v>4446.6478871444369</v>
      </c>
      <c r="M30" s="2">
        <v>893.72039043914401</v>
      </c>
      <c r="N30" s="2">
        <f t="shared" si="2"/>
        <v>4535.7148558803765</v>
      </c>
      <c r="O30" s="1">
        <v>92.893633783924003</v>
      </c>
      <c r="P30" s="1">
        <v>94.754306044464499</v>
      </c>
      <c r="Q30" s="1">
        <v>2.4154146804923</v>
      </c>
      <c r="R30" s="1">
        <v>2.2582450411314001</v>
      </c>
      <c r="S30" s="1">
        <v>7.1063662160759602</v>
      </c>
      <c r="T30" s="1">
        <v>5.2456939555354403</v>
      </c>
      <c r="U30" s="1">
        <v>2.0030137532013699</v>
      </c>
      <c r="V30" s="1">
        <v>26.183174409606401</v>
      </c>
      <c r="W30" s="2">
        <f t="shared" si="17"/>
        <v>414.24536591700002</v>
      </c>
      <c r="X30" s="2">
        <f>VLOOKUP(B30,'BOS Cost Totals'!$C$5:$D$28,2,FALSE)</f>
        <v>368.07877128799998</v>
      </c>
      <c r="Y30" s="3">
        <f t="shared" si="3"/>
        <v>0.2669019195649211</v>
      </c>
      <c r="Z30" s="6">
        <f>(X30-X29)/(X29+AA29)</f>
        <v>0</v>
      </c>
      <c r="AA30" s="2">
        <v>1011</v>
      </c>
      <c r="AB30" s="2">
        <v>600</v>
      </c>
      <c r="AC30" s="6">
        <f>(X30-X29)/(X29+AB29)</f>
        <v>0</v>
      </c>
      <c r="AD30" s="4">
        <f>Losses!$E$34</f>
        <v>0.13900000000000001</v>
      </c>
      <c r="AE30" s="4">
        <f t="shared" si="10"/>
        <v>0.16315414680492302</v>
      </c>
      <c r="AF30" s="4">
        <f t="shared" si="11"/>
        <v>0.16158245041131403</v>
      </c>
      <c r="AG30" s="4">
        <f>((S30/100)+AD30)</f>
        <v>0.21006366216075961</v>
      </c>
      <c r="AH30" s="4">
        <f t="shared" si="4"/>
        <v>0.19145693955535442</v>
      </c>
      <c r="AI30" s="18">
        <f t="shared" si="12"/>
        <v>40.550110524714675</v>
      </c>
      <c r="AJ30" s="18">
        <f t="shared" si="13"/>
        <v>41.14540610737442</v>
      </c>
      <c r="AK30" s="1">
        <f>(((X30+AA30)*$AR$2)+$AS$2)/((L30*(1-AG30))/1000)</f>
        <v>41.972390702961413</v>
      </c>
      <c r="AL30" s="1">
        <f t="shared" si="5"/>
        <v>40.201257827608245</v>
      </c>
      <c r="AM30" s="19">
        <f t="shared" si="14"/>
        <v>-1.4680492234341038E-2</v>
      </c>
      <c r="AN30" s="6">
        <f t="shared" si="15"/>
        <v>-4.2197569537734313E-2</v>
      </c>
      <c r="AO30" s="1">
        <f t="shared" si="6"/>
        <v>33.196761750279606</v>
      </c>
      <c r="AP30" s="1">
        <f t="shared" si="7"/>
        <v>32.432816120784629</v>
      </c>
      <c r="AQ30" s="6">
        <f t="shared" si="16"/>
        <v>-2.3012655127078539E-2</v>
      </c>
    </row>
    <row r="31" spans="1:43" x14ac:dyDescent="0.25">
      <c r="A31" t="s">
        <v>155</v>
      </c>
      <c r="B31" s="7" t="str">
        <f t="shared" si="0"/>
        <v>40216</v>
      </c>
      <c r="C31" s="2">
        <v>4021.2385965949302</v>
      </c>
      <c r="D31">
        <v>200</v>
      </c>
      <c r="E31">
        <v>49</v>
      </c>
      <c r="F31">
        <v>160</v>
      </c>
      <c r="G31">
        <v>6</v>
      </c>
      <c r="H31">
        <f t="shared" si="8"/>
        <v>5.9389675935918094</v>
      </c>
      <c r="I31">
        <v>9</v>
      </c>
      <c r="J31" s="2">
        <v>1137.7166366122899</v>
      </c>
      <c r="K31" s="2">
        <v>1079.2210103058501</v>
      </c>
      <c r="L31" s="2">
        <f t="shared" si="1"/>
        <v>5477.1479106761981</v>
      </c>
      <c r="M31" s="2">
        <v>1093.23056858418</v>
      </c>
      <c r="N31" s="2">
        <f t="shared" si="2"/>
        <v>5548.2477337160635</v>
      </c>
      <c r="O31" s="1">
        <v>94.858506553914594</v>
      </c>
      <c r="P31" s="1">
        <v>96.089881557803693</v>
      </c>
      <c r="Q31" s="1">
        <v>2.4154146804923</v>
      </c>
      <c r="R31" s="1">
        <v>2.2582450411314001</v>
      </c>
      <c r="S31" s="1">
        <v>5.14149344608541</v>
      </c>
      <c r="T31" s="1">
        <v>3.9101184421962598</v>
      </c>
      <c r="U31" s="1">
        <v>1.2981176371243699</v>
      </c>
      <c r="V31" s="1">
        <v>23.949753448128501</v>
      </c>
      <c r="W31" s="2">
        <f t="shared" si="17"/>
        <v>414.24536591700002</v>
      </c>
      <c r="X31" s="2">
        <f>VLOOKUP(B31,'BOS Cost Totals'!$C$5:$D$28,2,FALSE)</f>
        <v>368.07877128799998</v>
      </c>
      <c r="Y31" s="3">
        <f t="shared" si="3"/>
        <v>0.2669019195649211</v>
      </c>
      <c r="Z31" s="6">
        <f>(X31-X30)/(X30+AA30)</f>
        <v>0</v>
      </c>
      <c r="AA31" s="2">
        <v>1011</v>
      </c>
      <c r="AB31" s="2">
        <v>600</v>
      </c>
      <c r="AC31" s="6">
        <f>(X31-X30)/(X30+AB30)</f>
        <v>0</v>
      </c>
      <c r="AD31" s="4">
        <f>Losses!$E$34</f>
        <v>0.13900000000000001</v>
      </c>
      <c r="AE31" s="4">
        <f t="shared" si="10"/>
        <v>0.16315414680492302</v>
      </c>
      <c r="AF31" s="4">
        <f t="shared" si="11"/>
        <v>0.16158245041131403</v>
      </c>
      <c r="AG31" s="4">
        <f>((S31/100)+AD31)</f>
        <v>0.19041493446085411</v>
      </c>
      <c r="AH31" s="4">
        <f t="shared" si="4"/>
        <v>0.1781011844219626</v>
      </c>
      <c r="AI31" s="18">
        <f t="shared" si="12"/>
        <v>32.92079495182648</v>
      </c>
      <c r="AJ31" s="18">
        <f t="shared" si="13"/>
        <v>33.089945539162152</v>
      </c>
      <c r="AK31" s="1">
        <f>(((X31+AA31)*$AR$2)+$AS$2)/((L31*(1-AG31))/1000)</f>
        <v>33.248463675008239</v>
      </c>
      <c r="AL31" s="1">
        <f t="shared" si="5"/>
        <v>32.330642907008595</v>
      </c>
      <c r="AM31" s="19">
        <f t="shared" si="14"/>
        <v>-5.138107618093443E-3</v>
      </c>
      <c r="AN31" s="6">
        <f t="shared" si="15"/>
        <v>-2.7604907612303858E-2</v>
      </c>
      <c r="AO31" s="1">
        <f t="shared" si="6"/>
        <v>26.29684201200859</v>
      </c>
      <c r="AP31" s="1">
        <f t="shared" si="7"/>
        <v>25.902860741795472</v>
      </c>
      <c r="AQ31" s="6">
        <f t="shared" si="16"/>
        <v>-1.4982075415489213E-2</v>
      </c>
    </row>
    <row r="32" spans="1:43" x14ac:dyDescent="0.25">
      <c r="A32" t="s">
        <v>135</v>
      </c>
      <c r="B32" s="7" t="str">
        <f t="shared" si="0"/>
        <v>40215</v>
      </c>
      <c r="C32" s="2">
        <v>4021.2385965949302</v>
      </c>
      <c r="D32">
        <v>200</v>
      </c>
      <c r="E32">
        <v>49</v>
      </c>
      <c r="F32">
        <v>160</v>
      </c>
      <c r="G32">
        <v>5</v>
      </c>
      <c r="H32">
        <f t="shared" si="8"/>
        <v>8.5521133347722049</v>
      </c>
      <c r="I32">
        <v>6</v>
      </c>
      <c r="J32" s="2">
        <v>661.50439996498403</v>
      </c>
      <c r="K32" s="2">
        <v>567.71276576776097</v>
      </c>
      <c r="L32" s="2">
        <f t="shared" si="1"/>
        <v>2881.1955653160271</v>
      </c>
      <c r="M32" s="2">
        <v>593.672903988862</v>
      </c>
      <c r="N32" s="2">
        <f t="shared" si="2"/>
        <v>3012.9457031105771</v>
      </c>
      <c r="O32" s="1">
        <v>85.821464800205604</v>
      </c>
      <c r="P32" s="1">
        <v>89.745873802243295</v>
      </c>
      <c r="Q32" s="1">
        <v>2.4154146804923</v>
      </c>
      <c r="R32" s="1">
        <v>2.2582450411314001</v>
      </c>
      <c r="S32" s="1">
        <v>14.1785351997943</v>
      </c>
      <c r="T32" s="1">
        <v>10.2541261977566</v>
      </c>
      <c r="U32" s="1">
        <v>4.5727592871710403</v>
      </c>
      <c r="V32" s="1">
        <v>27.678522123318899</v>
      </c>
      <c r="W32" s="2">
        <f t="shared" si="17"/>
        <v>414.24536591700002</v>
      </c>
      <c r="X32" s="2">
        <f>VLOOKUP(B32,'BOS Cost Totals'!$C$5:$D$28,2,FALSE)</f>
        <v>361.52407209500001</v>
      </c>
      <c r="Y32" s="3">
        <f t="shared" si="3"/>
        <v>0.26340089725579463</v>
      </c>
      <c r="AA32" s="2">
        <v>1011</v>
      </c>
      <c r="AB32" s="2">
        <v>600</v>
      </c>
      <c r="AD32" s="4">
        <f>Losses!$E$34</f>
        <v>0.13900000000000001</v>
      </c>
      <c r="AE32" s="4">
        <f t="shared" si="10"/>
        <v>0.16315414680492302</v>
      </c>
      <c r="AF32" s="4">
        <f t="shared" si="11"/>
        <v>0.16158245041131403</v>
      </c>
      <c r="AG32" s="4">
        <f>((S32/100)+AD32)</f>
        <v>0.28078535199794302</v>
      </c>
      <c r="AH32" s="4">
        <f t="shared" si="4"/>
        <v>0.24154126197756601</v>
      </c>
      <c r="AI32" s="18">
        <f t="shared" si="12"/>
        <v>62.582375684178238</v>
      </c>
      <c r="AJ32" s="18">
        <f t="shared" si="13"/>
        <v>66.030865080204279</v>
      </c>
      <c r="AK32" s="1">
        <f>(((X32+AA32)*$AR$2)+$AS$2)/((L32*(1-AG32))/1000)</f>
        <v>70.909875192582092</v>
      </c>
      <c r="AL32" s="1">
        <f t="shared" si="5"/>
        <v>64.300554518492618</v>
      </c>
      <c r="AM32" s="19">
        <f t="shared" si="14"/>
        <v>-5.510320371071932E-2</v>
      </c>
      <c r="AN32" s="6">
        <f t="shared" si="15"/>
        <v>-9.320733756954741E-2</v>
      </c>
      <c r="AO32" s="1">
        <f t="shared" si="6"/>
        <v>56.034366582036043</v>
      </c>
      <c r="AP32" s="1">
        <f t="shared" si="7"/>
        <v>53.13504244462306</v>
      </c>
      <c r="AQ32" s="6">
        <f t="shared" si="16"/>
        <v>-5.174189188287303E-2</v>
      </c>
    </row>
    <row r="33" spans="1:43" x14ac:dyDescent="0.25">
      <c r="A33" t="s">
        <v>139</v>
      </c>
      <c r="B33" s="7" t="str">
        <f t="shared" si="0"/>
        <v>40215</v>
      </c>
      <c r="C33" s="2">
        <v>4021.2385965949302</v>
      </c>
      <c r="D33">
        <v>200</v>
      </c>
      <c r="E33">
        <v>49</v>
      </c>
      <c r="F33">
        <v>160</v>
      </c>
      <c r="G33">
        <v>5</v>
      </c>
      <c r="H33">
        <f t="shared" si="8"/>
        <v>8.5521133347722049</v>
      </c>
      <c r="I33">
        <v>7.5</v>
      </c>
      <c r="J33" s="2">
        <v>943.19765269533605</v>
      </c>
      <c r="K33" s="2">
        <v>853.18826435871495</v>
      </c>
      <c r="L33" s="2">
        <f t="shared" si="1"/>
        <v>4330.0105121391707</v>
      </c>
      <c r="M33" s="2">
        <v>880.17742329347698</v>
      </c>
      <c r="N33" s="2">
        <f t="shared" si="2"/>
        <v>4466.9830266276967</v>
      </c>
      <c r="O33" s="1">
        <v>90.456996147159003</v>
      </c>
      <c r="P33" s="1">
        <v>93.318449296203298</v>
      </c>
      <c r="Q33" s="1">
        <v>2.4154146804923</v>
      </c>
      <c r="R33" s="1">
        <v>2.2582450411314001</v>
      </c>
      <c r="S33" s="1">
        <v>9.5430038528409291</v>
      </c>
      <c r="T33" s="1">
        <v>6.6815507037966997</v>
      </c>
      <c r="U33" s="1">
        <v>3.1633298372954002</v>
      </c>
      <c r="V33" s="1">
        <v>29.984826509237799</v>
      </c>
      <c r="W33" s="2">
        <f t="shared" si="17"/>
        <v>414.24536591700002</v>
      </c>
      <c r="X33" s="2">
        <f>VLOOKUP(B33,'BOS Cost Totals'!$C$5:$D$28,2,FALSE)</f>
        <v>361.52407209500001</v>
      </c>
      <c r="Y33" s="3">
        <f t="shared" si="3"/>
        <v>0.26340089725579463</v>
      </c>
      <c r="Z33" s="6">
        <f>(X33-X32)/(X32+AA32)</f>
        <v>0</v>
      </c>
      <c r="AA33" s="2">
        <v>1011</v>
      </c>
      <c r="AB33" s="2">
        <v>600</v>
      </c>
      <c r="AC33" s="6">
        <f>(X33-X32)/(X32+AB32)</f>
        <v>0</v>
      </c>
      <c r="AD33" s="4">
        <f>Losses!$E$34</f>
        <v>0.13900000000000001</v>
      </c>
      <c r="AE33" s="4">
        <f t="shared" si="10"/>
        <v>0.16315414680492302</v>
      </c>
      <c r="AF33" s="4">
        <f t="shared" si="11"/>
        <v>0.16158245041131403</v>
      </c>
      <c r="AG33" s="4">
        <f>((S33/100)+AD33)</f>
        <v>0.23443003852840932</v>
      </c>
      <c r="AH33" s="4">
        <f t="shared" si="4"/>
        <v>0.20581550703796703</v>
      </c>
      <c r="AI33" s="18">
        <f t="shared" si="12"/>
        <v>41.642407745360337</v>
      </c>
      <c r="AJ33" s="18">
        <f t="shared" si="13"/>
        <v>42.533835416344118</v>
      </c>
      <c r="AK33" s="1">
        <f>(((X33+AA33)*$AR$2)+$AS$2)/((L33*(1-AG33))/1000)</f>
        <v>44.32657207175896</v>
      </c>
      <c r="AL33" s="1">
        <f t="shared" si="5"/>
        <v>41.419254461488968</v>
      </c>
      <c r="AM33" s="19">
        <f t="shared" si="14"/>
        <v>-2.1406727402382267E-2</v>
      </c>
      <c r="AN33" s="6">
        <f t="shared" si="15"/>
        <v>-6.5588595607244851E-2</v>
      </c>
      <c r="AO33" s="1">
        <f t="shared" si="6"/>
        <v>35.027721908242974</v>
      </c>
      <c r="AP33" s="1">
        <f t="shared" si="7"/>
        <v>33.765670255932768</v>
      </c>
      <c r="AQ33" s="6">
        <f t="shared" si="16"/>
        <v>-3.6030080848997788E-2</v>
      </c>
    </row>
    <row r="34" spans="1:43" x14ac:dyDescent="0.25">
      <c r="A34" t="s">
        <v>143</v>
      </c>
      <c r="B34" s="7" t="str">
        <f t="shared" ref="B34:B65" si="18">ROUND(C34,0)&amp;""&amp;G34</f>
        <v>40215</v>
      </c>
      <c r="C34" s="2">
        <v>4021.2385965949302</v>
      </c>
      <c r="D34">
        <v>200</v>
      </c>
      <c r="E34">
        <v>49</v>
      </c>
      <c r="F34">
        <v>160</v>
      </c>
      <c r="G34">
        <v>5</v>
      </c>
      <c r="H34">
        <f t="shared" si="8"/>
        <v>8.5521133347722049</v>
      </c>
      <c r="I34">
        <v>9</v>
      </c>
      <c r="J34" s="2">
        <v>1137.7166366122899</v>
      </c>
      <c r="K34" s="2">
        <v>1059.0786055871999</v>
      </c>
      <c r="L34" s="2">
        <f t="shared" ref="L34:L65" si="19">(K34*1000)/(E34*C34/1000)</f>
        <v>5374.9233163926947</v>
      </c>
      <c r="M34" s="2">
        <v>1081.33902247367</v>
      </c>
      <c r="N34" s="2">
        <f t="shared" ref="N34:N65" si="20">(M34*1000)/(E34*C34/1000)</f>
        <v>5487.8970212003469</v>
      </c>
      <c r="O34" s="1">
        <v>93.088082876308604</v>
      </c>
      <c r="P34" s="1">
        <v>95.044669971031297</v>
      </c>
      <c r="Q34" s="1">
        <v>2.4154146804923</v>
      </c>
      <c r="R34" s="1">
        <v>2.2582450411314001</v>
      </c>
      <c r="S34" s="1">
        <v>6.9119171236913104</v>
      </c>
      <c r="T34" s="1">
        <v>4.9553300289686701</v>
      </c>
      <c r="U34" s="1">
        <v>2.10186635524814</v>
      </c>
      <c r="V34" s="1">
        <v>28.3074443704805</v>
      </c>
      <c r="W34" s="2">
        <f t="shared" si="17"/>
        <v>414.24536591700002</v>
      </c>
      <c r="X34" s="2">
        <f>VLOOKUP(B34,'BOS Cost Totals'!$C$5:$D$28,2,FALSE)</f>
        <v>361.52407209500001</v>
      </c>
      <c r="Y34" s="3">
        <f t="shared" si="3"/>
        <v>0.26340089725579463</v>
      </c>
      <c r="Z34" s="6">
        <f>(X34-X33)/(X33+AA33)</f>
        <v>0</v>
      </c>
      <c r="AA34" s="2">
        <v>1011</v>
      </c>
      <c r="AB34" s="2">
        <v>600</v>
      </c>
      <c r="AC34" s="6">
        <f>(X34-X33)/(X33+AB33)</f>
        <v>0</v>
      </c>
      <c r="AD34" s="4">
        <f>Losses!$E$34</f>
        <v>0.13900000000000001</v>
      </c>
      <c r="AE34" s="4">
        <f t="shared" si="10"/>
        <v>0.16315414680492302</v>
      </c>
      <c r="AF34" s="4">
        <f t="shared" si="11"/>
        <v>0.16158245041131403</v>
      </c>
      <c r="AG34" s="4">
        <f>((S34/100)+AD34)</f>
        <v>0.20811917123691312</v>
      </c>
      <c r="AH34" s="4">
        <f t="shared" si="4"/>
        <v>0.1885533002896867</v>
      </c>
      <c r="AI34" s="18">
        <f t="shared" si="12"/>
        <v>33.546908983477337</v>
      </c>
      <c r="AJ34" s="18">
        <f t="shared" si="13"/>
        <v>33.884751093244233</v>
      </c>
      <c r="AK34" s="1">
        <f>(((X34+AA34)*$AR$2)+$AS$2)/((L34*(1-AG34))/1000)</f>
        <v>34.522789568384255</v>
      </c>
      <c r="AL34" s="1">
        <f t="shared" si="5"/>
        <v>32.996815691725637</v>
      </c>
      <c r="AM34" s="19">
        <f t="shared" si="14"/>
        <v>-1.0070737364604638E-2</v>
      </c>
      <c r="AN34" s="6">
        <f t="shared" si="15"/>
        <v>-4.4201928515536157E-2</v>
      </c>
      <c r="AO34" s="1">
        <f t="shared" si="6"/>
        <v>27.280581736402468</v>
      </c>
      <c r="AP34" s="1">
        <f t="shared" si="7"/>
        <v>26.622783335336479</v>
      </c>
      <c r="AQ34" s="6">
        <f t="shared" si="16"/>
        <v>-2.4112330426892644E-2</v>
      </c>
    </row>
    <row r="35" spans="1:43" x14ac:dyDescent="0.25">
      <c r="A35" t="s">
        <v>29</v>
      </c>
      <c r="B35" s="7" t="str">
        <f t="shared" si="18"/>
        <v>40214</v>
      </c>
      <c r="C35" s="2">
        <v>4021.2385965949302</v>
      </c>
      <c r="D35">
        <v>200</v>
      </c>
      <c r="E35">
        <v>49</v>
      </c>
      <c r="F35">
        <v>160</v>
      </c>
      <c r="G35">
        <v>4</v>
      </c>
      <c r="H35">
        <f t="shared" si="8"/>
        <v>13.36267708558157</v>
      </c>
      <c r="I35">
        <v>6</v>
      </c>
      <c r="J35" s="2">
        <v>661.50439996498403</v>
      </c>
      <c r="K35" s="2">
        <v>531.49456236849301</v>
      </c>
      <c r="L35" s="2">
        <f t="shared" si="19"/>
        <v>2697.3847840372905</v>
      </c>
      <c r="M35" s="2">
        <v>571.27148989080695</v>
      </c>
      <c r="N35" s="2">
        <f t="shared" si="20"/>
        <v>2899.2564242217395</v>
      </c>
      <c r="O35" s="1">
        <v>80.346338194670594</v>
      </c>
      <c r="P35" s="1">
        <v>86.359439169421506</v>
      </c>
      <c r="Q35" s="1">
        <v>2.4154146804923</v>
      </c>
      <c r="R35" s="1">
        <v>2.2582450411314001</v>
      </c>
      <c r="S35" s="1">
        <v>19.6536618053293</v>
      </c>
      <c r="T35" s="1">
        <v>13.6405608305784</v>
      </c>
      <c r="U35" s="1">
        <v>7.4839763825723402</v>
      </c>
      <c r="V35" s="1">
        <v>30.595321290815701</v>
      </c>
      <c r="W35" s="2">
        <f t="shared" si="17"/>
        <v>414.24536591700002</v>
      </c>
      <c r="X35" s="2">
        <f>VLOOKUP(B35,'BOS Cost Totals'!$C$5:$D$28,2,FALSE)</f>
        <v>355.45867678000002</v>
      </c>
      <c r="Y35" s="3">
        <f t="shared" si="3"/>
        <v>0.26013130350756219</v>
      </c>
      <c r="AA35" s="2">
        <v>1011</v>
      </c>
      <c r="AB35" s="2">
        <v>600</v>
      </c>
      <c r="AD35" s="4">
        <f>Losses!$E$34</f>
        <v>0.13900000000000001</v>
      </c>
      <c r="AE35" s="4">
        <f t="shared" si="10"/>
        <v>0.16315414680492302</v>
      </c>
      <c r="AF35" s="4">
        <f t="shared" si="11"/>
        <v>0.16158245041131403</v>
      </c>
      <c r="AG35" s="4">
        <f>((S35/100)+AD35)</f>
        <v>0.33553661805329305</v>
      </c>
      <c r="AH35" s="4">
        <f t="shared" si="4"/>
        <v>0.27540560830578398</v>
      </c>
      <c r="AI35" s="18">
        <f t="shared" si="12"/>
        <v>66.84699356030147</v>
      </c>
      <c r="AJ35" s="18">
        <f t="shared" si="13"/>
        <v>71.827153368344383</v>
      </c>
      <c r="AK35" s="1">
        <f>(((X35+AA35)*$AR$2)+$AS$2)/((L35*(1-AG35))/1000)</f>
        <v>81.729232984459813</v>
      </c>
      <c r="AL35" s="1">
        <f t="shared" si="5"/>
        <v>69.728413230467652</v>
      </c>
      <c r="AM35" s="19">
        <f t="shared" si="14"/>
        <v>-7.450087943821139E-2</v>
      </c>
      <c r="AN35" s="6">
        <f t="shared" si="15"/>
        <v>-0.14683631934089025</v>
      </c>
      <c r="AO35" s="1">
        <f t="shared" si="6"/>
        <v>64.5307900533289</v>
      </c>
      <c r="AP35" s="1">
        <f t="shared" si="7"/>
        <v>59.17565397969959</v>
      </c>
      <c r="AQ35" s="6">
        <f t="shared" si="16"/>
        <v>-8.2985750975677994E-2</v>
      </c>
    </row>
    <row r="36" spans="1:43" x14ac:dyDescent="0.25">
      <c r="A36" t="s">
        <v>33</v>
      </c>
      <c r="B36" s="7" t="str">
        <f t="shared" si="18"/>
        <v>40214</v>
      </c>
      <c r="C36" s="2">
        <v>4021.2385965949302</v>
      </c>
      <c r="D36">
        <v>200</v>
      </c>
      <c r="E36">
        <v>49</v>
      </c>
      <c r="F36">
        <v>160</v>
      </c>
      <c r="G36">
        <v>4</v>
      </c>
      <c r="H36">
        <f t="shared" si="8"/>
        <v>13.36267708558157</v>
      </c>
      <c r="I36">
        <v>7.5</v>
      </c>
      <c r="J36" s="2">
        <v>943.19765269533605</v>
      </c>
      <c r="K36" s="2">
        <v>814.62124488188601</v>
      </c>
      <c r="L36" s="2">
        <f t="shared" si="19"/>
        <v>4134.2792688337267</v>
      </c>
      <c r="M36" s="2">
        <v>858.64363455135594</v>
      </c>
      <c r="N36" s="2">
        <f t="shared" si="20"/>
        <v>4357.6970278456438</v>
      </c>
      <c r="O36" s="1">
        <v>86.368031404019803</v>
      </c>
      <c r="P36" s="1">
        <v>91.035387132023303</v>
      </c>
      <c r="Q36" s="1">
        <v>2.4154146804923</v>
      </c>
      <c r="R36" s="1">
        <v>2.2582450411314001</v>
      </c>
      <c r="S36" s="1">
        <v>13.6319685959801</v>
      </c>
      <c r="T36" s="1">
        <v>8.9646128679766104</v>
      </c>
      <c r="U36" s="1">
        <v>5.4040316215732496</v>
      </c>
      <c r="V36" s="1">
        <v>34.238310447545103</v>
      </c>
      <c r="W36" s="2">
        <f t="shared" si="17"/>
        <v>414.24536591700002</v>
      </c>
      <c r="X36" s="2">
        <f>VLOOKUP(B36,'BOS Cost Totals'!$C$5:$D$28,2,FALSE)</f>
        <v>355.45867678000002</v>
      </c>
      <c r="Y36" s="3">
        <f t="shared" si="3"/>
        <v>0.26013130350756219</v>
      </c>
      <c r="Z36" s="6">
        <f>(X36-X35)/(X35+AA35)</f>
        <v>0</v>
      </c>
      <c r="AA36" s="2">
        <v>1011</v>
      </c>
      <c r="AB36" s="2">
        <v>600</v>
      </c>
      <c r="AC36" s="6">
        <f>(X36-X35)/(X35+AB35)</f>
        <v>0</v>
      </c>
      <c r="AD36" s="4">
        <f>Losses!$E$34</f>
        <v>0.13900000000000001</v>
      </c>
      <c r="AE36" s="4">
        <f t="shared" si="10"/>
        <v>0.16315414680492302</v>
      </c>
      <c r="AF36" s="4">
        <f t="shared" si="11"/>
        <v>0.16158245041131403</v>
      </c>
      <c r="AG36" s="4">
        <f>((S36/100)+AD36)</f>
        <v>0.275319685959801</v>
      </c>
      <c r="AH36" s="4">
        <f t="shared" si="4"/>
        <v>0.22864612867976614</v>
      </c>
      <c r="AI36" s="18">
        <f t="shared" si="12"/>
        <v>43.613905003340918</v>
      </c>
      <c r="AJ36" s="18">
        <f t="shared" si="13"/>
        <v>44.891028491177913</v>
      </c>
      <c r="AK36" s="1">
        <f>(((X36+AA36)*$AR$2)+$AS$2)/((L36*(1-AG36))/1000)</f>
        <v>48.892822067727586</v>
      </c>
      <c r="AL36" s="1">
        <f t="shared" si="5"/>
        <v>43.579343440235526</v>
      </c>
      <c r="AM36" s="19">
        <f t="shared" si="14"/>
        <v>-2.9282484284293388E-2</v>
      </c>
      <c r="AN36" s="6">
        <f t="shared" si="15"/>
        <v>-0.10867604696926052</v>
      </c>
      <c r="AO36" s="1">
        <f t="shared" si="6"/>
        <v>38.604209543569453</v>
      </c>
      <c r="AP36" s="1">
        <f t="shared" si="7"/>
        <v>36.268322148205321</v>
      </c>
      <c r="AQ36" s="6">
        <f t="shared" si="16"/>
        <v>-6.0508618696823842E-2</v>
      </c>
    </row>
    <row r="37" spans="1:43" x14ac:dyDescent="0.25">
      <c r="A37" t="s">
        <v>37</v>
      </c>
      <c r="B37" s="7" t="str">
        <f t="shared" si="18"/>
        <v>40214</v>
      </c>
      <c r="C37" s="2">
        <v>4021.2385965949302</v>
      </c>
      <c r="D37">
        <v>200</v>
      </c>
      <c r="E37">
        <v>49</v>
      </c>
      <c r="F37">
        <v>160</v>
      </c>
      <c r="G37">
        <v>4</v>
      </c>
      <c r="H37">
        <f t="shared" si="8"/>
        <v>13.36267708558157</v>
      </c>
      <c r="I37">
        <v>9</v>
      </c>
      <c r="J37" s="2">
        <v>1137.7166366122899</v>
      </c>
      <c r="K37" s="2">
        <v>1026.9372584037101</v>
      </c>
      <c r="L37" s="2">
        <f t="shared" si="19"/>
        <v>5211.8029630162528</v>
      </c>
      <c r="M37" s="2">
        <v>1063.0290213659</v>
      </c>
      <c r="N37" s="2">
        <f t="shared" si="20"/>
        <v>5394.9720472105619</v>
      </c>
      <c r="O37" s="1">
        <v>90.263007971963802</v>
      </c>
      <c r="P37" s="1">
        <v>93.435306046962594</v>
      </c>
      <c r="Q37" s="1">
        <v>2.4154146804923</v>
      </c>
      <c r="R37" s="1">
        <v>2.2582450411314001</v>
      </c>
      <c r="S37" s="1">
        <v>9.7369920280361608</v>
      </c>
      <c r="T37" s="1">
        <v>6.5646939530373096</v>
      </c>
      <c r="U37" s="1">
        <v>3.514505162496</v>
      </c>
      <c r="V37" s="1">
        <v>32.579856960596302</v>
      </c>
      <c r="W37" s="2">
        <f t="shared" si="17"/>
        <v>414.24536591700002</v>
      </c>
      <c r="X37" s="2">
        <f>VLOOKUP(B37,'BOS Cost Totals'!$C$5:$D$28,2,FALSE)</f>
        <v>355.45867678000002</v>
      </c>
      <c r="Y37" s="3">
        <f t="shared" si="3"/>
        <v>0.26013130350756219</v>
      </c>
      <c r="Z37" s="6">
        <f>(X37-X36)/(X36+AA36)</f>
        <v>0</v>
      </c>
      <c r="AA37" s="2">
        <v>1011</v>
      </c>
      <c r="AB37" s="2">
        <v>600</v>
      </c>
      <c r="AC37" s="6">
        <f>(X37-X36)/(X36+AB36)</f>
        <v>0</v>
      </c>
      <c r="AD37" s="4">
        <f>Losses!$E$34</f>
        <v>0.13900000000000001</v>
      </c>
      <c r="AE37" s="4">
        <f t="shared" si="10"/>
        <v>0.16315414680492302</v>
      </c>
      <c r="AF37" s="4">
        <f t="shared" si="11"/>
        <v>0.16158245041131403</v>
      </c>
      <c r="AG37" s="4">
        <f>((S37/100)+AD37)</f>
        <v>0.23636992028036163</v>
      </c>
      <c r="AH37" s="4">
        <f t="shared" si="4"/>
        <v>0.20464693953037311</v>
      </c>
      <c r="AI37" s="18">
        <f t="shared" si="12"/>
        <v>34.59686879333654</v>
      </c>
      <c r="AJ37" s="18">
        <f t="shared" si="13"/>
        <v>35.165848116648334</v>
      </c>
      <c r="AK37" s="1">
        <f>(((X37+AA37)*$AR$2)+$AS$2)/((L37*(1-AG37))/1000)</f>
        <v>36.806147585755618</v>
      </c>
      <c r="AL37" s="1">
        <f t="shared" si="5"/>
        <v>34.138326163405871</v>
      </c>
      <c r="AM37" s="19">
        <f t="shared" si="14"/>
        <v>-1.6445977429650541E-2</v>
      </c>
      <c r="AN37" s="6">
        <f t="shared" si="15"/>
        <v>-7.2483038767747116E-2</v>
      </c>
      <c r="AO37" s="1">
        <f t="shared" si="6"/>
        <v>29.060957698940435</v>
      </c>
      <c r="AP37" s="1">
        <f t="shared" si="7"/>
        <v>27.901849565106932</v>
      </c>
      <c r="AQ37" s="6">
        <f t="shared" si="16"/>
        <v>-3.9885407282216429E-2</v>
      </c>
    </row>
    <row r="38" spans="1:43" x14ac:dyDescent="0.25">
      <c r="A38" t="s">
        <v>160</v>
      </c>
      <c r="B38" s="7" t="str">
        <f t="shared" si="18"/>
        <v>502715</v>
      </c>
      <c r="C38" s="2">
        <v>5026.5482457436601</v>
      </c>
      <c r="D38">
        <v>250</v>
      </c>
      <c r="E38">
        <v>49</v>
      </c>
      <c r="F38">
        <v>160</v>
      </c>
      <c r="G38">
        <v>15</v>
      </c>
      <c r="H38">
        <f t="shared" si="8"/>
        <v>1.187793518718361</v>
      </c>
      <c r="I38">
        <v>6</v>
      </c>
      <c r="J38" s="2">
        <v>708.97184897965599</v>
      </c>
      <c r="K38" s="2">
        <v>689.31948767266294</v>
      </c>
      <c r="L38" s="2">
        <f t="shared" si="19"/>
        <v>2798.6888732825846</v>
      </c>
      <c r="M38" s="2">
        <v>690.54695614812101</v>
      </c>
      <c r="N38" s="2">
        <f t="shared" si="20"/>
        <v>2803.6724874498964</v>
      </c>
      <c r="O38" s="1">
        <v>97.228047723576594</v>
      </c>
      <c r="P38" s="1">
        <v>97.401181322213105</v>
      </c>
      <c r="Q38" s="1">
        <v>2.7719522764233302</v>
      </c>
      <c r="R38" s="1">
        <v>2.59881867778688</v>
      </c>
      <c r="S38" s="1">
        <v>2.7719522764233302</v>
      </c>
      <c r="T38" s="1">
        <v>2.59881867778688</v>
      </c>
      <c r="U38" s="1">
        <v>0.17806960305187799</v>
      </c>
      <c r="V38" s="1">
        <v>6.2459083480271698</v>
      </c>
      <c r="W38" s="2">
        <f>$X$38</f>
        <v>366.89294000699999</v>
      </c>
      <c r="X38" s="2">
        <f>VLOOKUP(B38,'BOS Cost Totals'!$C$5:$D$28,2,FALSE)</f>
        <v>366.89294000699999</v>
      </c>
      <c r="Y38" s="3">
        <f t="shared" ref="Y38:Y73" si="21">X38/(X38+AA38)</f>
        <v>0.26627100651603314</v>
      </c>
      <c r="Z38" s="6">
        <f t="shared" ref="Z38:Z73" si="22">(X38-X37)/(X37+AA37)</f>
        <v>8.367807546104734E-3</v>
      </c>
      <c r="AA38" s="2">
        <v>1011</v>
      </c>
      <c r="AB38" s="2">
        <v>600</v>
      </c>
      <c r="AC38" s="6">
        <f t="shared" ref="AC38:AC73" si="23">(X38-X37)/(X37+AB37)</f>
        <v>1.1967302725780553E-2</v>
      </c>
      <c r="AD38" s="4">
        <f>Losses!$E$34</f>
        <v>0.13900000000000001</v>
      </c>
      <c r="AE38" s="4">
        <f t="shared" si="10"/>
        <v>0.16671952276423332</v>
      </c>
      <c r="AF38" s="4">
        <f t="shared" si="11"/>
        <v>0.16498818677786881</v>
      </c>
      <c r="AG38" s="4">
        <f t="shared" ref="AG38:AG73" si="24">((S38/100)+AD38)</f>
        <v>0.16671952276423332</v>
      </c>
      <c r="AH38" s="4">
        <f t="shared" ref="AH38:AH73" si="25">((T38/100)+AD38)</f>
        <v>0.16498818677786881</v>
      </c>
      <c r="AI38" s="18">
        <f t="shared" si="12"/>
        <v>63.180148964415594</v>
      </c>
      <c r="AJ38" s="18">
        <f t="shared" si="13"/>
        <v>62.93707773716126</v>
      </c>
      <c r="AK38" s="1">
        <f t="shared" ref="AK38:AK73" si="26">(((X38+AA38)*$AR$2)+$AS$2)/((L38*(1-AG38))/1000)</f>
        <v>63.180148964415594</v>
      </c>
      <c r="AL38" s="1">
        <f t="shared" ref="AL38:AL73" si="27">(((X38+AA38)*$AR$2)+$AS$2)/((N38*(1-AH38))/1000)</f>
        <v>62.93707773716126</v>
      </c>
      <c r="AM38" s="19">
        <f t="shared" si="14"/>
        <v>3.847272145420804E-3</v>
      </c>
      <c r="AN38" s="6">
        <f t="shared" ref="AN38:AN73" si="28">(AL38-AK38)/AK38</f>
        <v>-3.847272145420804E-3</v>
      </c>
      <c r="AO38" s="1">
        <f t="shared" ref="AO38:AO73" si="29">(((X38+AB38)*$AR$2)+$AS$2)/((L38*(1-AG38))/1000)</f>
        <v>49.962407371763469</v>
      </c>
      <c r="AP38" s="1">
        <f t="shared" ref="AP38:AP73" si="30">(((X38+AB38)*$AR$2)+$AS$2)/((L38*(1-AH38))/1000)</f>
        <v>49.858813970474507</v>
      </c>
      <c r="AQ38" s="6">
        <f t="shared" ref="AQ38:AQ73" si="31">(AP38-AO38)/AO38</f>
        <v>-2.0734269371396946E-3</v>
      </c>
    </row>
    <row r="39" spans="1:43" x14ac:dyDescent="0.25">
      <c r="A39" t="s">
        <v>164</v>
      </c>
      <c r="B39" s="7" t="str">
        <f t="shared" si="18"/>
        <v>502715</v>
      </c>
      <c r="C39" s="2">
        <v>5026.5482457436601</v>
      </c>
      <c r="D39">
        <v>250</v>
      </c>
      <c r="E39">
        <v>49</v>
      </c>
      <c r="F39">
        <v>160</v>
      </c>
      <c r="G39">
        <v>15</v>
      </c>
      <c r="H39">
        <f t="shared" si="8"/>
        <v>1.187793518718361</v>
      </c>
      <c r="I39">
        <v>7.5</v>
      </c>
      <c r="J39" s="2">
        <v>1068.1891342823899</v>
      </c>
      <c r="K39" s="2">
        <v>1048.9408404810199</v>
      </c>
      <c r="L39" s="2">
        <f t="shared" si="19"/>
        <v>4258.7785656510678</v>
      </c>
      <c r="M39" s="2">
        <v>1050.1523248419801</v>
      </c>
      <c r="N39" s="2">
        <f t="shared" si="20"/>
        <v>4263.6972831134499</v>
      </c>
      <c r="O39" s="1">
        <v>98.198044411460998</v>
      </c>
      <c r="P39" s="1">
        <v>98.311459191866206</v>
      </c>
      <c r="Q39" s="1">
        <v>2.7719522764233302</v>
      </c>
      <c r="R39" s="1">
        <v>2.59881867778688</v>
      </c>
      <c r="S39" s="1">
        <v>1.80195558853896</v>
      </c>
      <c r="T39" s="1">
        <v>1.6885408081337301</v>
      </c>
      <c r="U39" s="1">
        <v>0.115495966426786</v>
      </c>
      <c r="V39" s="1">
        <v>6.2939831107151401</v>
      </c>
      <c r="W39" s="2">
        <f t="shared" ref="W39:W55" si="32">$X$38</f>
        <v>366.89294000699999</v>
      </c>
      <c r="X39" s="2">
        <f>VLOOKUP(B39,'BOS Cost Totals'!$C$5:$D$28,2,FALSE)</f>
        <v>366.89294000699999</v>
      </c>
      <c r="Y39" s="3">
        <f t="shared" si="21"/>
        <v>0.26627100651603314</v>
      </c>
      <c r="Z39" s="6">
        <f t="shared" si="22"/>
        <v>0</v>
      </c>
      <c r="AA39" s="2">
        <v>1011</v>
      </c>
      <c r="AB39" s="2">
        <v>600</v>
      </c>
      <c r="AC39" s="6">
        <f t="shared" si="23"/>
        <v>0</v>
      </c>
      <c r="AD39" s="4">
        <f>Losses!$E$34</f>
        <v>0.13900000000000001</v>
      </c>
      <c r="AE39" s="4">
        <f t="shared" si="10"/>
        <v>0.16671952276423332</v>
      </c>
      <c r="AF39" s="4">
        <f t="shared" si="11"/>
        <v>0.16498818677786881</v>
      </c>
      <c r="AG39" s="4">
        <f t="shared" si="24"/>
        <v>0.15701955588538963</v>
      </c>
      <c r="AH39" s="4">
        <f t="shared" si="25"/>
        <v>0.15588540808133733</v>
      </c>
      <c r="AI39" s="18">
        <f t="shared" si="12"/>
        <v>41.519317614958979</v>
      </c>
      <c r="AJ39" s="18">
        <f t="shared" si="13"/>
        <v>40.93913884638291</v>
      </c>
      <c r="AK39" s="1">
        <f t="shared" si="26"/>
        <v>41.041565125551834</v>
      </c>
      <c r="AL39" s="1">
        <f t="shared" si="27"/>
        <v>40.93913884638291</v>
      </c>
      <c r="AM39" s="19">
        <f t="shared" si="14"/>
        <v>1.3973706744328483E-2</v>
      </c>
      <c r="AN39" s="6">
        <f t="shared" si="28"/>
        <v>-2.4956718598715157E-3</v>
      </c>
      <c r="AO39" s="1">
        <f t="shared" si="29"/>
        <v>32.455374505882958</v>
      </c>
      <c r="AP39" s="1">
        <f t="shared" si="30"/>
        <v>32.411767640087795</v>
      </c>
      <c r="AQ39" s="6">
        <f t="shared" si="31"/>
        <v>-1.3435945959353497E-3</v>
      </c>
    </row>
    <row r="40" spans="1:43" x14ac:dyDescent="0.25">
      <c r="A40" t="s">
        <v>168</v>
      </c>
      <c r="B40" s="7" t="str">
        <f t="shared" si="18"/>
        <v>502715</v>
      </c>
      <c r="C40" s="2">
        <v>5026.5482457436601</v>
      </c>
      <c r="D40">
        <v>250</v>
      </c>
      <c r="E40">
        <v>49</v>
      </c>
      <c r="F40">
        <v>160</v>
      </c>
      <c r="G40">
        <v>15</v>
      </c>
      <c r="H40">
        <f t="shared" si="8"/>
        <v>1.187793518718361</v>
      </c>
      <c r="I40">
        <v>9</v>
      </c>
      <c r="J40" s="2">
        <v>1325.8988221786899</v>
      </c>
      <c r="K40" s="2">
        <v>1310.6469238964401</v>
      </c>
      <c r="L40" s="2">
        <f t="shared" si="19"/>
        <v>5321.3249129159685</v>
      </c>
      <c r="M40" s="2">
        <v>1311.6919553386799</v>
      </c>
      <c r="N40" s="2">
        <f t="shared" si="20"/>
        <v>5325.5678190312474</v>
      </c>
      <c r="O40" s="1">
        <v>98.849693654815198</v>
      </c>
      <c r="P40" s="1">
        <v>98.928510486443699</v>
      </c>
      <c r="Q40" s="1">
        <v>2.7719522764233302</v>
      </c>
      <c r="R40" s="1">
        <v>2.59881867778688</v>
      </c>
      <c r="S40" s="1">
        <v>1.15030634518471</v>
      </c>
      <c r="T40" s="1">
        <v>1.0714895135562199</v>
      </c>
      <c r="U40" s="1">
        <v>7.9734017086308701E-2</v>
      </c>
      <c r="V40" s="1">
        <v>6.85181229838697</v>
      </c>
      <c r="W40" s="2">
        <f t="shared" si="32"/>
        <v>366.89294000699999</v>
      </c>
      <c r="X40" s="2">
        <f>VLOOKUP(B40,'BOS Cost Totals'!$C$5:$D$28,2,FALSE)</f>
        <v>366.89294000699999</v>
      </c>
      <c r="Y40" s="3">
        <f t="shared" si="21"/>
        <v>0.26627100651603314</v>
      </c>
      <c r="Z40" s="6">
        <f t="shared" si="22"/>
        <v>0</v>
      </c>
      <c r="AA40" s="2">
        <v>1011</v>
      </c>
      <c r="AB40" s="2">
        <v>600</v>
      </c>
      <c r="AC40" s="6">
        <f t="shared" si="23"/>
        <v>0</v>
      </c>
      <c r="AD40" s="4">
        <f>Losses!$E$34</f>
        <v>0.13900000000000001</v>
      </c>
      <c r="AE40" s="4">
        <f t="shared" si="10"/>
        <v>0.16671952276423332</v>
      </c>
      <c r="AF40" s="4">
        <f t="shared" si="11"/>
        <v>0.16498818677786881</v>
      </c>
      <c r="AG40" s="4">
        <f t="shared" si="24"/>
        <v>0.15050306345184711</v>
      </c>
      <c r="AH40" s="4">
        <f t="shared" si="25"/>
        <v>0.14971489513556221</v>
      </c>
      <c r="AI40" s="18">
        <f t="shared" si="12"/>
        <v>33.228863640681503</v>
      </c>
      <c r="AJ40" s="18">
        <f t="shared" si="13"/>
        <v>32.538384196934665</v>
      </c>
      <c r="AK40" s="1">
        <f t="shared" si="26"/>
        <v>32.594541735513111</v>
      </c>
      <c r="AL40" s="1">
        <f t="shared" si="27"/>
        <v>32.538384196934665</v>
      </c>
      <c r="AM40" s="19">
        <f t="shared" si="14"/>
        <v>2.0779508177387582E-2</v>
      </c>
      <c r="AN40" s="6">
        <f t="shared" si="28"/>
        <v>-1.7229123524464386E-3</v>
      </c>
      <c r="AO40" s="1">
        <f t="shared" si="29"/>
        <v>25.775529165068278</v>
      </c>
      <c r="AP40" s="1">
        <f t="shared" si="30"/>
        <v>25.751636643245703</v>
      </c>
      <c r="AQ40" s="6">
        <f t="shared" si="31"/>
        <v>-9.2694592881353236E-4</v>
      </c>
    </row>
    <row r="41" spans="1:43" x14ac:dyDescent="0.25">
      <c r="A41" t="s">
        <v>22</v>
      </c>
      <c r="B41" s="7" t="str">
        <f t="shared" si="18"/>
        <v>502710</v>
      </c>
      <c r="C41" s="2">
        <v>5026.5482457436601</v>
      </c>
      <c r="D41">
        <v>250</v>
      </c>
      <c r="E41">
        <v>49</v>
      </c>
      <c r="F41">
        <v>160</v>
      </c>
      <c r="G41">
        <v>10</v>
      </c>
      <c r="H41">
        <f t="shared" si="8"/>
        <v>2.6725354171163125</v>
      </c>
      <c r="I41">
        <v>7.5</v>
      </c>
      <c r="J41" s="2">
        <v>1068.1891342823899</v>
      </c>
      <c r="K41" s="2">
        <v>1029.66618527174</v>
      </c>
      <c r="L41" s="2">
        <f t="shared" si="19"/>
        <v>4180.5220183819647</v>
      </c>
      <c r="M41" s="2">
        <v>1034.8768601964</v>
      </c>
      <c r="N41" s="2">
        <f t="shared" si="20"/>
        <v>4201.6777497876956</v>
      </c>
      <c r="O41" s="1">
        <v>96.393620963339302</v>
      </c>
      <c r="P41" s="1">
        <v>96.881425487597099</v>
      </c>
      <c r="Q41" s="1">
        <v>2.7719522764233302</v>
      </c>
      <c r="R41" s="1">
        <v>2.59881867778688</v>
      </c>
      <c r="S41" s="1">
        <v>3.6063790366606301</v>
      </c>
      <c r="T41" s="1">
        <v>3.1185745124028399</v>
      </c>
      <c r="U41" s="1">
        <v>0.50605477767383</v>
      </c>
      <c r="V41" s="1">
        <v>13.5261579356747</v>
      </c>
      <c r="W41" s="2">
        <f t="shared" si="32"/>
        <v>366.89294000699999</v>
      </c>
      <c r="X41" s="2">
        <f>VLOOKUP(B41,'BOS Cost Totals'!$C$5:$D$28,2,FALSE)</f>
        <v>346.418864676</v>
      </c>
      <c r="Y41" s="3">
        <f t="shared" si="21"/>
        <v>0.25520410367855478</v>
      </c>
      <c r="Z41" s="6">
        <f t="shared" si="22"/>
        <v>-1.4858973971443659E-2</v>
      </c>
      <c r="AA41" s="2">
        <v>1011</v>
      </c>
      <c r="AB41" s="2">
        <v>600</v>
      </c>
      <c r="AC41" s="6">
        <f t="shared" si="23"/>
        <v>-2.1175121343684409E-2</v>
      </c>
      <c r="AD41" s="4">
        <f>Losses!$E$34</f>
        <v>0.13900000000000001</v>
      </c>
      <c r="AE41" s="4">
        <f t="shared" si="10"/>
        <v>0.16671952276423332</v>
      </c>
      <c r="AF41" s="4">
        <f t="shared" si="11"/>
        <v>0.16498818677786881</v>
      </c>
      <c r="AG41" s="4">
        <f t="shared" si="24"/>
        <v>0.1750637903666063</v>
      </c>
      <c r="AH41" s="4">
        <f t="shared" si="25"/>
        <v>0.1701857451240284</v>
      </c>
      <c r="AI41" s="18">
        <f t="shared" si="12"/>
        <v>42.29653118475462</v>
      </c>
      <c r="AJ41" s="18">
        <f t="shared" si="13"/>
        <v>42.259352818088452</v>
      </c>
      <c r="AK41" s="1">
        <f t="shared" si="26"/>
        <v>42.279101516537324</v>
      </c>
      <c r="AL41" s="1">
        <f t="shared" si="27"/>
        <v>41.818937994278734</v>
      </c>
      <c r="AM41" s="19">
        <f t="shared" si="14"/>
        <v>8.789932797034916E-4</v>
      </c>
      <c r="AN41" s="6">
        <f t="shared" si="28"/>
        <v>-1.0883947523780713E-2</v>
      </c>
      <c r="AO41" s="1">
        <f t="shared" si="29"/>
        <v>33.340857574514999</v>
      </c>
      <c r="AP41" s="1">
        <f t="shared" si="30"/>
        <v>33.144864060642263</v>
      </c>
      <c r="AQ41" s="6">
        <f t="shared" si="31"/>
        <v>-5.8784784834853511E-3</v>
      </c>
    </row>
    <row r="42" spans="1:43" x14ac:dyDescent="0.25">
      <c r="A42" t="s">
        <v>26</v>
      </c>
      <c r="B42" s="7" t="str">
        <f t="shared" si="18"/>
        <v>502710</v>
      </c>
      <c r="C42" s="2">
        <v>5026.5482457436601</v>
      </c>
      <c r="D42">
        <v>250</v>
      </c>
      <c r="E42">
        <v>49</v>
      </c>
      <c r="F42">
        <v>160</v>
      </c>
      <c r="G42">
        <v>10</v>
      </c>
      <c r="H42">
        <f t="shared" si="8"/>
        <v>2.6725354171163125</v>
      </c>
      <c r="I42">
        <v>9</v>
      </c>
      <c r="J42" s="2">
        <v>1325.8988221786899</v>
      </c>
      <c r="K42" s="2">
        <v>1295.35628323586</v>
      </c>
      <c r="L42" s="2">
        <f t="shared" si="19"/>
        <v>5259.2437638299161</v>
      </c>
      <c r="M42" s="2">
        <v>1299.95681962667</v>
      </c>
      <c r="N42" s="2">
        <f t="shared" si="20"/>
        <v>5277.9222869797013</v>
      </c>
      <c r="O42" s="1">
        <v>97.696465338686707</v>
      </c>
      <c r="P42" s="1">
        <v>98.043440259688396</v>
      </c>
      <c r="Q42" s="1">
        <v>2.7719522764233302</v>
      </c>
      <c r="R42" s="1">
        <v>2.59881867778688</v>
      </c>
      <c r="S42" s="1">
        <v>2.3035346613132099</v>
      </c>
      <c r="T42" s="1">
        <v>1.95655974031159</v>
      </c>
      <c r="U42" s="1">
        <v>0.35515606403850197</v>
      </c>
      <c r="V42" s="1">
        <v>15.0627176065071</v>
      </c>
      <c r="W42" s="2">
        <f t="shared" si="32"/>
        <v>366.89294000699999</v>
      </c>
      <c r="X42" s="2">
        <f>VLOOKUP(B42,'BOS Cost Totals'!$C$5:$D$28,2,FALSE)</f>
        <v>346.418864676</v>
      </c>
      <c r="Y42" s="3">
        <f t="shared" si="21"/>
        <v>0.25520410367855478</v>
      </c>
      <c r="Z42" s="6">
        <f t="shared" si="22"/>
        <v>0</v>
      </c>
      <c r="AA42" s="2">
        <v>1011</v>
      </c>
      <c r="AB42" s="2">
        <v>600</v>
      </c>
      <c r="AC42" s="6">
        <f t="shared" si="23"/>
        <v>0</v>
      </c>
      <c r="AD42" s="4">
        <f>Losses!$E$34</f>
        <v>0.13900000000000001</v>
      </c>
      <c r="AE42" s="4">
        <f t="shared" si="10"/>
        <v>0.16671952276423332</v>
      </c>
      <c r="AF42" s="4">
        <f t="shared" si="11"/>
        <v>0.16498818677786881</v>
      </c>
      <c r="AG42" s="4">
        <f t="shared" si="24"/>
        <v>0.16203534661313213</v>
      </c>
      <c r="AH42" s="4">
        <f t="shared" si="25"/>
        <v>0.1585655974031159</v>
      </c>
      <c r="AI42" s="18">
        <f t="shared" si="12"/>
        <v>33.621103690824192</v>
      </c>
      <c r="AJ42" s="18">
        <f t="shared" si="13"/>
        <v>33.177466390645336</v>
      </c>
      <c r="AK42" s="1">
        <f t="shared" si="26"/>
        <v>33.084732759879401</v>
      </c>
      <c r="AL42" s="1">
        <f t="shared" si="27"/>
        <v>32.831700375775497</v>
      </c>
      <c r="AM42" s="19">
        <f t="shared" si="14"/>
        <v>1.319520335377727E-2</v>
      </c>
      <c r="AN42" s="6">
        <f t="shared" si="28"/>
        <v>-7.6480105171272917E-3</v>
      </c>
      <c r="AO42" s="1">
        <f t="shared" si="29"/>
        <v>26.090274468263392</v>
      </c>
      <c r="AP42" s="1">
        <f t="shared" si="30"/>
        <v>25.982688292863422</v>
      </c>
      <c r="AQ42" s="6">
        <f t="shared" si="31"/>
        <v>-4.1236122498764464E-3</v>
      </c>
    </row>
    <row r="43" spans="1:43" x14ac:dyDescent="0.25">
      <c r="A43" t="s">
        <v>18</v>
      </c>
      <c r="B43" s="7" t="str">
        <f t="shared" si="18"/>
        <v>502710</v>
      </c>
      <c r="C43" s="2">
        <v>5026.5482457436601</v>
      </c>
      <c r="D43">
        <v>250</v>
      </c>
      <c r="E43">
        <v>49</v>
      </c>
      <c r="F43">
        <v>160</v>
      </c>
      <c r="G43">
        <v>10</v>
      </c>
      <c r="H43">
        <f t="shared" si="8"/>
        <v>2.6725354171163125</v>
      </c>
      <c r="I43">
        <v>6</v>
      </c>
      <c r="J43" s="2">
        <v>708.97184897965599</v>
      </c>
      <c r="K43" s="2">
        <v>670.95274435674696</v>
      </c>
      <c r="L43" s="2">
        <f t="shared" si="19"/>
        <v>2724.1185164655421</v>
      </c>
      <c r="M43" s="2">
        <v>675.667015638002</v>
      </c>
      <c r="N43" s="2">
        <f t="shared" si="20"/>
        <v>2743.258811809621</v>
      </c>
      <c r="O43" s="1">
        <v>94.637430995655805</v>
      </c>
      <c r="P43" s="1">
        <v>95.302375772806002</v>
      </c>
      <c r="Q43" s="1">
        <v>2.7719522764233302</v>
      </c>
      <c r="R43" s="1">
        <v>2.59881867778688</v>
      </c>
      <c r="S43" s="1">
        <v>5.3625690043441496</v>
      </c>
      <c r="T43" s="1">
        <v>4.6976242271939697</v>
      </c>
      <c r="U43" s="1">
        <v>0.70262344418531397</v>
      </c>
      <c r="V43" s="1">
        <v>12.3997430450128</v>
      </c>
      <c r="W43" s="2">
        <f t="shared" si="32"/>
        <v>366.89294000699999</v>
      </c>
      <c r="X43" s="2">
        <f>VLOOKUP(B43,'BOS Cost Totals'!$C$5:$D$28,2,FALSE)</f>
        <v>346.418864676</v>
      </c>
      <c r="Y43" s="3">
        <f t="shared" si="21"/>
        <v>0.25520410367855478</v>
      </c>
      <c r="Z43" s="6">
        <f t="shared" si="22"/>
        <v>0</v>
      </c>
      <c r="AA43" s="2">
        <v>1011</v>
      </c>
      <c r="AB43" s="2">
        <v>600</v>
      </c>
      <c r="AC43" s="6">
        <f t="shared" si="23"/>
        <v>0</v>
      </c>
      <c r="AD43" s="4">
        <f>Losses!$E$34</f>
        <v>0.13900000000000001</v>
      </c>
      <c r="AE43" s="4">
        <f t="shared" si="10"/>
        <v>0.16671952276423332</v>
      </c>
      <c r="AF43" s="4">
        <f t="shared" si="11"/>
        <v>0.16498818677786881</v>
      </c>
      <c r="AG43" s="4">
        <f t="shared" si="24"/>
        <v>0.19262569004344152</v>
      </c>
      <c r="AH43" s="4">
        <f t="shared" si="25"/>
        <v>0.18597624227193971</v>
      </c>
      <c r="AI43" s="18">
        <f t="shared" si="12"/>
        <v>64.909650167668374</v>
      </c>
      <c r="AJ43" s="18">
        <f t="shared" si="13"/>
        <v>65.981564743659376</v>
      </c>
      <c r="AK43" s="1">
        <f t="shared" si="26"/>
        <v>66.294226365817721</v>
      </c>
      <c r="AL43" s="1">
        <f t="shared" si="27"/>
        <v>65.293923848249591</v>
      </c>
      <c r="AM43" s="19">
        <f t="shared" si="14"/>
        <v>-1.6513947821658801E-2</v>
      </c>
      <c r="AN43" s="6">
        <f t="shared" si="28"/>
        <v>-1.5088833106647442E-2</v>
      </c>
      <c r="AO43" s="1">
        <f t="shared" si="29"/>
        <v>52.27893403578674</v>
      </c>
      <c r="AP43" s="1">
        <f t="shared" si="30"/>
        <v>51.851887480793103</v>
      </c>
      <c r="AQ43" s="6">
        <f t="shared" si="31"/>
        <v>-8.168616343655925E-3</v>
      </c>
    </row>
    <row r="44" spans="1:43" x14ac:dyDescent="0.25">
      <c r="A44" t="s">
        <v>46</v>
      </c>
      <c r="B44" s="7" t="str">
        <f t="shared" si="18"/>
        <v>50277</v>
      </c>
      <c r="C44" s="2">
        <v>5026.5482457436601</v>
      </c>
      <c r="D44">
        <v>250</v>
      </c>
      <c r="E44">
        <v>49</v>
      </c>
      <c r="F44">
        <v>160</v>
      </c>
      <c r="G44">
        <v>7</v>
      </c>
      <c r="H44">
        <f t="shared" si="8"/>
        <v>5.45415391248227</v>
      </c>
      <c r="I44">
        <v>7.5</v>
      </c>
      <c r="J44" s="2">
        <v>1068.1891342823899</v>
      </c>
      <c r="K44" s="2">
        <v>997.93671539944501</v>
      </c>
      <c r="L44" s="2">
        <f t="shared" si="19"/>
        <v>4051.6979884875486</v>
      </c>
      <c r="M44" s="2">
        <v>1013.29854904732</v>
      </c>
      <c r="N44" s="2">
        <f t="shared" si="20"/>
        <v>4114.0681864471071</v>
      </c>
      <c r="O44" s="1">
        <v>93.423222851808603</v>
      </c>
      <c r="P44" s="1">
        <v>94.861342109424598</v>
      </c>
      <c r="Q44" s="1">
        <v>2.7719522764233302</v>
      </c>
      <c r="R44" s="1">
        <v>2.59881867778688</v>
      </c>
      <c r="S44" s="1">
        <v>6.5767771481913497</v>
      </c>
      <c r="T44" s="1">
        <v>5.1386578905753399</v>
      </c>
      <c r="U44" s="1">
        <v>1.5393595015419199</v>
      </c>
      <c r="V44" s="1">
        <v>21.866625935645299</v>
      </c>
      <c r="W44" s="2">
        <f t="shared" si="32"/>
        <v>366.89294000699999</v>
      </c>
      <c r="X44" s="2">
        <f>VLOOKUP(B44,'BOS Cost Totals'!$C$5:$D$28,2,FALSE)</f>
        <v>334.36215011399997</v>
      </c>
      <c r="Y44" s="3">
        <f t="shared" si="21"/>
        <v>0.24852947593751437</v>
      </c>
      <c r="Z44" s="6">
        <f t="shared" si="22"/>
        <v>-8.8820885547938981E-3</v>
      </c>
      <c r="AA44" s="2">
        <v>1011</v>
      </c>
      <c r="AB44" s="2">
        <v>600</v>
      </c>
      <c r="AC44" s="6">
        <f t="shared" si="23"/>
        <v>-1.2739300759952157E-2</v>
      </c>
      <c r="AD44" s="4">
        <f>Losses!$E$34</f>
        <v>0.13900000000000001</v>
      </c>
      <c r="AE44" s="4">
        <f t="shared" si="10"/>
        <v>0.16671952276423332</v>
      </c>
      <c r="AF44" s="4">
        <f t="shared" si="11"/>
        <v>0.16498818677786881</v>
      </c>
      <c r="AG44" s="4">
        <f t="shared" si="24"/>
        <v>0.2047677714819135</v>
      </c>
      <c r="AH44" s="4">
        <f t="shared" si="25"/>
        <v>0.19038657890575342</v>
      </c>
      <c r="AI44" s="18">
        <f t="shared" si="12"/>
        <v>43.641352445682045</v>
      </c>
      <c r="AJ44" s="18">
        <f t="shared" si="13"/>
        <v>44.236146668838757</v>
      </c>
      <c r="AK44" s="1">
        <f t="shared" si="26"/>
        <v>44.97216805234158</v>
      </c>
      <c r="AL44" s="1">
        <f t="shared" si="27"/>
        <v>43.503648256435547</v>
      </c>
      <c r="AM44" s="19">
        <f t="shared" si="14"/>
        <v>-1.3629142769968423E-2</v>
      </c>
      <c r="AN44" s="6">
        <f t="shared" si="28"/>
        <v>-3.265396932157847E-2</v>
      </c>
      <c r="AO44" s="1">
        <f t="shared" si="29"/>
        <v>35.405250152891462</v>
      </c>
      <c r="AP44" s="1">
        <f t="shared" si="30"/>
        <v>34.776345409726915</v>
      </c>
      <c r="AQ44" s="6">
        <f t="shared" si="31"/>
        <v>-1.7763036285543262E-2</v>
      </c>
    </row>
    <row r="45" spans="1:43" x14ac:dyDescent="0.25">
      <c r="A45" t="s">
        <v>50</v>
      </c>
      <c r="B45" s="7" t="str">
        <f t="shared" si="18"/>
        <v>50277</v>
      </c>
      <c r="C45" s="2">
        <v>5026.5482457436601</v>
      </c>
      <c r="D45">
        <v>250</v>
      </c>
      <c r="E45">
        <v>49</v>
      </c>
      <c r="F45">
        <v>160</v>
      </c>
      <c r="G45">
        <v>7</v>
      </c>
      <c r="H45">
        <f t="shared" si="8"/>
        <v>5.45415391248227</v>
      </c>
      <c r="I45">
        <v>9</v>
      </c>
      <c r="J45" s="2">
        <v>1325.8988221786899</v>
      </c>
      <c r="K45" s="2">
        <v>1268.5321997865601</v>
      </c>
      <c r="L45" s="2">
        <f t="shared" si="19"/>
        <v>5150.3359711037538</v>
      </c>
      <c r="M45" s="2">
        <v>1282.6418987412201</v>
      </c>
      <c r="N45" s="2">
        <f t="shared" si="20"/>
        <v>5207.6224081999953</v>
      </c>
      <c r="O45" s="1">
        <v>95.673378584206802</v>
      </c>
      <c r="P45" s="1">
        <v>96.7375396437576</v>
      </c>
      <c r="Q45" s="1">
        <v>2.7719522764233302</v>
      </c>
      <c r="R45" s="1">
        <v>2.59881867778688</v>
      </c>
      <c r="S45" s="1">
        <v>4.32662141579313</v>
      </c>
      <c r="T45" s="1">
        <v>3.2624603562423999</v>
      </c>
      <c r="U45" s="1">
        <v>1.1122854395845401</v>
      </c>
      <c r="V45" s="1">
        <v>24.595659228845399</v>
      </c>
      <c r="W45" s="2">
        <f t="shared" si="32"/>
        <v>366.89294000699999</v>
      </c>
      <c r="X45" s="2">
        <f>VLOOKUP(B45,'BOS Cost Totals'!$C$5:$D$28,2,FALSE)</f>
        <v>334.36215011399997</v>
      </c>
      <c r="Y45" s="3">
        <f t="shared" si="21"/>
        <v>0.24852947593751437</v>
      </c>
      <c r="Z45" s="6">
        <f t="shared" si="22"/>
        <v>0</v>
      </c>
      <c r="AA45" s="2">
        <v>1011</v>
      </c>
      <c r="AB45" s="2">
        <v>600</v>
      </c>
      <c r="AC45" s="6">
        <f t="shared" si="23"/>
        <v>0</v>
      </c>
      <c r="AD45" s="4">
        <f>Losses!$E$34</f>
        <v>0.13900000000000001</v>
      </c>
      <c r="AE45" s="4">
        <f t="shared" si="10"/>
        <v>0.16671952276423332</v>
      </c>
      <c r="AF45" s="4">
        <f t="shared" si="11"/>
        <v>0.16498818677786881</v>
      </c>
      <c r="AG45" s="4">
        <f t="shared" si="24"/>
        <v>0.18226621415793132</v>
      </c>
      <c r="AH45" s="4">
        <f t="shared" si="25"/>
        <v>0.17162460356242401</v>
      </c>
      <c r="AI45" s="18">
        <f t="shared" si="12"/>
        <v>34.332047639438173</v>
      </c>
      <c r="AJ45" s="18">
        <f t="shared" si="13"/>
        <v>34.155432978963987</v>
      </c>
      <c r="AK45" s="1">
        <f t="shared" si="26"/>
        <v>34.405459411401104</v>
      </c>
      <c r="AL45" s="1">
        <f t="shared" si="27"/>
        <v>33.589859295086605</v>
      </c>
      <c r="AM45" s="19">
        <f t="shared" si="14"/>
        <v>5.1443089654607185E-3</v>
      </c>
      <c r="AN45" s="6">
        <f t="shared" si="28"/>
        <v>-2.3705543546505583E-2</v>
      </c>
      <c r="AO45" s="1">
        <f t="shared" si="29"/>
        <v>27.086394760156221</v>
      </c>
      <c r="AP45" s="1">
        <f t="shared" si="30"/>
        <v>26.738433115335095</v>
      </c>
      <c r="AQ45" s="6">
        <f t="shared" si="31"/>
        <v>-1.2846362459908235E-2</v>
      </c>
    </row>
    <row r="46" spans="1:43" x14ac:dyDescent="0.25">
      <c r="A46" t="s">
        <v>42</v>
      </c>
      <c r="B46" s="7" t="str">
        <f t="shared" si="18"/>
        <v>50277</v>
      </c>
      <c r="C46" s="2">
        <v>5026.5482457436601</v>
      </c>
      <c r="D46">
        <v>250</v>
      </c>
      <c r="E46">
        <v>49</v>
      </c>
      <c r="F46">
        <v>160</v>
      </c>
      <c r="G46">
        <v>7</v>
      </c>
      <c r="H46">
        <f t="shared" si="8"/>
        <v>5.45415391248227</v>
      </c>
      <c r="I46">
        <v>6</v>
      </c>
      <c r="J46" s="2">
        <v>708.97184897965599</v>
      </c>
      <c r="K46" s="2">
        <v>641.48851068849297</v>
      </c>
      <c r="L46" s="2">
        <f t="shared" si="19"/>
        <v>2604.4915156309175</v>
      </c>
      <c r="M46" s="2">
        <v>655.36931516287996</v>
      </c>
      <c r="N46" s="2">
        <f t="shared" si="20"/>
        <v>2660.8486239521117</v>
      </c>
      <c r="O46" s="1">
        <v>90.481520755967395</v>
      </c>
      <c r="P46" s="1">
        <v>92.439398842997804</v>
      </c>
      <c r="Q46" s="1">
        <v>2.7719522764233302</v>
      </c>
      <c r="R46" s="1">
        <v>2.59881867778688</v>
      </c>
      <c r="S46" s="1">
        <v>9.5184792440325907</v>
      </c>
      <c r="T46" s="1">
        <v>7.5606011570021998</v>
      </c>
      <c r="U46" s="1">
        <v>2.1638430374207198</v>
      </c>
      <c r="V46" s="1">
        <v>20.569232088811201</v>
      </c>
      <c r="W46" s="2">
        <f t="shared" si="32"/>
        <v>366.89294000699999</v>
      </c>
      <c r="X46" s="2">
        <f>VLOOKUP(B46,'BOS Cost Totals'!$C$5:$D$28,2,FALSE)</f>
        <v>334.36215011399997</v>
      </c>
      <c r="Y46" s="3">
        <f t="shared" si="21"/>
        <v>0.24852947593751437</v>
      </c>
      <c r="Z46" s="6">
        <f t="shared" si="22"/>
        <v>0</v>
      </c>
      <c r="AA46" s="2">
        <v>1011</v>
      </c>
      <c r="AB46" s="2">
        <v>600</v>
      </c>
      <c r="AC46" s="6">
        <f t="shared" si="23"/>
        <v>0</v>
      </c>
      <c r="AD46" s="4">
        <f>Losses!$E$34</f>
        <v>0.13900000000000001</v>
      </c>
      <c r="AE46" s="4">
        <f t="shared" si="10"/>
        <v>0.16671952276423332</v>
      </c>
      <c r="AF46" s="4">
        <f t="shared" si="11"/>
        <v>0.16498818677786881</v>
      </c>
      <c r="AG46" s="4">
        <f t="shared" si="24"/>
        <v>0.23418479244032592</v>
      </c>
      <c r="AH46" s="4">
        <f t="shared" si="25"/>
        <v>0.21460601157002202</v>
      </c>
      <c r="AI46" s="18">
        <f t="shared" si="12"/>
        <v>67.89101782741362</v>
      </c>
      <c r="AJ46" s="18">
        <f t="shared" si="13"/>
        <v>70.504807750918502</v>
      </c>
      <c r="AK46" s="1">
        <f t="shared" si="26"/>
        <v>72.648713804169006</v>
      </c>
      <c r="AL46" s="1">
        <f t="shared" si="27"/>
        <v>69.337331294821098</v>
      </c>
      <c r="AM46" s="19">
        <f t="shared" si="14"/>
        <v>-3.8499789915499891E-2</v>
      </c>
      <c r="AN46" s="6">
        <f t="shared" si="28"/>
        <v>-4.5580745149515385E-2</v>
      </c>
      <c r="AO46" s="1">
        <f t="shared" si="29"/>
        <v>57.194171349017232</v>
      </c>
      <c r="AP46" s="1">
        <f t="shared" si="30"/>
        <v>55.768400125405606</v>
      </c>
      <c r="AQ46" s="6">
        <f t="shared" si="31"/>
        <v>-2.4928610555630077E-2</v>
      </c>
    </row>
    <row r="47" spans="1:43" x14ac:dyDescent="0.25">
      <c r="A47" t="s">
        <v>148</v>
      </c>
      <c r="B47" s="7" t="str">
        <f t="shared" si="18"/>
        <v>50276</v>
      </c>
      <c r="C47" s="2">
        <v>5026.5482457436601</v>
      </c>
      <c r="D47">
        <v>250</v>
      </c>
      <c r="E47">
        <v>49</v>
      </c>
      <c r="F47">
        <v>160</v>
      </c>
      <c r="G47">
        <v>6</v>
      </c>
      <c r="H47">
        <f t="shared" si="8"/>
        <v>7.423709491989757</v>
      </c>
      <c r="I47">
        <v>6</v>
      </c>
      <c r="J47" s="2">
        <v>708.97184897965599</v>
      </c>
      <c r="K47" s="2">
        <v>624.24410726667895</v>
      </c>
      <c r="L47" s="2">
        <f t="shared" si="19"/>
        <v>2534.4779430479457</v>
      </c>
      <c r="M47" s="2">
        <v>643.93508427950201</v>
      </c>
      <c r="N47" s="2">
        <f t="shared" si="20"/>
        <v>2614.4247880964072</v>
      </c>
      <c r="O47" s="1">
        <v>88.049209311354701</v>
      </c>
      <c r="P47" s="1">
        <v>90.826608306979495</v>
      </c>
      <c r="Q47" s="1">
        <v>2.7719522764233302</v>
      </c>
      <c r="R47" s="1">
        <v>2.59881867778688</v>
      </c>
      <c r="S47" s="1">
        <v>11.950790688645199</v>
      </c>
      <c r="T47" s="1">
        <v>9.1733916930204806</v>
      </c>
      <c r="U47" s="1">
        <v>3.15437130821189</v>
      </c>
      <c r="V47" s="1">
        <v>23.2402948724027</v>
      </c>
      <c r="W47" s="2">
        <f t="shared" si="32"/>
        <v>366.89294000699999</v>
      </c>
      <c r="X47" s="2">
        <f>VLOOKUP(B47,'BOS Cost Totals'!$C$5:$D$28,2,FALSE)</f>
        <v>329.82880641600002</v>
      </c>
      <c r="Y47" s="3">
        <f t="shared" si="21"/>
        <v>0.24598875325301497</v>
      </c>
      <c r="Z47" s="6">
        <f t="shared" si="22"/>
        <v>-3.3696084713070139E-3</v>
      </c>
      <c r="AA47" s="2">
        <v>1011</v>
      </c>
      <c r="AB47" s="2">
        <v>600</v>
      </c>
      <c r="AC47" s="6">
        <f t="shared" si="23"/>
        <v>-4.8518057986904192E-3</v>
      </c>
      <c r="AD47" s="4">
        <f>Losses!$E$34</f>
        <v>0.13900000000000001</v>
      </c>
      <c r="AE47" s="4">
        <f t="shared" si="10"/>
        <v>0.16671952276423332</v>
      </c>
      <c r="AF47" s="4">
        <f t="shared" si="11"/>
        <v>0.16498818677786881</v>
      </c>
      <c r="AG47" s="4">
        <f t="shared" si="24"/>
        <v>0.25850790688645198</v>
      </c>
      <c r="AH47" s="4">
        <f t="shared" si="25"/>
        <v>0.23073391693020481</v>
      </c>
      <c r="AI47" s="18">
        <f t="shared" si="12"/>
        <v>69.766470212955056</v>
      </c>
      <c r="AJ47" s="18">
        <f t="shared" si="13"/>
        <v>73.261150789444031</v>
      </c>
      <c r="AK47" s="1">
        <f t="shared" si="26"/>
        <v>76.923598039627166</v>
      </c>
      <c r="AL47" s="1">
        <f t="shared" si="27"/>
        <v>71.878977873607738</v>
      </c>
      <c r="AM47" s="19">
        <f t="shared" si="14"/>
        <v>-5.0091119212736686E-2</v>
      </c>
      <c r="AN47" s="6">
        <f t="shared" si="28"/>
        <v>-6.5579617888137431E-2</v>
      </c>
      <c r="AO47" s="1">
        <f t="shared" si="29"/>
        <v>60.52117363147871</v>
      </c>
      <c r="AP47" s="1">
        <f t="shared" si="30"/>
        <v>58.336085135345868</v>
      </c>
      <c r="AQ47" s="6">
        <f t="shared" si="31"/>
        <v>-3.610452945671757E-2</v>
      </c>
    </row>
    <row r="48" spans="1:43" x14ac:dyDescent="0.25">
      <c r="A48" t="s">
        <v>152</v>
      </c>
      <c r="B48" s="7" t="str">
        <f t="shared" si="18"/>
        <v>50276</v>
      </c>
      <c r="C48" s="2">
        <v>5026.5482457436601</v>
      </c>
      <c r="D48">
        <v>250</v>
      </c>
      <c r="E48">
        <v>49</v>
      </c>
      <c r="F48">
        <v>160</v>
      </c>
      <c r="G48">
        <v>6</v>
      </c>
      <c r="H48">
        <f t="shared" si="8"/>
        <v>7.423709491989757</v>
      </c>
      <c r="I48">
        <v>7.5</v>
      </c>
      <c r="J48" s="2">
        <v>1068.1891342823899</v>
      </c>
      <c r="K48" s="2">
        <v>978.68394057771502</v>
      </c>
      <c r="L48" s="2">
        <f t="shared" si="19"/>
        <v>3973.5302772346527</v>
      </c>
      <c r="M48" s="2">
        <v>1000.9566809578801</v>
      </c>
      <c r="N48" s="2">
        <f t="shared" si="20"/>
        <v>4063.9592753904112</v>
      </c>
      <c r="O48" s="1">
        <v>91.620847766364307</v>
      </c>
      <c r="P48" s="1">
        <v>93.705941095377995</v>
      </c>
      <c r="Q48" s="1">
        <v>2.7719522764233302</v>
      </c>
      <c r="R48" s="1">
        <v>2.59881867778688</v>
      </c>
      <c r="S48" s="1">
        <v>8.3791522336356898</v>
      </c>
      <c r="T48" s="1">
        <v>6.2940589046219504</v>
      </c>
      <c r="U48" s="1">
        <v>2.2757848020908602</v>
      </c>
      <c r="V48" s="1">
        <v>24.8842994001675</v>
      </c>
      <c r="W48" s="2">
        <f t="shared" si="32"/>
        <v>366.89294000699999</v>
      </c>
      <c r="X48" s="2">
        <f>VLOOKUP(B48,'BOS Cost Totals'!$C$5:$D$28,2,FALSE)</f>
        <v>329.82880641600002</v>
      </c>
      <c r="Y48" s="3">
        <f t="shared" si="21"/>
        <v>0.24598875325301497</v>
      </c>
      <c r="Z48" s="6">
        <f t="shared" si="22"/>
        <v>0</v>
      </c>
      <c r="AA48" s="2">
        <v>1011</v>
      </c>
      <c r="AB48" s="2">
        <v>600</v>
      </c>
      <c r="AC48" s="6">
        <f t="shared" si="23"/>
        <v>0</v>
      </c>
      <c r="AD48" s="4">
        <f>Losses!$E$34</f>
        <v>0.13900000000000001</v>
      </c>
      <c r="AE48" s="4">
        <f t="shared" si="10"/>
        <v>0.16671952276423332</v>
      </c>
      <c r="AF48" s="4">
        <f t="shared" si="11"/>
        <v>0.16498818677786881</v>
      </c>
      <c r="AG48" s="4">
        <f t="shared" si="24"/>
        <v>0.22279152233635691</v>
      </c>
      <c r="AH48" s="4">
        <f t="shared" si="25"/>
        <v>0.20194058904621953</v>
      </c>
      <c r="AI48" s="18">
        <f t="shared" si="12"/>
        <v>44.499869783829531</v>
      </c>
      <c r="AJ48" s="18">
        <f t="shared" si="13"/>
        <v>45.429912788424176</v>
      </c>
      <c r="AK48" s="1">
        <f t="shared" si="26"/>
        <v>46.810208375406958</v>
      </c>
      <c r="AL48" s="1">
        <f t="shared" si="27"/>
        <v>44.572814662769119</v>
      </c>
      <c r="AM48" s="19">
        <f t="shared" si="14"/>
        <v>-2.0899903957305632E-2</v>
      </c>
      <c r="AN48" s="6">
        <f t="shared" si="28"/>
        <v>-4.7797132084832085E-2</v>
      </c>
      <c r="AO48" s="1">
        <f t="shared" si="29"/>
        <v>36.828864236879305</v>
      </c>
      <c r="AP48" s="1">
        <f t="shared" si="30"/>
        <v>35.866634883005837</v>
      </c>
      <c r="AQ48" s="6">
        <f t="shared" si="31"/>
        <v>-2.6127043931751793E-2</v>
      </c>
    </row>
    <row r="49" spans="1:43" x14ac:dyDescent="0.25">
      <c r="A49" t="s">
        <v>156</v>
      </c>
      <c r="B49" s="7" t="str">
        <f t="shared" si="18"/>
        <v>50276</v>
      </c>
      <c r="C49" s="2">
        <v>5026.5482457436601</v>
      </c>
      <c r="D49">
        <v>250</v>
      </c>
      <c r="E49">
        <v>49</v>
      </c>
      <c r="F49">
        <v>160</v>
      </c>
      <c r="G49">
        <v>6</v>
      </c>
      <c r="H49">
        <f t="shared" si="8"/>
        <v>7.423709491989757</v>
      </c>
      <c r="I49">
        <v>9</v>
      </c>
      <c r="J49" s="2">
        <v>1325.8988221786899</v>
      </c>
      <c r="K49" s="2">
        <v>1251.69516000617</v>
      </c>
      <c r="L49" s="2">
        <f t="shared" si="19"/>
        <v>5081.976325489366</v>
      </c>
      <c r="M49" s="2">
        <v>1272.4793205634401</v>
      </c>
      <c r="N49" s="2">
        <f t="shared" si="20"/>
        <v>5166.3615778032727</v>
      </c>
      <c r="O49" s="1">
        <v>94.403520017418103</v>
      </c>
      <c r="P49" s="1">
        <v>95.971072549301397</v>
      </c>
      <c r="Q49" s="1">
        <v>2.7719522764233302</v>
      </c>
      <c r="R49" s="1">
        <v>2.59881867778688</v>
      </c>
      <c r="S49" s="1">
        <v>5.5964799825818901</v>
      </c>
      <c r="T49" s="1">
        <v>4.02892745069855</v>
      </c>
      <c r="U49" s="1">
        <v>1.6604810197692901</v>
      </c>
      <c r="V49" s="1">
        <v>28.009615629147</v>
      </c>
      <c r="W49" s="2">
        <f t="shared" si="32"/>
        <v>366.89294000699999</v>
      </c>
      <c r="X49" s="2">
        <f>VLOOKUP(B49,'BOS Cost Totals'!$C$5:$D$28,2,FALSE)</f>
        <v>329.82880641600002</v>
      </c>
      <c r="Y49" s="3">
        <f t="shared" si="21"/>
        <v>0.24598875325301497</v>
      </c>
      <c r="Z49" s="6">
        <f t="shared" si="22"/>
        <v>0</v>
      </c>
      <c r="AA49" s="2">
        <v>1011</v>
      </c>
      <c r="AB49" s="2">
        <v>600</v>
      </c>
      <c r="AC49" s="6">
        <f t="shared" si="23"/>
        <v>0</v>
      </c>
      <c r="AD49" s="4">
        <f>Losses!$E$34</f>
        <v>0.13900000000000001</v>
      </c>
      <c r="AE49" s="4">
        <f t="shared" si="10"/>
        <v>0.16671952276423332</v>
      </c>
      <c r="AF49" s="4">
        <f t="shared" si="11"/>
        <v>0.16498818677786881</v>
      </c>
      <c r="AG49" s="4">
        <f t="shared" si="24"/>
        <v>0.19496479982581891</v>
      </c>
      <c r="AH49" s="4">
        <f t="shared" si="25"/>
        <v>0.17928927450698551</v>
      </c>
      <c r="AI49" s="18">
        <f t="shared" si="12"/>
        <v>34.793861402339211</v>
      </c>
      <c r="AJ49" s="18">
        <f t="shared" si="13"/>
        <v>34.749740580042683</v>
      </c>
      <c r="AK49" s="1">
        <f t="shared" si="26"/>
        <v>35.335164889802492</v>
      </c>
      <c r="AL49" s="1">
        <f t="shared" si="27"/>
        <v>34.094138671739152</v>
      </c>
      <c r="AM49" s="19">
        <f t="shared" si="14"/>
        <v>1.2680634030910114E-3</v>
      </c>
      <c r="AN49" s="6">
        <f t="shared" si="28"/>
        <v>-3.5121562951061593E-2</v>
      </c>
      <c r="AO49" s="1">
        <f t="shared" si="29"/>
        <v>27.800645108813114</v>
      </c>
      <c r="AP49" s="1">
        <f t="shared" si="30"/>
        <v>27.269654465281167</v>
      </c>
      <c r="AQ49" s="6">
        <f t="shared" si="31"/>
        <v>-1.9099939640019971E-2</v>
      </c>
    </row>
    <row r="50" spans="1:43" x14ac:dyDescent="0.25">
      <c r="A50" t="s">
        <v>136</v>
      </c>
      <c r="B50" s="7" t="str">
        <f t="shared" si="18"/>
        <v>50275</v>
      </c>
      <c r="C50" s="2">
        <v>5026.5482457436601</v>
      </c>
      <c r="D50">
        <v>250</v>
      </c>
      <c r="E50">
        <v>49</v>
      </c>
      <c r="F50">
        <v>160</v>
      </c>
      <c r="G50">
        <v>5</v>
      </c>
      <c r="H50">
        <f t="shared" si="8"/>
        <v>10.69014166846525</v>
      </c>
      <c r="I50">
        <v>6</v>
      </c>
      <c r="J50" s="2">
        <v>708.97184897965599</v>
      </c>
      <c r="K50" s="2">
        <v>597.79774095920902</v>
      </c>
      <c r="L50" s="2">
        <f t="shared" si="19"/>
        <v>2427.1037102761907</v>
      </c>
      <c r="M50" s="2">
        <v>627.03316318062696</v>
      </c>
      <c r="N50" s="2">
        <f t="shared" si="20"/>
        <v>2545.8017194577546</v>
      </c>
      <c r="O50" s="1">
        <v>84.318967222683497</v>
      </c>
      <c r="P50" s="1">
        <v>88.442603762483103</v>
      </c>
      <c r="Q50" s="1">
        <v>2.7719522764233302</v>
      </c>
      <c r="R50" s="1">
        <v>2.59881867778688</v>
      </c>
      <c r="S50" s="1">
        <v>15.6810327773164</v>
      </c>
      <c r="T50" s="1">
        <v>11.557396237516899</v>
      </c>
      <c r="U50" s="1">
        <v>4.8905206925853104</v>
      </c>
      <c r="V50" s="1">
        <v>26.296970348564301</v>
      </c>
      <c r="W50" s="2">
        <f t="shared" si="32"/>
        <v>366.89294000699999</v>
      </c>
      <c r="X50" s="2">
        <f>VLOOKUP(B50,'BOS Cost Totals'!$C$5:$D$28,2,FALSE)</f>
        <v>325.03199972599998</v>
      </c>
      <c r="Y50" s="3">
        <f t="shared" si="21"/>
        <v>0.24328159789036427</v>
      </c>
      <c r="Z50" s="6">
        <f t="shared" si="22"/>
        <v>-3.5774937613562889E-3</v>
      </c>
      <c r="AA50" s="2">
        <v>1011</v>
      </c>
      <c r="AB50" s="2">
        <v>600</v>
      </c>
      <c r="AC50" s="6">
        <f t="shared" si="23"/>
        <v>-5.1588062844484259E-3</v>
      </c>
      <c r="AD50" s="4">
        <f>Losses!$E$34</f>
        <v>0.13900000000000001</v>
      </c>
      <c r="AE50" s="4">
        <f t="shared" si="10"/>
        <v>0.16671952276423332</v>
      </c>
      <c r="AF50" s="4">
        <f t="shared" si="11"/>
        <v>0.16498818677786881</v>
      </c>
      <c r="AG50" s="4">
        <f t="shared" si="24"/>
        <v>0.29581032777316402</v>
      </c>
      <c r="AH50" s="4">
        <f t="shared" si="25"/>
        <v>0.25457396237516899</v>
      </c>
      <c r="AI50" s="18">
        <f t="shared" si="12"/>
        <v>72.852914842656162</v>
      </c>
      <c r="AJ50" s="18">
        <f t="shared" si="13"/>
        <v>77.642111860298542</v>
      </c>
      <c r="AK50" s="1">
        <f t="shared" si="26"/>
        <v>84.371253795153763</v>
      </c>
      <c r="AL50" s="1">
        <f t="shared" si="27"/>
        <v>75.987709623362704</v>
      </c>
      <c r="AM50" s="19">
        <f t="shared" si="14"/>
        <v>-6.5737891585886873E-2</v>
      </c>
      <c r="AN50" s="6">
        <f t="shared" si="28"/>
        <v>-9.9364935267473822E-2</v>
      </c>
      <c r="AO50" s="1">
        <f t="shared" si="29"/>
        <v>66.335881994086364</v>
      </c>
      <c r="AP50" s="1">
        <f t="shared" si="30"/>
        <v>62.6662346637859</v>
      </c>
      <c r="AQ50" s="6">
        <f t="shared" si="31"/>
        <v>-5.5319191062049966E-2</v>
      </c>
    </row>
    <row r="51" spans="1:43" x14ac:dyDescent="0.25">
      <c r="A51" t="s">
        <v>140</v>
      </c>
      <c r="B51" s="7" t="str">
        <f t="shared" si="18"/>
        <v>50275</v>
      </c>
      <c r="C51" s="2">
        <v>5026.5482457436601</v>
      </c>
      <c r="D51">
        <v>250</v>
      </c>
      <c r="E51">
        <v>49</v>
      </c>
      <c r="F51">
        <v>160</v>
      </c>
      <c r="G51">
        <v>5</v>
      </c>
      <c r="H51">
        <f t="shared" si="8"/>
        <v>10.69014166846525</v>
      </c>
      <c r="I51">
        <v>7.5</v>
      </c>
      <c r="J51" s="2">
        <v>1068.1891342823899</v>
      </c>
      <c r="K51" s="2">
        <v>948.75025840921899</v>
      </c>
      <c r="L51" s="2">
        <f t="shared" si="19"/>
        <v>3851.9972802433804</v>
      </c>
      <c r="M51" s="2">
        <v>983.08419156757998</v>
      </c>
      <c r="N51" s="2">
        <f t="shared" si="20"/>
        <v>3991.3956266193982</v>
      </c>
      <c r="O51" s="1">
        <v>88.818564799068795</v>
      </c>
      <c r="P51" s="1">
        <v>92.032783335510501</v>
      </c>
      <c r="Q51" s="1">
        <v>2.7719522764233302</v>
      </c>
      <c r="R51" s="1">
        <v>2.59881867778688</v>
      </c>
      <c r="S51" s="1">
        <v>11.1814352009311</v>
      </c>
      <c r="T51" s="1">
        <v>7.9672166644894</v>
      </c>
      <c r="U51" s="1">
        <v>3.6188588992776198</v>
      </c>
      <c r="V51" s="1">
        <v>28.746028382600599</v>
      </c>
      <c r="W51" s="2">
        <f t="shared" si="32"/>
        <v>366.89294000699999</v>
      </c>
      <c r="X51" s="2">
        <f>VLOOKUP(B51,'BOS Cost Totals'!$C$5:$D$28,2,FALSE)</f>
        <v>325.03199972599998</v>
      </c>
      <c r="Y51" s="3">
        <f t="shared" si="21"/>
        <v>0.24328159789036427</v>
      </c>
      <c r="Z51" s="6">
        <f t="shared" si="22"/>
        <v>0</v>
      </c>
      <c r="AA51" s="2">
        <v>1011</v>
      </c>
      <c r="AB51" s="2">
        <v>600</v>
      </c>
      <c r="AC51" s="6">
        <f t="shared" si="23"/>
        <v>0</v>
      </c>
      <c r="AD51" s="4">
        <f>Losses!$E$34</f>
        <v>0.13900000000000001</v>
      </c>
      <c r="AE51" s="4">
        <f t="shared" si="10"/>
        <v>0.16671952276423332</v>
      </c>
      <c r="AF51" s="4">
        <f t="shared" si="11"/>
        <v>0.16498818677786881</v>
      </c>
      <c r="AG51" s="4">
        <f t="shared" si="24"/>
        <v>0.25081435200931101</v>
      </c>
      <c r="AH51" s="4">
        <f t="shared" si="25"/>
        <v>0.21867216664489403</v>
      </c>
      <c r="AI51" s="18">
        <f t="shared" si="12"/>
        <v>45.903869357839739</v>
      </c>
      <c r="AJ51" s="18">
        <f t="shared" si="13"/>
        <v>47.246365027579458</v>
      </c>
      <c r="AK51" s="1">
        <f t="shared" si="26"/>
        <v>49.968586865077413</v>
      </c>
      <c r="AL51" s="1">
        <f t="shared" si="27"/>
        <v>46.239636976063338</v>
      </c>
      <c r="AM51" s="19">
        <f t="shared" si="14"/>
        <v>-2.9245806258169818E-2</v>
      </c>
      <c r="AN51" s="6">
        <f t="shared" si="28"/>
        <v>-7.4625882438556682E-2</v>
      </c>
      <c r="AO51" s="1">
        <f t="shared" si="29"/>
        <v>39.287199521069866</v>
      </c>
      <c r="AP51" s="1">
        <f t="shared" si="30"/>
        <v>37.671006681717706</v>
      </c>
      <c r="AQ51" s="6">
        <f t="shared" si="31"/>
        <v>-4.1137898833572731E-2</v>
      </c>
    </row>
    <row r="52" spans="1:43" x14ac:dyDescent="0.25">
      <c r="A52" t="s">
        <v>144</v>
      </c>
      <c r="B52" s="7" t="str">
        <f t="shared" si="18"/>
        <v>50275</v>
      </c>
      <c r="C52" s="2">
        <v>5026.5482457436601</v>
      </c>
      <c r="D52">
        <v>250</v>
      </c>
      <c r="E52">
        <v>49</v>
      </c>
      <c r="F52">
        <v>160</v>
      </c>
      <c r="G52">
        <v>5</v>
      </c>
      <c r="H52">
        <f t="shared" si="8"/>
        <v>10.69014166846525</v>
      </c>
      <c r="I52">
        <v>9</v>
      </c>
      <c r="J52" s="2">
        <v>1325.8988221786899</v>
      </c>
      <c r="K52" s="2">
        <v>1224.9839314885601</v>
      </c>
      <c r="L52" s="2">
        <f t="shared" si="19"/>
        <v>4973.5267322588861</v>
      </c>
      <c r="M52" s="2">
        <v>1256.06404367153</v>
      </c>
      <c r="N52" s="2">
        <f t="shared" si="20"/>
        <v>5099.7143211815983</v>
      </c>
      <c r="O52" s="1">
        <v>92.388944842389407</v>
      </c>
      <c r="P52" s="1">
        <v>94.733023565673705</v>
      </c>
      <c r="Q52" s="1">
        <v>2.7719522764233302</v>
      </c>
      <c r="R52" s="1">
        <v>2.59881867778688</v>
      </c>
      <c r="S52" s="1">
        <v>7.6110551576105498</v>
      </c>
      <c r="T52" s="1">
        <v>5.2669764343262502</v>
      </c>
      <c r="U52" s="1">
        <v>2.5371852955818102</v>
      </c>
      <c r="V52" s="1">
        <v>30.798341028186801</v>
      </c>
      <c r="W52" s="2">
        <f t="shared" si="32"/>
        <v>366.89294000699999</v>
      </c>
      <c r="X52" s="2">
        <f>VLOOKUP(B52,'BOS Cost Totals'!$C$5:$D$28,2,FALSE)</f>
        <v>325.03199972599998</v>
      </c>
      <c r="Y52" s="3">
        <f t="shared" si="21"/>
        <v>0.24328159789036427</v>
      </c>
      <c r="Z52" s="6">
        <f t="shared" si="22"/>
        <v>0</v>
      </c>
      <c r="AA52" s="2">
        <v>1011</v>
      </c>
      <c r="AB52" s="2">
        <v>600</v>
      </c>
      <c r="AC52" s="6">
        <f t="shared" si="23"/>
        <v>0</v>
      </c>
      <c r="AD52" s="4">
        <f>Losses!$E$34</f>
        <v>0.13900000000000001</v>
      </c>
      <c r="AE52" s="4">
        <f t="shared" si="10"/>
        <v>0.16671952276423332</v>
      </c>
      <c r="AF52" s="4">
        <f t="shared" si="11"/>
        <v>0.16498818677786881</v>
      </c>
      <c r="AG52" s="4">
        <f t="shared" si="24"/>
        <v>0.21511055157610551</v>
      </c>
      <c r="AH52" s="4">
        <f t="shared" si="25"/>
        <v>0.19166976434326252</v>
      </c>
      <c r="AI52" s="18">
        <f t="shared" si="12"/>
        <v>35.552554442335719</v>
      </c>
      <c r="AJ52" s="18">
        <f t="shared" si="13"/>
        <v>35.743065873782157</v>
      </c>
      <c r="AK52" s="1">
        <f t="shared" si="26"/>
        <v>36.940225407274532</v>
      </c>
      <c r="AL52" s="1">
        <f t="shared" si="27"/>
        <v>34.981450730663312</v>
      </c>
      <c r="AM52" s="19">
        <f t="shared" si="14"/>
        <v>-5.3585863079244414E-3</v>
      </c>
      <c r="AN52" s="6">
        <f t="shared" si="28"/>
        <v>-5.3025520418873366E-2</v>
      </c>
      <c r="AO52" s="1">
        <f t="shared" si="29"/>
        <v>29.043807259299818</v>
      </c>
      <c r="AP52" s="1">
        <f t="shared" si="30"/>
        <v>28.201565219641591</v>
      </c>
      <c r="AQ52" s="6">
        <f t="shared" si="31"/>
        <v>-2.8999023170026783E-2</v>
      </c>
    </row>
    <row r="53" spans="1:43" x14ac:dyDescent="0.25">
      <c r="A53" t="s">
        <v>30</v>
      </c>
      <c r="B53" s="7" t="str">
        <f t="shared" si="18"/>
        <v>50274</v>
      </c>
      <c r="C53" s="2">
        <v>5026.5482457436601</v>
      </c>
      <c r="D53">
        <v>250</v>
      </c>
      <c r="E53">
        <v>49</v>
      </c>
      <c r="F53">
        <v>160</v>
      </c>
      <c r="G53">
        <v>4</v>
      </c>
      <c r="H53">
        <f t="shared" si="8"/>
        <v>16.703346356976954</v>
      </c>
      <c r="I53">
        <v>6</v>
      </c>
      <c r="J53" s="2">
        <v>708.97184897965599</v>
      </c>
      <c r="K53" s="2">
        <v>556.563246052713</v>
      </c>
      <c r="L53" s="2">
        <f t="shared" si="19"/>
        <v>2259.6885651163325</v>
      </c>
      <c r="M53" s="2">
        <v>601.022366589542</v>
      </c>
      <c r="N53" s="2">
        <f t="shared" si="20"/>
        <v>2440.1959324366067</v>
      </c>
      <c r="O53" s="1">
        <v>78.502869592595601</v>
      </c>
      <c r="P53" s="1">
        <v>84.7737984878421</v>
      </c>
      <c r="Q53" s="1">
        <v>2.7719522764233302</v>
      </c>
      <c r="R53" s="1">
        <v>2.59881867778688</v>
      </c>
      <c r="S53" s="1">
        <v>21.497130407404299</v>
      </c>
      <c r="T53" s="1">
        <v>15.2262015121578</v>
      </c>
      <c r="U53" s="1">
        <v>7.9881524430769799</v>
      </c>
      <c r="V53" s="1">
        <v>29.1710045778321</v>
      </c>
      <c r="W53" s="2">
        <f t="shared" si="32"/>
        <v>366.89294000699999</v>
      </c>
      <c r="X53" s="2">
        <f>VLOOKUP(B53,'BOS Cost Totals'!$C$5:$D$28,2,FALSE)</f>
        <v>320.22416252800002</v>
      </c>
      <c r="Y53" s="3">
        <f t="shared" si="21"/>
        <v>0.24054864052339092</v>
      </c>
      <c r="Z53" s="6">
        <f t="shared" si="22"/>
        <v>-3.5985943442866444E-3</v>
      </c>
      <c r="AA53" s="2">
        <v>1011</v>
      </c>
      <c r="AB53" s="2">
        <v>600</v>
      </c>
      <c r="AC53" s="6">
        <f t="shared" si="23"/>
        <v>-5.1974820324313846E-3</v>
      </c>
      <c r="AD53" s="4">
        <f>Losses!$E$34</f>
        <v>0.13900000000000001</v>
      </c>
      <c r="AE53" s="4">
        <f t="shared" si="10"/>
        <v>0.16671952276423332</v>
      </c>
      <c r="AF53" s="4">
        <f t="shared" si="11"/>
        <v>0.16498818677786881</v>
      </c>
      <c r="AG53" s="4">
        <f t="shared" si="24"/>
        <v>0.35397130407404298</v>
      </c>
      <c r="AH53" s="4">
        <f t="shared" si="25"/>
        <v>0.29126201512157801</v>
      </c>
      <c r="AI53" s="18">
        <f t="shared" si="12"/>
        <v>78.250420278576328</v>
      </c>
      <c r="AJ53" s="18">
        <f t="shared" si="13"/>
        <v>85.19538412016216</v>
      </c>
      <c r="AK53" s="1">
        <f t="shared" si="26"/>
        <v>98.533690358871809</v>
      </c>
      <c r="AL53" s="1">
        <f t="shared" si="27"/>
        <v>83.171538974290627</v>
      </c>
      <c r="AM53" s="19">
        <f t="shared" si="14"/>
        <v>-8.8753054831671591E-2</v>
      </c>
      <c r="AN53" s="6">
        <f t="shared" si="28"/>
        <v>-0.15590760204586207</v>
      </c>
      <c r="AO53" s="1">
        <f t="shared" si="29"/>
        <v>77.418126260522484</v>
      </c>
      <c r="AP53" s="1">
        <f t="shared" si="30"/>
        <v>70.568153839949716</v>
      </c>
      <c r="AQ53" s="6">
        <f t="shared" si="31"/>
        <v>-8.8480214536860308E-2</v>
      </c>
    </row>
    <row r="54" spans="1:43" x14ac:dyDescent="0.25">
      <c r="A54" t="s">
        <v>34</v>
      </c>
      <c r="B54" s="7" t="str">
        <f t="shared" si="18"/>
        <v>50274</v>
      </c>
      <c r="C54" s="2">
        <v>5026.5482457436601</v>
      </c>
      <c r="D54">
        <v>250</v>
      </c>
      <c r="E54">
        <v>49</v>
      </c>
      <c r="F54">
        <v>160</v>
      </c>
      <c r="G54">
        <v>4</v>
      </c>
      <c r="H54">
        <f t="shared" si="8"/>
        <v>16.703346356976954</v>
      </c>
      <c r="I54">
        <v>7.5</v>
      </c>
      <c r="J54" s="2">
        <v>1068.1891342823899</v>
      </c>
      <c r="K54" s="2">
        <v>900.04620505447895</v>
      </c>
      <c r="L54" s="2">
        <f t="shared" si="19"/>
        <v>3654.2551669776076</v>
      </c>
      <c r="M54" s="2">
        <v>954.47428183638101</v>
      </c>
      <c r="N54" s="2">
        <f t="shared" si="20"/>
        <v>3875.2372451108972</v>
      </c>
      <c r="O54" s="1">
        <v>84.259067628424106</v>
      </c>
      <c r="P54" s="1">
        <v>89.354427151853997</v>
      </c>
      <c r="Q54" s="1">
        <v>2.7719522764233302</v>
      </c>
      <c r="R54" s="1">
        <v>2.59881867778688</v>
      </c>
      <c r="S54" s="1">
        <v>15.7409323715758</v>
      </c>
      <c r="T54" s="1">
        <v>10.6455728481459</v>
      </c>
      <c r="U54" s="1">
        <v>6.0472536272298196</v>
      </c>
      <c r="V54" s="1">
        <v>32.370125245127397</v>
      </c>
      <c r="W54" s="2">
        <f t="shared" si="32"/>
        <v>366.89294000699999</v>
      </c>
      <c r="X54" s="2">
        <f>VLOOKUP(B54,'BOS Cost Totals'!$C$5:$D$28,2,FALSE)</f>
        <v>320.22416252800002</v>
      </c>
      <c r="Y54" s="3">
        <f t="shared" si="21"/>
        <v>0.24054864052339092</v>
      </c>
      <c r="Z54" s="6">
        <f t="shared" si="22"/>
        <v>0</v>
      </c>
      <c r="AA54" s="2">
        <v>1011</v>
      </c>
      <c r="AB54" s="2">
        <v>600</v>
      </c>
      <c r="AC54" s="6">
        <f t="shared" si="23"/>
        <v>0</v>
      </c>
      <c r="AD54" s="4">
        <f>Losses!$E$34</f>
        <v>0.13900000000000001</v>
      </c>
      <c r="AE54" s="4">
        <f t="shared" si="10"/>
        <v>0.16671952276423332</v>
      </c>
      <c r="AF54" s="4">
        <f t="shared" si="11"/>
        <v>0.16498818677786881</v>
      </c>
      <c r="AG54" s="4">
        <f t="shared" si="24"/>
        <v>0.29640932371575801</v>
      </c>
      <c r="AH54" s="4">
        <f t="shared" si="25"/>
        <v>0.24545572848145902</v>
      </c>
      <c r="AI54" s="18">
        <f t="shared" si="12"/>
        <v>48.387857946245504</v>
      </c>
      <c r="AJ54" s="18">
        <f t="shared" si="13"/>
        <v>50.389894820743443</v>
      </c>
      <c r="AK54" s="1">
        <f t="shared" si="26"/>
        <v>55.945634080462838</v>
      </c>
      <c r="AL54" s="1">
        <f t="shared" si="27"/>
        <v>49.192865837458378</v>
      </c>
      <c r="AM54" s="19">
        <f t="shared" si="14"/>
        <v>-4.1374777877582834E-2</v>
      </c>
      <c r="AN54" s="6">
        <f t="shared" si="28"/>
        <v>-0.12070232742902527</v>
      </c>
      <c r="AO54" s="1">
        <f t="shared" si="29"/>
        <v>43.956601515598138</v>
      </c>
      <c r="AP54" s="1">
        <f t="shared" si="30"/>
        <v>40.988257621086007</v>
      </c>
      <c r="AQ54" s="6">
        <f t="shared" si="31"/>
        <v>-6.7528967030328874E-2</v>
      </c>
    </row>
    <row r="55" spans="1:43" x14ac:dyDescent="0.25">
      <c r="A55" t="s">
        <v>38</v>
      </c>
      <c r="B55" s="7" t="str">
        <f t="shared" si="18"/>
        <v>50274</v>
      </c>
      <c r="C55" s="2">
        <v>5026.5482457436601</v>
      </c>
      <c r="D55">
        <v>250</v>
      </c>
      <c r="E55">
        <v>49</v>
      </c>
      <c r="F55">
        <v>160</v>
      </c>
      <c r="G55">
        <v>4</v>
      </c>
      <c r="H55">
        <f t="shared" si="8"/>
        <v>16.703346356976954</v>
      </c>
      <c r="I55">
        <v>9</v>
      </c>
      <c r="J55" s="2">
        <v>1325.8988221786899</v>
      </c>
      <c r="K55" s="2">
        <v>1179.72285593011</v>
      </c>
      <c r="L55" s="2">
        <f t="shared" si="19"/>
        <v>4789.76336734095</v>
      </c>
      <c r="M55" s="2">
        <v>1230.4736326490699</v>
      </c>
      <c r="N55" s="2">
        <f t="shared" si="20"/>
        <v>4995.8153311311426</v>
      </c>
      <c r="O55" s="1">
        <v>88.975330258730907</v>
      </c>
      <c r="P55" s="1">
        <v>92.802981047013802</v>
      </c>
      <c r="Q55" s="1">
        <v>2.7719522764233302</v>
      </c>
      <c r="R55" s="1">
        <v>2.59881867778688</v>
      </c>
      <c r="S55" s="1">
        <v>11.024669741268999</v>
      </c>
      <c r="T55" s="1">
        <v>7.1970189529861601</v>
      </c>
      <c r="U55" s="1">
        <v>4.30192366485457</v>
      </c>
      <c r="V55" s="1">
        <v>34.718961003926303</v>
      </c>
      <c r="W55" s="2">
        <f t="shared" si="32"/>
        <v>366.89294000699999</v>
      </c>
      <c r="X55" s="2">
        <f>VLOOKUP(B55,'BOS Cost Totals'!$C$5:$D$28,2,FALSE)</f>
        <v>320.22416252800002</v>
      </c>
      <c r="Y55" s="3">
        <f t="shared" si="21"/>
        <v>0.24054864052339092</v>
      </c>
      <c r="Z55" s="6">
        <f t="shared" si="22"/>
        <v>0</v>
      </c>
      <c r="AA55" s="2">
        <v>1011</v>
      </c>
      <c r="AB55" s="2">
        <v>600</v>
      </c>
      <c r="AC55" s="6">
        <f t="shared" si="23"/>
        <v>0</v>
      </c>
      <c r="AD55" s="4">
        <f>Losses!$E$34</f>
        <v>0.13900000000000001</v>
      </c>
      <c r="AE55" s="4">
        <f t="shared" si="10"/>
        <v>0.16671952276423332</v>
      </c>
      <c r="AF55" s="4">
        <f t="shared" si="11"/>
        <v>0.16498818677786881</v>
      </c>
      <c r="AG55" s="4">
        <f t="shared" si="24"/>
        <v>0.24924669741269001</v>
      </c>
      <c r="AH55" s="4">
        <f t="shared" si="25"/>
        <v>0.21097018952986163</v>
      </c>
      <c r="AI55" s="18">
        <f t="shared" si="12"/>
        <v>36.916558576715055</v>
      </c>
      <c r="AJ55" s="18">
        <f t="shared" si="13"/>
        <v>37.378914537436088</v>
      </c>
      <c r="AK55" s="1">
        <f t="shared" si="26"/>
        <v>40.001275198080215</v>
      </c>
      <c r="AL55" s="1">
        <f t="shared" si="27"/>
        <v>36.490965788501065</v>
      </c>
      <c r="AM55" s="19">
        <f t="shared" si="14"/>
        <v>-1.2524351633704632E-2</v>
      </c>
      <c r="AN55" s="6">
        <f t="shared" si="28"/>
        <v>-8.7754937616279324E-2</v>
      </c>
      <c r="AO55" s="1">
        <f t="shared" si="29"/>
        <v>31.429085448721832</v>
      </c>
      <c r="AP55" s="1">
        <f t="shared" si="30"/>
        <v>29.90443375500282</v>
      </c>
      <c r="AQ55" s="6">
        <f t="shared" si="31"/>
        <v>-4.8510851396123475E-2</v>
      </c>
    </row>
    <row r="56" spans="1:43" x14ac:dyDescent="0.25">
      <c r="A56" t="s">
        <v>161</v>
      </c>
      <c r="B56" s="7" t="str">
        <f t="shared" si="18"/>
        <v>603215</v>
      </c>
      <c r="C56" s="2">
        <v>6031.8578948923996</v>
      </c>
      <c r="D56">
        <v>300</v>
      </c>
      <c r="E56">
        <v>49</v>
      </c>
      <c r="F56">
        <v>160</v>
      </c>
      <c r="G56">
        <v>15</v>
      </c>
      <c r="H56">
        <f t="shared" si="8"/>
        <v>1.4253522224620347</v>
      </c>
      <c r="I56">
        <v>6</v>
      </c>
      <c r="J56" s="2">
        <v>739.48142832450003</v>
      </c>
      <c r="K56" s="2">
        <v>717.12009824568395</v>
      </c>
      <c r="L56" s="2">
        <f t="shared" si="19"/>
        <v>2426.3011995396746</v>
      </c>
      <c r="M56" s="2">
        <v>718.52083773889603</v>
      </c>
      <c r="N56" s="2">
        <f t="shared" si="20"/>
        <v>2431.0404557966631</v>
      </c>
      <c r="O56" s="1">
        <v>96.976079557605303</v>
      </c>
      <c r="P56" s="1">
        <v>97.1655014199482</v>
      </c>
      <c r="Q56" s="1">
        <v>3.0239204423946999</v>
      </c>
      <c r="R56" s="1">
        <v>2.8344985800517102</v>
      </c>
      <c r="S56" s="1">
        <v>3.0239204423946999</v>
      </c>
      <c r="T56" s="1">
        <v>2.8344985800517102</v>
      </c>
      <c r="U56" s="1">
        <v>0.195328438937835</v>
      </c>
      <c r="V56" s="1">
        <v>6.2641152752345501</v>
      </c>
      <c r="W56" s="2">
        <f>$X$56</f>
        <v>335.66858842099998</v>
      </c>
      <c r="X56" s="2">
        <f>VLOOKUP(B56,'BOS Cost Totals'!$C$5:$D$28,2,FALSE)</f>
        <v>335.66858842099998</v>
      </c>
      <c r="Y56" s="3">
        <f t="shared" si="21"/>
        <v>0.24925849708470524</v>
      </c>
      <c r="Z56" s="6">
        <f t="shared" si="22"/>
        <v>1.1601671850419942E-2</v>
      </c>
      <c r="AA56" s="2">
        <v>1011</v>
      </c>
      <c r="AB56" s="2">
        <v>600</v>
      </c>
      <c r="AC56" s="6">
        <f t="shared" si="23"/>
        <v>1.6783330107929029E-2</v>
      </c>
      <c r="AD56" s="4">
        <f>Losses!$E$34</f>
        <v>0.13900000000000001</v>
      </c>
      <c r="AE56" s="4">
        <f t="shared" si="10"/>
        <v>0.16923920442394702</v>
      </c>
      <c r="AF56" s="4">
        <f t="shared" si="11"/>
        <v>0.1673449858005171</v>
      </c>
      <c r="AG56" s="4">
        <f t="shared" si="24"/>
        <v>0.16923920442394702</v>
      </c>
      <c r="AH56" s="4">
        <f t="shared" si="25"/>
        <v>0.1673449858005171</v>
      </c>
      <c r="AI56" s="18">
        <f t="shared" si="12"/>
        <v>71.93623888854242</v>
      </c>
      <c r="AJ56" s="18">
        <f t="shared" si="13"/>
        <v>71.632671146834369</v>
      </c>
      <c r="AK56" s="1">
        <f t="shared" si="26"/>
        <v>71.93623888854242</v>
      </c>
      <c r="AL56" s="1">
        <f t="shared" si="27"/>
        <v>71.632671146834369</v>
      </c>
      <c r="AM56" s="19">
        <f t="shared" si="14"/>
        <v>4.2199557051960518E-3</v>
      </c>
      <c r="AN56" s="6">
        <f t="shared" si="28"/>
        <v>-4.2199557051960518E-3</v>
      </c>
      <c r="AO56" s="1">
        <f t="shared" si="29"/>
        <v>56.643601925870229</v>
      </c>
      <c r="AP56" s="1">
        <f t="shared" si="30"/>
        <v>56.514742597773477</v>
      </c>
      <c r="AQ56" s="6">
        <f t="shared" si="31"/>
        <v>-2.2749140894216206E-3</v>
      </c>
    </row>
    <row r="57" spans="1:43" x14ac:dyDescent="0.25">
      <c r="A57" t="s">
        <v>165</v>
      </c>
      <c r="B57" s="7" t="str">
        <f t="shared" si="18"/>
        <v>603215</v>
      </c>
      <c r="C57" s="2">
        <v>6031.8578948923996</v>
      </c>
      <c r="D57">
        <v>300</v>
      </c>
      <c r="E57">
        <v>49</v>
      </c>
      <c r="F57">
        <v>160</v>
      </c>
      <c r="G57">
        <v>15</v>
      </c>
      <c r="H57">
        <f t="shared" si="8"/>
        <v>1.4253522224620347</v>
      </c>
      <c r="I57">
        <v>7.5</v>
      </c>
      <c r="J57" s="2">
        <v>1167.5372750935801</v>
      </c>
      <c r="K57" s="2">
        <v>1144.35193078367</v>
      </c>
      <c r="L57" s="2">
        <f t="shared" si="19"/>
        <v>3871.7956296976117</v>
      </c>
      <c r="M57" s="2">
        <v>1145.86274633268</v>
      </c>
      <c r="N57" s="2">
        <f t="shared" si="20"/>
        <v>3876.9073168303717</v>
      </c>
      <c r="O57" s="1">
        <v>98.014166673346693</v>
      </c>
      <c r="P57" s="1">
        <v>98.143568584637507</v>
      </c>
      <c r="Q57" s="1">
        <v>3.0239204423946999</v>
      </c>
      <c r="R57" s="1">
        <v>2.8344985800517102</v>
      </c>
      <c r="S57" s="1">
        <v>1.98583332665324</v>
      </c>
      <c r="T57" s="1">
        <v>1.8564314153624599</v>
      </c>
      <c r="U57" s="1">
        <v>0.13202368155823699</v>
      </c>
      <c r="V57" s="1">
        <v>6.5162523739519997</v>
      </c>
      <c r="W57" s="2">
        <f t="shared" ref="W57:W73" si="33">$X$56</f>
        <v>335.66858842099998</v>
      </c>
      <c r="X57" s="2">
        <f>VLOOKUP(B57,'BOS Cost Totals'!$C$5:$D$28,2,FALSE)</f>
        <v>335.66858842099998</v>
      </c>
      <c r="Y57" s="3">
        <f t="shared" si="21"/>
        <v>0.24925849708470524</v>
      </c>
      <c r="Z57" s="6">
        <f t="shared" si="22"/>
        <v>0</v>
      </c>
      <c r="AA57" s="2">
        <v>1011</v>
      </c>
      <c r="AB57" s="2">
        <v>600</v>
      </c>
      <c r="AC57" s="6">
        <f t="shared" si="23"/>
        <v>0</v>
      </c>
      <c r="AD57" s="4">
        <f>Losses!$E$34</f>
        <v>0.13900000000000001</v>
      </c>
      <c r="AE57" s="4">
        <f t="shared" si="10"/>
        <v>0.16923920442394702</v>
      </c>
      <c r="AF57" s="4">
        <f t="shared" si="11"/>
        <v>0.1673449858005171</v>
      </c>
      <c r="AG57" s="4">
        <f t="shared" si="24"/>
        <v>0.15885833326653243</v>
      </c>
      <c r="AH57" s="4">
        <f t="shared" si="25"/>
        <v>0.1575643141536246</v>
      </c>
      <c r="AI57" s="18">
        <f t="shared" si="12"/>
        <v>45.079595980450705</v>
      </c>
      <c r="AJ57" s="18">
        <f t="shared" si="13"/>
        <v>44.396247090210707</v>
      </c>
      <c r="AK57" s="1">
        <f t="shared" si="26"/>
        <v>44.523250365664218</v>
      </c>
      <c r="AL57" s="1">
        <f t="shared" si="27"/>
        <v>44.396247090210707</v>
      </c>
      <c r="AM57" s="19">
        <f t="shared" si="14"/>
        <v>1.5158718160125926E-2</v>
      </c>
      <c r="AN57" s="6">
        <f t="shared" si="28"/>
        <v>-2.8525158071445347E-3</v>
      </c>
      <c r="AO57" s="1">
        <f t="shared" si="29"/>
        <v>35.058230860054351</v>
      </c>
      <c r="AP57" s="1">
        <f t="shared" si="30"/>
        <v>35.004379840255652</v>
      </c>
      <c r="AQ57" s="6">
        <f t="shared" si="31"/>
        <v>-1.5360449879419829E-3</v>
      </c>
    </row>
    <row r="58" spans="1:43" x14ac:dyDescent="0.25">
      <c r="A58" t="s">
        <v>169</v>
      </c>
      <c r="B58" s="7" t="str">
        <f t="shared" si="18"/>
        <v>603215</v>
      </c>
      <c r="C58" s="2">
        <v>6031.8578948923996</v>
      </c>
      <c r="D58">
        <v>300</v>
      </c>
      <c r="E58">
        <v>49</v>
      </c>
      <c r="F58">
        <v>160</v>
      </c>
      <c r="G58">
        <v>15</v>
      </c>
      <c r="H58">
        <f t="shared" si="8"/>
        <v>1.4253522224620347</v>
      </c>
      <c r="I58">
        <v>9</v>
      </c>
      <c r="J58" s="2">
        <v>1498.49127476684</v>
      </c>
      <c r="K58" s="2">
        <v>1476.1692084373999</v>
      </c>
      <c r="L58" s="2">
        <f t="shared" si="19"/>
        <v>4994.4648461492925</v>
      </c>
      <c r="M58" s="2">
        <v>1477.4680479189101</v>
      </c>
      <c r="N58" s="2">
        <f t="shared" si="20"/>
        <v>4998.8593343245748</v>
      </c>
      <c r="O58" s="1">
        <v>98.5103639437</v>
      </c>
      <c r="P58" s="1">
        <v>98.597040423128107</v>
      </c>
      <c r="Q58" s="1">
        <v>3.0239204423946999</v>
      </c>
      <c r="R58" s="1">
        <v>2.8344985800517102</v>
      </c>
      <c r="S58" s="1">
        <v>1.48963605629999</v>
      </c>
      <c r="T58" s="1">
        <v>1.4029595768718699</v>
      </c>
      <c r="U58" s="1">
        <v>8.79871680076766E-2</v>
      </c>
      <c r="V58" s="1">
        <v>5.8186346296830296</v>
      </c>
      <c r="W58" s="2">
        <f t="shared" si="33"/>
        <v>335.66858842099998</v>
      </c>
      <c r="X58" s="2">
        <f>VLOOKUP(B58,'BOS Cost Totals'!$C$5:$D$28,2,FALSE)</f>
        <v>335.66858842099998</v>
      </c>
      <c r="Y58" s="3">
        <f t="shared" si="21"/>
        <v>0.24925849708470524</v>
      </c>
      <c r="Z58" s="6">
        <f t="shared" si="22"/>
        <v>0</v>
      </c>
      <c r="AA58" s="2">
        <v>1011</v>
      </c>
      <c r="AB58" s="2">
        <v>600</v>
      </c>
      <c r="AC58" s="6">
        <f t="shared" si="23"/>
        <v>0</v>
      </c>
      <c r="AD58" s="4">
        <f>Losses!$E$34</f>
        <v>0.13900000000000001</v>
      </c>
      <c r="AE58" s="4">
        <f t="shared" si="10"/>
        <v>0.16923920442394702</v>
      </c>
      <c r="AF58" s="4">
        <f t="shared" si="11"/>
        <v>0.1673449858005171</v>
      </c>
      <c r="AG58" s="4">
        <f t="shared" si="24"/>
        <v>0.15389636056299991</v>
      </c>
      <c r="AH58" s="4">
        <f t="shared" si="25"/>
        <v>0.15302959576871872</v>
      </c>
      <c r="AI58" s="18">
        <f t="shared" si="12"/>
        <v>34.946483373531343</v>
      </c>
      <c r="AJ58" s="18">
        <f t="shared" si="13"/>
        <v>34.247532214278969</v>
      </c>
      <c r="AK58" s="1">
        <f t="shared" si="26"/>
        <v>34.312780346032199</v>
      </c>
      <c r="AL58" s="1">
        <f t="shared" si="27"/>
        <v>34.247532214278969</v>
      </c>
      <c r="AM58" s="19">
        <f t="shared" si="14"/>
        <v>2.0000614991257274E-2</v>
      </c>
      <c r="AN58" s="6">
        <f t="shared" si="28"/>
        <v>-1.9015693597319997E-3</v>
      </c>
      <c r="AO58" s="1">
        <f t="shared" si="29"/>
        <v>27.018363774923969</v>
      </c>
      <c r="AP58" s="1">
        <f t="shared" si="30"/>
        <v>26.99071396992229</v>
      </c>
      <c r="AQ58" s="6">
        <f t="shared" si="31"/>
        <v>-1.0233708166792052E-3</v>
      </c>
    </row>
    <row r="59" spans="1:43" x14ac:dyDescent="0.25">
      <c r="A59" t="s">
        <v>23</v>
      </c>
      <c r="B59" s="7" t="str">
        <f t="shared" si="18"/>
        <v>603210</v>
      </c>
      <c r="C59" s="2">
        <v>6031.8578948923996</v>
      </c>
      <c r="D59">
        <v>300</v>
      </c>
      <c r="E59">
        <v>49</v>
      </c>
      <c r="F59">
        <v>160</v>
      </c>
      <c r="G59">
        <v>10</v>
      </c>
      <c r="H59">
        <f t="shared" si="8"/>
        <v>3.2070425005395786</v>
      </c>
      <c r="I59">
        <v>7.5</v>
      </c>
      <c r="J59" s="2">
        <v>1167.5372750935801</v>
      </c>
      <c r="K59" s="2">
        <v>1121.17757873802</v>
      </c>
      <c r="L59" s="2">
        <f t="shared" si="19"/>
        <v>3793.3876220229317</v>
      </c>
      <c r="M59" s="2">
        <v>1127.8620303349801</v>
      </c>
      <c r="N59" s="2">
        <f t="shared" si="20"/>
        <v>3816.003768143567</v>
      </c>
      <c r="O59" s="1">
        <v>96.029274838197594</v>
      </c>
      <c r="P59" s="1">
        <v>96.601800593011703</v>
      </c>
      <c r="Q59" s="1">
        <v>3.0239204423946999</v>
      </c>
      <c r="R59" s="1">
        <v>2.8344985800517102</v>
      </c>
      <c r="S59" s="1">
        <v>3.97072516180235</v>
      </c>
      <c r="T59" s="1">
        <v>3.39819940698822</v>
      </c>
      <c r="U59" s="1">
        <v>0.59619918590326504</v>
      </c>
      <c r="V59" s="1">
        <v>14.4186699276426</v>
      </c>
      <c r="W59" s="2">
        <f t="shared" si="33"/>
        <v>335.66858842099998</v>
      </c>
      <c r="X59" s="2">
        <f>VLOOKUP(B59,'BOS Cost Totals'!$C$5:$D$28,2,FALSE)</f>
        <v>318.74818809700002</v>
      </c>
      <c r="Y59" s="3">
        <f t="shared" si="21"/>
        <v>0.23970567581908869</v>
      </c>
      <c r="Z59" s="6">
        <f t="shared" si="22"/>
        <v>-1.2564635775636169E-2</v>
      </c>
      <c r="AA59" s="2">
        <v>1011</v>
      </c>
      <c r="AB59" s="2">
        <v>600</v>
      </c>
      <c r="AC59" s="6">
        <f t="shared" si="23"/>
        <v>-1.8083753727967083E-2</v>
      </c>
      <c r="AD59" s="4">
        <f>Losses!$E$34</f>
        <v>0.13900000000000001</v>
      </c>
      <c r="AE59" s="4">
        <f t="shared" si="10"/>
        <v>0.16923920442394702</v>
      </c>
      <c r="AF59" s="4">
        <f t="shared" si="11"/>
        <v>0.1673449858005171</v>
      </c>
      <c r="AG59" s="4">
        <f t="shared" si="24"/>
        <v>0.1787072516180235</v>
      </c>
      <c r="AH59" s="4">
        <f t="shared" si="25"/>
        <v>0.17298199406988221</v>
      </c>
      <c r="AI59" s="18">
        <f t="shared" si="12"/>
        <v>46.011375608529342</v>
      </c>
      <c r="AJ59" s="18">
        <f t="shared" si="13"/>
        <v>45.945678982119567</v>
      </c>
      <c r="AK59" s="1">
        <f t="shared" si="26"/>
        <v>46.134474805526388</v>
      </c>
      <c r="AL59" s="1">
        <f t="shared" si="27"/>
        <v>45.543565960340423</v>
      </c>
      <c r="AM59" s="19">
        <f t="shared" si="14"/>
        <v>1.4278344331351877E-3</v>
      </c>
      <c r="AN59" s="6">
        <f t="shared" si="28"/>
        <v>-1.2808400825561806E-2</v>
      </c>
      <c r="AO59" s="1">
        <f t="shared" si="29"/>
        <v>36.240338837033455</v>
      </c>
      <c r="AP59" s="1">
        <f t="shared" si="30"/>
        <v>35.989455214202813</v>
      </c>
      <c r="AQ59" s="6">
        <f t="shared" si="31"/>
        <v>-6.9227725479836834E-3</v>
      </c>
    </row>
    <row r="60" spans="1:43" x14ac:dyDescent="0.25">
      <c r="A60" t="s">
        <v>27</v>
      </c>
      <c r="B60" s="7" t="str">
        <f t="shared" si="18"/>
        <v>603210</v>
      </c>
      <c r="C60" s="2">
        <v>6031.8578948923996</v>
      </c>
      <c r="D60">
        <v>300</v>
      </c>
      <c r="E60">
        <v>49</v>
      </c>
      <c r="F60">
        <v>160</v>
      </c>
      <c r="G60">
        <v>10</v>
      </c>
      <c r="H60">
        <f t="shared" si="8"/>
        <v>3.2070425005395786</v>
      </c>
      <c r="I60">
        <v>9</v>
      </c>
      <c r="J60" s="2">
        <v>1498.49127476684</v>
      </c>
      <c r="K60" s="2">
        <v>1455.1707942555699</v>
      </c>
      <c r="L60" s="2">
        <f t="shared" si="19"/>
        <v>4923.4188977196754</v>
      </c>
      <c r="M60" s="2">
        <v>1460.7767731519</v>
      </c>
      <c r="N60" s="2">
        <f t="shared" si="20"/>
        <v>4942.3861437277483</v>
      </c>
      <c r="O60" s="1">
        <v>97.109060210043097</v>
      </c>
      <c r="P60" s="1">
        <v>97.483168420796503</v>
      </c>
      <c r="Q60" s="1">
        <v>3.0239204423946999</v>
      </c>
      <c r="R60" s="1">
        <v>2.8344985800517102</v>
      </c>
      <c r="S60" s="1">
        <v>2.8909397899568501</v>
      </c>
      <c r="T60" s="1">
        <v>2.5168315792034601</v>
      </c>
      <c r="U60" s="1">
        <v>0.38524542400494</v>
      </c>
      <c r="V60" s="1">
        <v>12.940712637912799</v>
      </c>
      <c r="W60" s="2">
        <f t="shared" si="33"/>
        <v>335.66858842099998</v>
      </c>
      <c r="X60" s="2">
        <f>VLOOKUP(B60,'BOS Cost Totals'!$C$5:$D$28,2,FALSE)</f>
        <v>318.74818809700002</v>
      </c>
      <c r="Y60" s="3">
        <f t="shared" si="21"/>
        <v>0.23970567581908869</v>
      </c>
      <c r="Z60" s="6">
        <f t="shared" si="22"/>
        <v>0</v>
      </c>
      <c r="AA60" s="2">
        <v>1011</v>
      </c>
      <c r="AB60" s="2">
        <v>600</v>
      </c>
      <c r="AC60" s="6">
        <f t="shared" si="23"/>
        <v>0</v>
      </c>
      <c r="AD60" s="4">
        <f>Losses!$E$34</f>
        <v>0.13900000000000001</v>
      </c>
      <c r="AE60" s="4">
        <f t="shared" si="10"/>
        <v>0.16923920442394702</v>
      </c>
      <c r="AF60" s="4">
        <f t="shared" si="11"/>
        <v>0.1673449858005171</v>
      </c>
      <c r="AG60" s="4">
        <f t="shared" si="24"/>
        <v>0.16790939789956852</v>
      </c>
      <c r="AH60" s="4">
        <f t="shared" si="25"/>
        <v>0.16416831579203461</v>
      </c>
      <c r="AI60" s="18">
        <f t="shared" si="12"/>
        <v>35.450768324117682</v>
      </c>
      <c r="AJ60" s="18">
        <f t="shared" si="13"/>
        <v>35.100469893152166</v>
      </c>
      <c r="AK60" s="1">
        <f t="shared" si="26"/>
        <v>35.084346108291761</v>
      </c>
      <c r="AL60" s="1">
        <f t="shared" si="27"/>
        <v>34.793273300843765</v>
      </c>
      <c r="AM60" s="19">
        <f t="shared" si="14"/>
        <v>9.8812648505336616E-3</v>
      </c>
      <c r="AN60" s="6">
        <f t="shared" si="28"/>
        <v>-8.2963725916272591E-3</v>
      </c>
      <c r="AO60" s="1">
        <f t="shared" si="29"/>
        <v>27.560053435092797</v>
      </c>
      <c r="AP60" s="1">
        <f t="shared" si="30"/>
        <v>27.43669795008698</v>
      </c>
      <c r="AQ60" s="6">
        <f t="shared" si="31"/>
        <v>-4.4758797473427904E-3</v>
      </c>
    </row>
    <row r="61" spans="1:43" x14ac:dyDescent="0.25">
      <c r="A61" t="s">
        <v>19</v>
      </c>
      <c r="B61" s="7" t="str">
        <f t="shared" si="18"/>
        <v>603210</v>
      </c>
      <c r="C61" s="2">
        <v>6031.8578948923996</v>
      </c>
      <c r="D61">
        <v>300</v>
      </c>
      <c r="E61">
        <v>49</v>
      </c>
      <c r="F61">
        <v>160</v>
      </c>
      <c r="G61">
        <v>10</v>
      </c>
      <c r="H61">
        <f t="shared" si="8"/>
        <v>3.2070425005395786</v>
      </c>
      <c r="I61">
        <v>6</v>
      </c>
      <c r="J61" s="2">
        <v>739.48142832450003</v>
      </c>
      <c r="K61" s="2">
        <v>696.48693587378398</v>
      </c>
      <c r="L61" s="2">
        <f t="shared" si="19"/>
        <v>2356.4910425858998</v>
      </c>
      <c r="M61" s="2">
        <v>701.69272969460405</v>
      </c>
      <c r="N61" s="2">
        <f t="shared" si="20"/>
        <v>2374.104304050627</v>
      </c>
      <c r="O61" s="1">
        <v>94.185859062325207</v>
      </c>
      <c r="P61" s="1">
        <v>94.889838042921895</v>
      </c>
      <c r="Q61" s="1">
        <v>3.0239204423946999</v>
      </c>
      <c r="R61" s="1">
        <v>2.8344985800517102</v>
      </c>
      <c r="S61" s="1">
        <v>5.8141409376747202</v>
      </c>
      <c r="T61" s="1">
        <v>5.1101619570780601</v>
      </c>
      <c r="U61" s="1">
        <v>0.74743596077499297</v>
      </c>
      <c r="V61" s="1">
        <v>12.1080480872933</v>
      </c>
      <c r="W61" s="2">
        <f t="shared" si="33"/>
        <v>335.66858842099998</v>
      </c>
      <c r="X61" s="2">
        <f>VLOOKUP(B61,'BOS Cost Totals'!$C$5:$D$28,2,FALSE)</f>
        <v>318.74818809700002</v>
      </c>
      <c r="Y61" s="3">
        <f t="shared" si="21"/>
        <v>0.23970567581908869</v>
      </c>
      <c r="Z61" s="6">
        <f t="shared" si="22"/>
        <v>0</v>
      </c>
      <c r="AA61" s="2">
        <v>1011</v>
      </c>
      <c r="AB61" s="2">
        <v>600</v>
      </c>
      <c r="AC61" s="6">
        <f t="shared" si="23"/>
        <v>0</v>
      </c>
      <c r="AD61" s="4">
        <f>Losses!$E$34</f>
        <v>0.13900000000000001</v>
      </c>
      <c r="AE61" s="4">
        <f t="shared" si="10"/>
        <v>0.16923920442394702</v>
      </c>
      <c r="AF61" s="4">
        <f t="shared" si="11"/>
        <v>0.1673449858005171</v>
      </c>
      <c r="AG61" s="4">
        <f t="shared" si="24"/>
        <v>0.19714140937674721</v>
      </c>
      <c r="AH61" s="4">
        <f t="shared" si="25"/>
        <v>0.19010161957078062</v>
      </c>
      <c r="AI61" s="18">
        <f t="shared" si="12"/>
        <v>74.067322791141351</v>
      </c>
      <c r="AJ61" s="18">
        <f t="shared" si="13"/>
        <v>75.411591804703377</v>
      </c>
      <c r="AK61" s="1">
        <f t="shared" si="26"/>
        <v>75.970667100753772</v>
      </c>
      <c r="AL61" s="1">
        <f t="shared" si="27"/>
        <v>74.751595397433704</v>
      </c>
      <c r="AM61" s="19">
        <f t="shared" si="14"/>
        <v>-1.8149285851098765E-2</v>
      </c>
      <c r="AN61" s="6">
        <f t="shared" si="28"/>
        <v>-1.6046610485903879E-2</v>
      </c>
      <c r="AO61" s="1">
        <f t="shared" si="29"/>
        <v>59.677773053937202</v>
      </c>
      <c r="AP61" s="1">
        <f t="shared" si="30"/>
        <v>59.159042570533536</v>
      </c>
      <c r="AQ61" s="6">
        <f t="shared" si="31"/>
        <v>-8.6921890154116992E-3</v>
      </c>
    </row>
    <row r="62" spans="1:43" x14ac:dyDescent="0.25">
      <c r="A62" t="s">
        <v>47</v>
      </c>
      <c r="B62" s="7" t="str">
        <f t="shared" si="18"/>
        <v>60327</v>
      </c>
      <c r="C62" s="2">
        <v>6031.8578948923996</v>
      </c>
      <c r="D62">
        <v>300</v>
      </c>
      <c r="E62">
        <v>49</v>
      </c>
      <c r="F62">
        <v>160</v>
      </c>
      <c r="G62">
        <v>7</v>
      </c>
      <c r="H62">
        <f t="shared" si="8"/>
        <v>6.5449846949787309</v>
      </c>
      <c r="I62">
        <v>7.5</v>
      </c>
      <c r="J62" s="2">
        <v>1167.5372750935801</v>
      </c>
      <c r="K62" s="2">
        <v>1081.7954023571399</v>
      </c>
      <c r="L62" s="2">
        <f t="shared" si="19"/>
        <v>3660.1421279597093</v>
      </c>
      <c r="M62" s="2">
        <v>1101.58107828485</v>
      </c>
      <c r="N62" s="2">
        <f t="shared" si="20"/>
        <v>3727.084902753702</v>
      </c>
      <c r="O62" s="1">
        <v>92.656176846296404</v>
      </c>
      <c r="P62" s="1">
        <v>94.350827316974303</v>
      </c>
      <c r="Q62" s="1">
        <v>3.0239204423946999</v>
      </c>
      <c r="R62" s="1">
        <v>2.8344985800517102</v>
      </c>
      <c r="S62" s="1">
        <v>7.3438231537035996</v>
      </c>
      <c r="T62" s="1">
        <v>5.6491726830256601</v>
      </c>
      <c r="U62" s="1">
        <v>1.82896653883002</v>
      </c>
      <c r="V62" s="1">
        <v>23.075861648755801</v>
      </c>
      <c r="W62" s="2">
        <f t="shared" si="33"/>
        <v>335.66858842099998</v>
      </c>
      <c r="X62" s="2">
        <f>VLOOKUP(B62,'BOS Cost Totals'!$C$5:$D$28,2,FALSE)</f>
        <v>308.774255068</v>
      </c>
      <c r="Y62" s="3">
        <f t="shared" si="21"/>
        <v>0.23395990176523843</v>
      </c>
      <c r="Z62" s="6">
        <f t="shared" si="22"/>
        <v>-7.5006178750833263E-3</v>
      </c>
      <c r="AA62" s="2">
        <v>1011</v>
      </c>
      <c r="AB62" s="2">
        <v>600</v>
      </c>
      <c r="AC62" s="6">
        <f t="shared" si="23"/>
        <v>-1.0856002937713539E-2</v>
      </c>
      <c r="AD62" s="4">
        <f>Losses!$E$34</f>
        <v>0.13900000000000001</v>
      </c>
      <c r="AE62" s="4">
        <f t="shared" si="10"/>
        <v>0.16923920442394702</v>
      </c>
      <c r="AF62" s="4">
        <f t="shared" si="11"/>
        <v>0.1673449858005171</v>
      </c>
      <c r="AG62" s="4">
        <f t="shared" si="24"/>
        <v>0.212438231537036</v>
      </c>
      <c r="AH62" s="4">
        <f t="shared" si="25"/>
        <v>0.19549172683025662</v>
      </c>
      <c r="AI62" s="18">
        <f t="shared" si="12"/>
        <v>47.686394845802653</v>
      </c>
      <c r="AJ62" s="18">
        <f t="shared" si="13"/>
        <v>48.358033672952743</v>
      </c>
      <c r="AK62" s="1">
        <f t="shared" si="26"/>
        <v>49.602325679856044</v>
      </c>
      <c r="AL62" s="1">
        <f t="shared" si="27"/>
        <v>47.685332404782358</v>
      </c>
      <c r="AM62" s="19">
        <f t="shared" si="14"/>
        <v>-1.4084495783794984E-2</v>
      </c>
      <c r="AN62" s="6">
        <f t="shared" si="28"/>
        <v>-3.8647245845817156E-2</v>
      </c>
      <c r="AO62" s="1">
        <f t="shared" si="29"/>
        <v>38.908810018289607</v>
      </c>
      <c r="AP62" s="1">
        <f t="shared" si="30"/>
        <v>38.089218282443014</v>
      </c>
      <c r="AQ62" s="6">
        <f t="shared" si="31"/>
        <v>-2.1064425652219467E-2</v>
      </c>
    </row>
    <row r="63" spans="1:43" x14ac:dyDescent="0.25">
      <c r="A63" t="s">
        <v>51</v>
      </c>
      <c r="B63" s="7" t="str">
        <f t="shared" si="18"/>
        <v>60327</v>
      </c>
      <c r="C63" s="2">
        <v>6031.8578948923996</v>
      </c>
      <c r="D63">
        <v>300</v>
      </c>
      <c r="E63">
        <v>49</v>
      </c>
      <c r="F63">
        <v>160</v>
      </c>
      <c r="G63">
        <v>7</v>
      </c>
      <c r="H63">
        <f t="shared" si="8"/>
        <v>6.5449846949787309</v>
      </c>
      <c r="I63">
        <v>9</v>
      </c>
      <c r="J63" s="2">
        <v>1498.49127476684</v>
      </c>
      <c r="K63" s="2">
        <v>1420.39539886749</v>
      </c>
      <c r="L63" s="2">
        <f t="shared" si="19"/>
        <v>4805.7599675753718</v>
      </c>
      <c r="M63" s="2">
        <v>1435.9276616659599</v>
      </c>
      <c r="N63" s="2">
        <f t="shared" si="20"/>
        <v>4858.3117618308752</v>
      </c>
      <c r="O63" s="1">
        <v>94.788366324555398</v>
      </c>
      <c r="P63" s="1">
        <v>95.824893067154306</v>
      </c>
      <c r="Q63" s="1">
        <v>3.0239204423946999</v>
      </c>
      <c r="R63" s="1">
        <v>2.8344985800517102</v>
      </c>
      <c r="S63" s="1">
        <v>5.2116336754445998</v>
      </c>
      <c r="T63" s="1">
        <v>4.1751069328456101</v>
      </c>
      <c r="U63" s="1">
        <v>1.0935168341755299</v>
      </c>
      <c r="V63" s="1">
        <v>19.888710664426299</v>
      </c>
      <c r="W63" s="2">
        <f t="shared" si="33"/>
        <v>335.66858842099998</v>
      </c>
      <c r="X63" s="2">
        <f>VLOOKUP(B63,'BOS Cost Totals'!$C$5:$D$28,2,FALSE)</f>
        <v>308.774255068</v>
      </c>
      <c r="Y63" s="3">
        <f t="shared" si="21"/>
        <v>0.23395990176523843</v>
      </c>
      <c r="Z63" s="6">
        <f t="shared" si="22"/>
        <v>0</v>
      </c>
      <c r="AA63" s="2">
        <v>1011</v>
      </c>
      <c r="AB63" s="2">
        <v>600</v>
      </c>
      <c r="AC63" s="6">
        <f t="shared" si="23"/>
        <v>0</v>
      </c>
      <c r="AD63" s="4">
        <f>Losses!$E$34</f>
        <v>0.13900000000000001</v>
      </c>
      <c r="AE63" s="4">
        <f t="shared" si="10"/>
        <v>0.16923920442394702</v>
      </c>
      <c r="AF63" s="4">
        <f t="shared" si="11"/>
        <v>0.1673449858005171</v>
      </c>
      <c r="AG63" s="4">
        <f t="shared" si="24"/>
        <v>0.191116336754446</v>
      </c>
      <c r="AH63" s="4">
        <f t="shared" si="25"/>
        <v>0.18075106932845611</v>
      </c>
      <c r="AI63" s="18">
        <f t="shared" si="12"/>
        <v>36.318705861978877</v>
      </c>
      <c r="AJ63" s="18">
        <f t="shared" si="13"/>
        <v>36.430670996225089</v>
      </c>
      <c r="AK63" s="1">
        <f t="shared" si="26"/>
        <v>36.782096154214067</v>
      </c>
      <c r="AL63" s="1">
        <f t="shared" si="27"/>
        <v>35.9238894602925</v>
      </c>
      <c r="AM63" s="19">
        <f t="shared" si="14"/>
        <v>-3.0828503270934398E-3</v>
      </c>
      <c r="AN63" s="6">
        <f t="shared" si="28"/>
        <v>-2.3332185591691545E-2</v>
      </c>
      <c r="AO63" s="1">
        <f t="shared" si="29"/>
        <v>28.852429230349131</v>
      </c>
      <c r="AP63" s="1">
        <f t="shared" si="30"/>
        <v>28.487383718947765</v>
      </c>
      <c r="AQ63" s="6">
        <f t="shared" si="31"/>
        <v>-1.2652158627162803E-2</v>
      </c>
    </row>
    <row r="64" spans="1:43" x14ac:dyDescent="0.25">
      <c r="A64" t="s">
        <v>43</v>
      </c>
      <c r="B64" s="7" t="str">
        <f t="shared" si="18"/>
        <v>60327</v>
      </c>
      <c r="C64" s="2">
        <v>6031.8578948923996</v>
      </c>
      <c r="D64">
        <v>300</v>
      </c>
      <c r="E64">
        <v>49</v>
      </c>
      <c r="F64">
        <v>160</v>
      </c>
      <c r="G64">
        <v>7</v>
      </c>
      <c r="H64">
        <f t="shared" si="8"/>
        <v>6.5449846949787309</v>
      </c>
      <c r="I64">
        <v>6</v>
      </c>
      <c r="J64" s="2">
        <v>739.48142832450003</v>
      </c>
      <c r="K64" s="2">
        <v>663.89696127589195</v>
      </c>
      <c r="L64" s="2">
        <f t="shared" si="19"/>
        <v>2246.2262561808438</v>
      </c>
      <c r="M64" s="2">
        <v>678.65373890672697</v>
      </c>
      <c r="N64" s="2">
        <f t="shared" si="20"/>
        <v>2296.1542771003869</v>
      </c>
      <c r="O64" s="1">
        <v>89.778720039005506</v>
      </c>
      <c r="P64" s="1">
        <v>91.774277610244297</v>
      </c>
      <c r="Q64" s="1">
        <v>3.0239204423946999</v>
      </c>
      <c r="R64" s="1">
        <v>2.8344985800517102</v>
      </c>
      <c r="S64" s="1">
        <v>10.2212799609944</v>
      </c>
      <c r="T64" s="1">
        <v>8.2257223897557008</v>
      </c>
      <c r="U64" s="1">
        <v>2.2227511935698998</v>
      </c>
      <c r="V64" s="1">
        <v>19.5235584863543</v>
      </c>
      <c r="W64" s="2">
        <f t="shared" si="33"/>
        <v>335.66858842099998</v>
      </c>
      <c r="X64" s="2">
        <f>VLOOKUP(B64,'BOS Cost Totals'!$C$5:$D$28,2,FALSE)</f>
        <v>308.774255068</v>
      </c>
      <c r="Y64" s="3">
        <f t="shared" si="21"/>
        <v>0.23395990176523843</v>
      </c>
      <c r="Z64" s="6">
        <f t="shared" si="22"/>
        <v>0</v>
      </c>
      <c r="AA64" s="2">
        <v>1011</v>
      </c>
      <c r="AB64" s="2">
        <v>600</v>
      </c>
      <c r="AC64" s="6">
        <f t="shared" si="23"/>
        <v>0</v>
      </c>
      <c r="AD64" s="4">
        <f>Losses!$E$34</f>
        <v>0.13900000000000001</v>
      </c>
      <c r="AE64" s="4">
        <f t="shared" si="10"/>
        <v>0.16923920442394702</v>
      </c>
      <c r="AF64" s="4">
        <f t="shared" si="11"/>
        <v>0.1673449858005171</v>
      </c>
      <c r="AG64" s="4">
        <f t="shared" si="24"/>
        <v>0.24121279960994402</v>
      </c>
      <c r="AH64" s="4">
        <f t="shared" si="25"/>
        <v>0.22125722389755703</v>
      </c>
      <c r="AI64" s="18">
        <f t="shared" si="12"/>
        <v>77.703206533790478</v>
      </c>
      <c r="AJ64" s="18">
        <f t="shared" si="13"/>
        <v>81.091127370640081</v>
      </c>
      <c r="AK64" s="1">
        <f t="shared" si="26"/>
        <v>83.890178631888702</v>
      </c>
      <c r="AL64" s="1">
        <f t="shared" si="27"/>
        <v>79.963081003235629</v>
      </c>
      <c r="AM64" s="19">
        <f t="shared" si="14"/>
        <v>-4.3600785449906893E-2</v>
      </c>
      <c r="AN64" s="6">
        <f t="shared" si="28"/>
        <v>-4.6812364602121459E-2</v>
      </c>
      <c r="AO64" s="1">
        <f t="shared" si="29"/>
        <v>65.804717380703437</v>
      </c>
      <c r="AP64" s="1">
        <f t="shared" si="30"/>
        <v>64.118446817148183</v>
      </c>
      <c r="AQ64" s="6">
        <f t="shared" si="31"/>
        <v>-2.5625375059353056E-2</v>
      </c>
    </row>
    <row r="65" spans="1:43" x14ac:dyDescent="0.25">
      <c r="A65" t="s">
        <v>149</v>
      </c>
      <c r="B65" s="7" t="str">
        <f t="shared" si="18"/>
        <v>60326</v>
      </c>
      <c r="C65" s="2">
        <v>6031.8578948923996</v>
      </c>
      <c r="D65">
        <v>300</v>
      </c>
      <c r="E65">
        <v>49</v>
      </c>
      <c r="F65">
        <v>160</v>
      </c>
      <c r="G65">
        <v>6</v>
      </c>
      <c r="H65">
        <f t="shared" si="8"/>
        <v>8.908451390387718</v>
      </c>
      <c r="I65">
        <v>6</v>
      </c>
      <c r="J65" s="2">
        <v>739.48142832450003</v>
      </c>
      <c r="K65" s="2">
        <v>644.96240279298695</v>
      </c>
      <c r="L65" s="2">
        <f t="shared" si="19"/>
        <v>2182.163148659226</v>
      </c>
      <c r="M65" s="2">
        <v>666.294882536008</v>
      </c>
      <c r="N65" s="2">
        <f t="shared" si="20"/>
        <v>2254.339373138595</v>
      </c>
      <c r="O65" s="1">
        <v>87.218201578682994</v>
      </c>
      <c r="P65" s="1">
        <v>90.102990692502303</v>
      </c>
      <c r="Q65" s="1">
        <v>3.0239204423946999</v>
      </c>
      <c r="R65" s="1">
        <v>2.8344985800517102</v>
      </c>
      <c r="S65" s="1">
        <v>12.7817984213169</v>
      </c>
      <c r="T65" s="1">
        <v>9.8970093074976706</v>
      </c>
      <c r="U65" s="1">
        <v>3.30755399859606</v>
      </c>
      <c r="V65" s="1">
        <v>22.569508755576699</v>
      </c>
      <c r="W65" s="2">
        <f t="shared" si="33"/>
        <v>335.66858842099998</v>
      </c>
      <c r="X65" s="2">
        <f>VLOOKUP(B65,'BOS Cost Totals'!$C$5:$D$28,2,FALSE)</f>
        <v>304.94233652299999</v>
      </c>
      <c r="Y65" s="3">
        <f t="shared" si="21"/>
        <v>0.23172925443581563</v>
      </c>
      <c r="Z65" s="6">
        <f t="shared" si="22"/>
        <v>-2.9034651420765684E-3</v>
      </c>
      <c r="AA65" s="2">
        <v>1011</v>
      </c>
      <c r="AB65" s="2">
        <v>600</v>
      </c>
      <c r="AC65" s="6">
        <f t="shared" si="23"/>
        <v>-4.2165791159139735E-3</v>
      </c>
      <c r="AD65" s="4">
        <f>Losses!$E$34</f>
        <v>0.13900000000000001</v>
      </c>
      <c r="AE65" s="4">
        <f t="shared" si="10"/>
        <v>0.16923920442394702</v>
      </c>
      <c r="AF65" s="4">
        <f t="shared" si="11"/>
        <v>0.1673449858005171</v>
      </c>
      <c r="AG65" s="4">
        <f t="shared" si="24"/>
        <v>0.26681798421316905</v>
      </c>
      <c r="AH65" s="4">
        <f t="shared" si="25"/>
        <v>0.23797009307497671</v>
      </c>
      <c r="AI65" s="18">
        <f t="shared" si="12"/>
        <v>79.984387424416028</v>
      </c>
      <c r="AJ65" s="18">
        <f t="shared" si="13"/>
        <v>84.406738920530614</v>
      </c>
      <c r="AK65" s="1">
        <f t="shared" si="26"/>
        <v>89.189101730395109</v>
      </c>
      <c r="AL65" s="1">
        <f t="shared" si="27"/>
        <v>83.065273328809781</v>
      </c>
      <c r="AM65" s="19">
        <f t="shared" si="14"/>
        <v>-5.529018397863756E-2</v>
      </c>
      <c r="AN65" s="6">
        <f t="shared" si="28"/>
        <v>-6.8661173649855967E-2</v>
      </c>
      <c r="AO65" s="1">
        <f t="shared" si="29"/>
        <v>69.922546831443967</v>
      </c>
      <c r="AP65" s="1">
        <f t="shared" si="30"/>
        <v>67.275514213999571</v>
      </c>
      <c r="AQ65" s="6">
        <f t="shared" si="31"/>
        <v>-3.7856639058433617E-2</v>
      </c>
    </row>
    <row r="66" spans="1:43" x14ac:dyDescent="0.25">
      <c r="A66" t="s">
        <v>153</v>
      </c>
      <c r="B66" s="7" t="str">
        <f t="shared" ref="B66:B73" si="34">ROUND(C66,0)&amp;""&amp;G66</f>
        <v>60326</v>
      </c>
      <c r="C66" s="2">
        <v>6031.8578948923996</v>
      </c>
      <c r="D66">
        <v>300</v>
      </c>
      <c r="E66">
        <v>49</v>
      </c>
      <c r="F66">
        <v>160</v>
      </c>
      <c r="G66">
        <v>6</v>
      </c>
      <c r="H66">
        <f t="shared" si="8"/>
        <v>8.908451390387718</v>
      </c>
      <c r="I66">
        <v>7.5</v>
      </c>
      <c r="J66" s="2">
        <v>1167.5372750935801</v>
      </c>
      <c r="K66" s="2">
        <v>1058.31218001961</v>
      </c>
      <c r="L66" s="2">
        <f t="shared" ref="L66:L73" si="35">(K66*1000)/(E66*C66/1000)</f>
        <v>3580.6890898061397</v>
      </c>
      <c r="M66" s="2">
        <v>1085.98969745246</v>
      </c>
      <c r="N66" s="2">
        <f t="shared" ref="N66:N73" si="36">(M66*1000)/(E66*C66/1000)</f>
        <v>3674.3330887846728</v>
      </c>
      <c r="O66" s="1">
        <v>90.644830156260397</v>
      </c>
      <c r="P66" s="1">
        <v>93.015419774534905</v>
      </c>
      <c r="Q66" s="1">
        <v>3.0239204423946999</v>
      </c>
      <c r="R66" s="1">
        <v>2.8344985800517102</v>
      </c>
      <c r="S66" s="1">
        <v>9.3551698437395299</v>
      </c>
      <c r="T66" s="1">
        <v>6.9845802254650602</v>
      </c>
      <c r="U66" s="1">
        <v>2.6152507696113099</v>
      </c>
      <c r="V66" s="1">
        <v>25.339888616355299</v>
      </c>
      <c r="W66" s="2">
        <f t="shared" si="33"/>
        <v>335.66858842099998</v>
      </c>
      <c r="X66" s="2">
        <f>VLOOKUP(B66,'BOS Cost Totals'!$C$5:$D$28,2,FALSE)</f>
        <v>304.94233652299999</v>
      </c>
      <c r="Y66" s="3">
        <f t="shared" si="21"/>
        <v>0.23172925443581563</v>
      </c>
      <c r="Z66" s="6">
        <f t="shared" si="22"/>
        <v>0</v>
      </c>
      <c r="AA66" s="2">
        <v>1011</v>
      </c>
      <c r="AB66" s="2">
        <v>600</v>
      </c>
      <c r="AC66" s="6">
        <f t="shared" si="23"/>
        <v>0</v>
      </c>
      <c r="AD66" s="4">
        <f>Losses!$E$34</f>
        <v>0.13900000000000001</v>
      </c>
      <c r="AE66" s="4">
        <f t="shared" si="10"/>
        <v>0.16923920442394702</v>
      </c>
      <c r="AF66" s="4">
        <f t="shared" si="11"/>
        <v>0.1673449858005171</v>
      </c>
      <c r="AG66" s="4">
        <f t="shared" si="24"/>
        <v>0.23255169843739532</v>
      </c>
      <c r="AH66" s="4">
        <f t="shared" si="25"/>
        <v>0.2088458022546506</v>
      </c>
      <c r="AI66" s="18">
        <f t="shared" si="12"/>
        <v>48.744523282554162</v>
      </c>
      <c r="AJ66" s="18">
        <f t="shared" si="13"/>
        <v>49.880267448060494</v>
      </c>
      <c r="AK66" s="1">
        <f t="shared" si="26"/>
        <v>51.927219521302447</v>
      </c>
      <c r="AL66" s="1">
        <f t="shared" si="27"/>
        <v>49.087526686562718</v>
      </c>
      <c r="AM66" s="19">
        <f t="shared" si="14"/>
        <v>-2.3299933798158982E-2</v>
      </c>
      <c r="AN66" s="6">
        <f t="shared" si="28"/>
        <v>-5.4686017485969629E-2</v>
      </c>
      <c r="AO66" s="1">
        <f t="shared" si="29"/>
        <v>40.709945143079729</v>
      </c>
      <c r="AP66" s="1">
        <f t="shared" si="30"/>
        <v>39.490125118213086</v>
      </c>
      <c r="AQ66" s="6">
        <f t="shared" si="31"/>
        <v>-2.9963686283030998E-2</v>
      </c>
    </row>
    <row r="67" spans="1:43" x14ac:dyDescent="0.25">
      <c r="A67" t="s">
        <v>157</v>
      </c>
      <c r="B67" s="7" t="str">
        <f t="shared" si="34"/>
        <v>60326</v>
      </c>
      <c r="C67" s="2">
        <v>6031.8578948923996</v>
      </c>
      <c r="D67">
        <v>300</v>
      </c>
      <c r="E67">
        <v>49</v>
      </c>
      <c r="F67">
        <v>160</v>
      </c>
      <c r="G67">
        <v>6</v>
      </c>
      <c r="H67">
        <f t="shared" ref="H67:H73" si="37">((49*C67) /10^3)/ (((6*F67*G67)^2)/10^(6))</f>
        <v>8.908451390387718</v>
      </c>
      <c r="I67">
        <v>9</v>
      </c>
      <c r="J67" s="2">
        <v>1498.49127476684</v>
      </c>
      <c r="K67" s="2">
        <v>1398.4711260044</v>
      </c>
      <c r="L67" s="2">
        <f t="shared" si="35"/>
        <v>4731.5814726804683</v>
      </c>
      <c r="M67" s="2">
        <v>1423.13876957447</v>
      </c>
      <c r="N67" s="2">
        <f t="shared" si="36"/>
        <v>4815.0418767749761</v>
      </c>
      <c r="O67" s="1">
        <v>93.325276533358704</v>
      </c>
      <c r="P67" s="1">
        <v>94.971441845459296</v>
      </c>
      <c r="Q67" s="1">
        <v>3.0239204423946999</v>
      </c>
      <c r="R67" s="1">
        <v>2.8344985800517102</v>
      </c>
      <c r="S67" s="1">
        <v>6.6747234666412103</v>
      </c>
      <c r="T67" s="1">
        <v>5.0285581545406597</v>
      </c>
      <c r="U67" s="1">
        <v>1.7639008136366301</v>
      </c>
      <c r="V67" s="1">
        <v>24.6626743464013</v>
      </c>
      <c r="W67" s="2">
        <f t="shared" si="33"/>
        <v>335.66858842099998</v>
      </c>
      <c r="X67" s="2">
        <f>VLOOKUP(B67,'BOS Cost Totals'!$C$5:$D$28,2,FALSE)</f>
        <v>304.94233652299999</v>
      </c>
      <c r="Y67" s="3">
        <f t="shared" si="21"/>
        <v>0.23172925443581563</v>
      </c>
      <c r="Z67" s="6">
        <f t="shared" si="22"/>
        <v>0</v>
      </c>
      <c r="AA67" s="2">
        <v>1011</v>
      </c>
      <c r="AB67" s="2">
        <v>600</v>
      </c>
      <c r="AC67" s="6">
        <f t="shared" si="23"/>
        <v>0</v>
      </c>
      <c r="AD67" s="4">
        <f>Losses!$E$34</f>
        <v>0.13900000000000001</v>
      </c>
      <c r="AE67" s="4">
        <f t="shared" ref="AE67:AE73" si="38">(Q67/100)+AD67</f>
        <v>0.16923920442394702</v>
      </c>
      <c r="AF67" s="4">
        <f t="shared" ref="AF67:AF73" si="39">(R67/100)+AD67</f>
        <v>0.1673449858005171</v>
      </c>
      <c r="AG67" s="4">
        <f t="shared" si="24"/>
        <v>0.20574723466641212</v>
      </c>
      <c r="AH67" s="4">
        <f t="shared" si="25"/>
        <v>0.18928558154540662</v>
      </c>
      <c r="AI67" s="18">
        <f t="shared" ref="AI67:AI73" si="40">(((W67+AA67)*$AR$2)+$AS$2)/((L67*(1-AE67))/1000)</f>
        <v>36.88808566721471</v>
      </c>
      <c r="AJ67" s="18">
        <f t="shared" ref="AJ67:AJ73" si="41">(((W67+AA67)*$AR$2)+$AS$2)/((N67*(1-AH67))/1000)</f>
        <v>37.145009041862942</v>
      </c>
      <c r="AK67" s="1">
        <f t="shared" si="26"/>
        <v>37.970450753603572</v>
      </c>
      <c r="AL67" s="1">
        <f t="shared" si="27"/>
        <v>36.554668126302488</v>
      </c>
      <c r="AM67" s="19">
        <f t="shared" ref="AM67:AM73" si="42">(AI67-AJ67)/AI67</f>
        <v>-6.9649419318221426E-3</v>
      </c>
      <c r="AN67" s="6">
        <f t="shared" si="28"/>
        <v>-3.7286431928036032E-2</v>
      </c>
      <c r="AO67" s="1">
        <f t="shared" si="29"/>
        <v>29.768105850594949</v>
      </c>
      <c r="AP67" s="1">
        <f t="shared" si="30"/>
        <v>29.16366090496788</v>
      </c>
      <c r="AQ67" s="6">
        <f t="shared" si="31"/>
        <v>-2.030511946782091E-2</v>
      </c>
    </row>
    <row r="68" spans="1:43" x14ac:dyDescent="0.25">
      <c r="A68" t="s">
        <v>137</v>
      </c>
      <c r="B68" s="7" t="str">
        <f t="shared" si="34"/>
        <v>60325</v>
      </c>
      <c r="C68" s="2">
        <v>6031.8578948923996</v>
      </c>
      <c r="D68">
        <v>300</v>
      </c>
      <c r="E68">
        <v>49</v>
      </c>
      <c r="F68">
        <v>160</v>
      </c>
      <c r="G68">
        <v>5</v>
      </c>
      <c r="H68">
        <f t="shared" si="37"/>
        <v>12.828170002158314</v>
      </c>
      <c r="I68">
        <v>6</v>
      </c>
      <c r="J68" s="2">
        <v>739.48142832450003</v>
      </c>
      <c r="K68" s="2">
        <v>616.15601231863798</v>
      </c>
      <c r="L68" s="2">
        <f t="shared" si="35"/>
        <v>2084.6997252615233</v>
      </c>
      <c r="M68" s="2">
        <v>647.67243976680402</v>
      </c>
      <c r="N68" s="2">
        <f t="shared" si="36"/>
        <v>2191.3322766427459</v>
      </c>
      <c r="O68" s="1">
        <v>83.322716260056694</v>
      </c>
      <c r="P68" s="1">
        <v>87.584679609099098</v>
      </c>
      <c r="Q68" s="1">
        <v>3.0239204423946999</v>
      </c>
      <c r="R68" s="1">
        <v>2.8344985800517102</v>
      </c>
      <c r="S68" s="1">
        <v>16.677283739943199</v>
      </c>
      <c r="T68" s="1">
        <v>12.415320390900799</v>
      </c>
      <c r="U68" s="1">
        <v>5.1150076957891697</v>
      </c>
      <c r="V68" s="1">
        <v>25.555500616894602</v>
      </c>
      <c r="W68" s="2">
        <f t="shared" si="33"/>
        <v>335.66858842099998</v>
      </c>
      <c r="X68" s="2">
        <f>VLOOKUP(B68,'BOS Cost Totals'!$C$5:$D$28,2,FALSE)</f>
        <v>300.98527929400001</v>
      </c>
      <c r="Y68" s="3">
        <f t="shared" si="21"/>
        <v>0.22941208567215399</v>
      </c>
      <c r="Z68" s="6">
        <f t="shared" si="22"/>
        <v>-3.0070141518931401E-3</v>
      </c>
      <c r="AA68" s="2">
        <v>1011</v>
      </c>
      <c r="AB68" s="2">
        <v>600</v>
      </c>
      <c r="AC68" s="6">
        <f t="shared" si="23"/>
        <v>-4.3727175415440552E-3</v>
      </c>
      <c r="AD68" s="4">
        <f>Losses!$E$34</f>
        <v>0.13900000000000001</v>
      </c>
      <c r="AE68" s="4">
        <f t="shared" si="38"/>
        <v>0.16923920442394702</v>
      </c>
      <c r="AF68" s="4">
        <f t="shared" si="39"/>
        <v>0.1673449858005171</v>
      </c>
      <c r="AG68" s="4">
        <f t="shared" si="24"/>
        <v>0.30577283739943201</v>
      </c>
      <c r="AH68" s="4">
        <f t="shared" si="25"/>
        <v>0.26315320390900798</v>
      </c>
      <c r="AI68" s="18">
        <f t="shared" si="40"/>
        <v>83.723799926988207</v>
      </c>
      <c r="AJ68" s="18">
        <f t="shared" si="41"/>
        <v>89.801377561466708</v>
      </c>
      <c r="AK68" s="1">
        <f t="shared" si="26"/>
        <v>98.392390224502023</v>
      </c>
      <c r="AL68" s="1">
        <f t="shared" si="27"/>
        <v>88.190374539720466</v>
      </c>
      <c r="AM68" s="19">
        <f t="shared" si="42"/>
        <v>-7.2590800223813132E-2</v>
      </c>
      <c r="AN68" s="6">
        <f t="shared" si="28"/>
        <v>-0.10368703983614594</v>
      </c>
      <c r="AO68" s="1">
        <f t="shared" si="29"/>
        <v>77.093451012234169</v>
      </c>
      <c r="AP68" s="1">
        <f t="shared" si="30"/>
        <v>72.634322406282223</v>
      </c>
      <c r="AQ68" s="6">
        <f t="shared" si="31"/>
        <v>-5.7840562945409138E-2</v>
      </c>
    </row>
    <row r="69" spans="1:43" x14ac:dyDescent="0.25">
      <c r="A69" t="s">
        <v>141</v>
      </c>
      <c r="B69" s="7" t="str">
        <f t="shared" si="34"/>
        <v>60325</v>
      </c>
      <c r="C69" s="2">
        <v>6031.8578948923996</v>
      </c>
      <c r="D69">
        <v>300</v>
      </c>
      <c r="E69">
        <v>49</v>
      </c>
      <c r="F69">
        <v>160</v>
      </c>
      <c r="G69">
        <v>5</v>
      </c>
      <c r="H69">
        <f t="shared" si="37"/>
        <v>12.828170002158314</v>
      </c>
      <c r="I69">
        <v>7.5</v>
      </c>
      <c r="J69" s="2">
        <v>1167.5372750935801</v>
      </c>
      <c r="K69" s="2">
        <v>1021.30374129499</v>
      </c>
      <c r="L69" s="2">
        <f t="shared" si="35"/>
        <v>3455.4748899945589</v>
      </c>
      <c r="M69" s="2">
        <v>1063.1826178225299</v>
      </c>
      <c r="N69" s="2">
        <f t="shared" si="36"/>
        <v>3597.1677090951785</v>
      </c>
      <c r="O69" s="1">
        <v>87.475043673713401</v>
      </c>
      <c r="P69" s="1">
        <v>91.061984957809301</v>
      </c>
      <c r="Q69" s="1">
        <v>3.0239204423946999</v>
      </c>
      <c r="R69" s="1">
        <v>2.8344985800517102</v>
      </c>
      <c r="S69" s="1">
        <v>12.5249563262865</v>
      </c>
      <c r="T69" s="1">
        <v>8.9380150421906706</v>
      </c>
      <c r="U69" s="1">
        <v>4.1005310011337501</v>
      </c>
      <c r="V69" s="1">
        <v>28.638353624977199</v>
      </c>
      <c r="W69" s="2">
        <f t="shared" si="33"/>
        <v>335.66858842099998</v>
      </c>
      <c r="X69" s="2">
        <f>VLOOKUP(B69,'BOS Cost Totals'!$C$5:$D$28,2,FALSE)</f>
        <v>300.98527929400001</v>
      </c>
      <c r="Y69" s="3">
        <f t="shared" si="21"/>
        <v>0.22941208567215399</v>
      </c>
      <c r="Z69" s="6">
        <f t="shared" si="22"/>
        <v>0</v>
      </c>
      <c r="AA69" s="2">
        <v>1011</v>
      </c>
      <c r="AB69" s="2">
        <v>600</v>
      </c>
      <c r="AC69" s="6">
        <f t="shared" si="23"/>
        <v>0</v>
      </c>
      <c r="AD69" s="4">
        <f>Losses!$E$34</f>
        <v>0.13900000000000001</v>
      </c>
      <c r="AE69" s="4">
        <f t="shared" si="38"/>
        <v>0.16923920442394702</v>
      </c>
      <c r="AF69" s="4">
        <f t="shared" si="39"/>
        <v>0.1673449858005171</v>
      </c>
      <c r="AG69" s="4">
        <f t="shared" si="24"/>
        <v>0.26424956326286497</v>
      </c>
      <c r="AH69" s="4">
        <f t="shared" si="25"/>
        <v>0.22838015042190674</v>
      </c>
      <c r="AI69" s="18">
        <f t="shared" si="40"/>
        <v>50.51085256357279</v>
      </c>
      <c r="AJ69" s="18">
        <f t="shared" si="41"/>
        <v>52.240142938556303</v>
      </c>
      <c r="AK69" s="1">
        <f t="shared" si="26"/>
        <v>56.010358463717921</v>
      </c>
      <c r="AL69" s="1">
        <f t="shared" si="27"/>
        <v>51.302974373710342</v>
      </c>
      <c r="AM69" s="19">
        <f t="shared" si="42"/>
        <v>-3.4236016365137262E-2</v>
      </c>
      <c r="AN69" s="6">
        <f t="shared" si="28"/>
        <v>-8.4044884180787788E-2</v>
      </c>
      <c r="AO69" s="1">
        <f t="shared" si="29"/>
        <v>43.885831176047809</v>
      </c>
      <c r="AP69" s="1">
        <f t="shared" si="30"/>
        <v>41.845760541287738</v>
      </c>
      <c r="AQ69" s="6">
        <f t="shared" si="31"/>
        <v>-4.6485860700150268E-2</v>
      </c>
    </row>
    <row r="70" spans="1:43" x14ac:dyDescent="0.25">
      <c r="A70" t="s">
        <v>145</v>
      </c>
      <c r="B70" s="7" t="str">
        <f t="shared" si="34"/>
        <v>60325</v>
      </c>
      <c r="C70" s="2">
        <v>6031.8578948923996</v>
      </c>
      <c r="D70">
        <v>300</v>
      </c>
      <c r="E70">
        <v>49</v>
      </c>
      <c r="F70">
        <v>160</v>
      </c>
      <c r="G70">
        <v>5</v>
      </c>
      <c r="H70">
        <f t="shared" si="37"/>
        <v>12.828170002158314</v>
      </c>
      <c r="I70">
        <v>9</v>
      </c>
      <c r="J70" s="2">
        <v>1498.49127476684</v>
      </c>
      <c r="K70" s="2">
        <v>1364.6821135155401</v>
      </c>
      <c r="L70" s="2">
        <f t="shared" si="35"/>
        <v>4617.2598663922909</v>
      </c>
      <c r="M70" s="2">
        <v>1402.9296141168099</v>
      </c>
      <c r="N70" s="2">
        <f t="shared" si="36"/>
        <v>4746.6663030760146</v>
      </c>
      <c r="O70" s="1">
        <v>91.070407715779794</v>
      </c>
      <c r="P70" s="1">
        <v>93.622808336678702</v>
      </c>
      <c r="Q70" s="1">
        <v>3.0239204423946999</v>
      </c>
      <c r="R70" s="1">
        <v>2.8344985800517102</v>
      </c>
      <c r="S70" s="1">
        <v>8.9295922842201794</v>
      </c>
      <c r="T70" s="1">
        <v>6.3771916633212999</v>
      </c>
      <c r="U70" s="1">
        <v>2.8026673920958198</v>
      </c>
      <c r="V70" s="1">
        <v>28.583618822209001</v>
      </c>
      <c r="W70" s="2">
        <f t="shared" si="33"/>
        <v>335.66858842099998</v>
      </c>
      <c r="X70" s="2">
        <f>VLOOKUP(B70,'BOS Cost Totals'!$C$5:$D$28,2,FALSE)</f>
        <v>300.98527929400001</v>
      </c>
      <c r="Y70" s="3">
        <f t="shared" si="21"/>
        <v>0.22941208567215399</v>
      </c>
      <c r="Z70" s="6">
        <f t="shared" si="22"/>
        <v>0</v>
      </c>
      <c r="AA70" s="2">
        <v>1011</v>
      </c>
      <c r="AB70" s="2">
        <v>600</v>
      </c>
      <c r="AC70" s="6">
        <f t="shared" si="23"/>
        <v>0</v>
      </c>
      <c r="AD70" s="4">
        <f>Losses!$E$34</f>
        <v>0.13900000000000001</v>
      </c>
      <c r="AE70" s="4">
        <f t="shared" si="38"/>
        <v>0.16923920442394702</v>
      </c>
      <c r="AF70" s="4">
        <f t="shared" si="39"/>
        <v>0.1673449858005171</v>
      </c>
      <c r="AG70" s="4">
        <f t="shared" si="24"/>
        <v>0.22829592284220179</v>
      </c>
      <c r="AH70" s="4">
        <f t="shared" si="25"/>
        <v>0.20277191663321301</v>
      </c>
      <c r="AI70" s="18">
        <f t="shared" si="40"/>
        <v>37.801420703231848</v>
      </c>
      <c r="AJ70" s="18">
        <f t="shared" si="41"/>
        <v>38.317498029816697</v>
      </c>
      <c r="AK70" s="1">
        <f t="shared" si="26"/>
        <v>39.964235486840224</v>
      </c>
      <c r="AL70" s="1">
        <f t="shared" si="27"/>
        <v>37.630096491131631</v>
      </c>
      <c r="AM70" s="19">
        <f t="shared" si="42"/>
        <v>-1.3652326208488953E-2</v>
      </c>
      <c r="AN70" s="6">
        <f t="shared" si="28"/>
        <v>-5.8405696174951179E-2</v>
      </c>
      <c r="AO70" s="1">
        <f t="shared" si="29"/>
        <v>31.313202410432655</v>
      </c>
      <c r="AP70" s="1">
        <f t="shared" si="30"/>
        <v>30.31068081163005</v>
      </c>
      <c r="AQ70" s="6">
        <f t="shared" si="31"/>
        <v>-3.201593965581094E-2</v>
      </c>
    </row>
    <row r="71" spans="1:43" x14ac:dyDescent="0.25">
      <c r="A71" t="s">
        <v>31</v>
      </c>
      <c r="B71" s="7" t="str">
        <f t="shared" si="34"/>
        <v>60324</v>
      </c>
      <c r="C71" s="2">
        <v>6031.8578948923996</v>
      </c>
      <c r="D71">
        <v>300</v>
      </c>
      <c r="E71">
        <v>49</v>
      </c>
      <c r="F71">
        <v>160</v>
      </c>
      <c r="G71">
        <v>4</v>
      </c>
      <c r="H71">
        <f t="shared" si="37"/>
        <v>20.044015628372364</v>
      </c>
      <c r="I71">
        <v>6</v>
      </c>
      <c r="J71" s="2">
        <v>739.48142832450003</v>
      </c>
      <c r="K71" s="2">
        <v>571.37988901107099</v>
      </c>
      <c r="L71" s="2">
        <f t="shared" si="35"/>
        <v>1933.2043732867885</v>
      </c>
      <c r="M71" s="2">
        <v>619.64563685133101</v>
      </c>
      <c r="N71" s="2">
        <f t="shared" si="36"/>
        <v>2096.5065065947042</v>
      </c>
      <c r="O71" s="1">
        <v>77.267645558819495</v>
      </c>
      <c r="P71" s="1">
        <v>83.794617838518207</v>
      </c>
      <c r="Q71" s="1">
        <v>3.0239204423946999</v>
      </c>
      <c r="R71" s="1">
        <v>2.8344985800517102</v>
      </c>
      <c r="S71" s="1">
        <v>22.732354441180401</v>
      </c>
      <c r="T71" s="1">
        <v>16.205382161481701</v>
      </c>
      <c r="U71" s="1">
        <v>8.4472255269252603</v>
      </c>
      <c r="V71" s="1">
        <v>28.712258101496499</v>
      </c>
      <c r="W71" s="2">
        <f t="shared" si="33"/>
        <v>335.66858842099998</v>
      </c>
      <c r="X71" s="2">
        <f>VLOOKUP(B71,'BOS Cost Totals'!$C$5:$D$28,2,FALSE)</f>
        <v>297.01902936599998</v>
      </c>
      <c r="Y71" s="3">
        <f t="shared" si="21"/>
        <v>0.22707546503353687</v>
      </c>
      <c r="Z71" s="6">
        <f t="shared" si="22"/>
        <v>-3.0230902667858638E-3</v>
      </c>
      <c r="AA71" s="2">
        <v>1011</v>
      </c>
      <c r="AB71" s="2">
        <v>600</v>
      </c>
      <c r="AC71" s="6">
        <f t="shared" si="23"/>
        <v>-4.4021251169696412E-3</v>
      </c>
      <c r="AD71" s="4">
        <f>Losses!$E$34</f>
        <v>0.13900000000000001</v>
      </c>
      <c r="AE71" s="4">
        <f t="shared" si="38"/>
        <v>0.16923920442394702</v>
      </c>
      <c r="AF71" s="4">
        <f t="shared" si="39"/>
        <v>0.1673449858005171</v>
      </c>
      <c r="AG71" s="4">
        <f t="shared" si="24"/>
        <v>0.36632354441180404</v>
      </c>
      <c r="AH71" s="4">
        <f t="shared" si="25"/>
        <v>0.30105382161481703</v>
      </c>
      <c r="AI71" s="18">
        <f t="shared" si="40"/>
        <v>90.284806468183191</v>
      </c>
      <c r="AJ71" s="18">
        <f t="shared" si="41"/>
        <v>98.952890464595839</v>
      </c>
      <c r="AK71" s="1">
        <f t="shared" si="26"/>
        <v>115.99869403613114</v>
      </c>
      <c r="AL71" s="1">
        <f t="shared" si="27"/>
        <v>96.974710232476241</v>
      </c>
      <c r="AM71" s="19">
        <f t="shared" si="42"/>
        <v>-9.6008224810974402E-2</v>
      </c>
      <c r="AN71" s="6">
        <f t="shared" si="28"/>
        <v>-0.1640017067582617</v>
      </c>
      <c r="AO71" s="1">
        <f t="shared" si="29"/>
        <v>90.835964751438254</v>
      </c>
      <c r="AP71" s="1">
        <f t="shared" si="30"/>
        <v>82.353425719576038</v>
      </c>
      <c r="AQ71" s="6">
        <f t="shared" si="31"/>
        <v>-9.3383045526886518E-2</v>
      </c>
    </row>
    <row r="72" spans="1:43" x14ac:dyDescent="0.25">
      <c r="A72" t="s">
        <v>35</v>
      </c>
      <c r="B72" s="7" t="str">
        <f t="shared" si="34"/>
        <v>60324</v>
      </c>
      <c r="C72" s="2">
        <v>6031.8578948923996</v>
      </c>
      <c r="D72">
        <v>300</v>
      </c>
      <c r="E72">
        <v>49</v>
      </c>
      <c r="F72">
        <v>160</v>
      </c>
      <c r="G72">
        <v>4</v>
      </c>
      <c r="H72">
        <f t="shared" si="37"/>
        <v>20.044015628372364</v>
      </c>
      <c r="I72">
        <v>7.5</v>
      </c>
      <c r="J72" s="2">
        <v>1167.5372750935801</v>
      </c>
      <c r="K72" s="2">
        <v>963.47005191899302</v>
      </c>
      <c r="L72" s="2">
        <f t="shared" si="35"/>
        <v>3259.8006225321615</v>
      </c>
      <c r="M72" s="2">
        <v>1028.24402996808</v>
      </c>
      <c r="N72" s="2">
        <f t="shared" si="36"/>
        <v>3478.9566342294006</v>
      </c>
      <c r="O72" s="1">
        <v>82.521566760407296</v>
      </c>
      <c r="P72" s="1">
        <v>88.069481968844798</v>
      </c>
      <c r="Q72" s="1">
        <v>3.0239204423946999</v>
      </c>
      <c r="R72" s="1">
        <v>2.8344985800517102</v>
      </c>
      <c r="S72" s="1">
        <v>17.478433239592601</v>
      </c>
      <c r="T72" s="1">
        <v>11.930518031155099</v>
      </c>
      <c r="U72" s="1">
        <v>6.7229882153659002</v>
      </c>
      <c r="V72" s="1">
        <v>31.741490397836099</v>
      </c>
      <c r="W72" s="2">
        <f t="shared" si="33"/>
        <v>335.66858842099998</v>
      </c>
      <c r="X72" s="2">
        <f>VLOOKUP(B72,'BOS Cost Totals'!$C$5:$D$28,2,FALSE)</f>
        <v>297.01902936599998</v>
      </c>
      <c r="Y72" s="3">
        <f t="shared" si="21"/>
        <v>0.22707546503353687</v>
      </c>
      <c r="Z72" s="6">
        <f t="shared" si="22"/>
        <v>0</v>
      </c>
      <c r="AA72" s="2">
        <v>1011</v>
      </c>
      <c r="AB72" s="2">
        <v>600</v>
      </c>
      <c r="AC72" s="6">
        <f t="shared" si="23"/>
        <v>0</v>
      </c>
      <c r="AD72" s="4">
        <f>Losses!$E$34</f>
        <v>0.13900000000000001</v>
      </c>
      <c r="AE72" s="4">
        <f t="shared" si="38"/>
        <v>0.16923920442394702</v>
      </c>
      <c r="AF72" s="4">
        <f t="shared" si="39"/>
        <v>0.1673449858005171</v>
      </c>
      <c r="AG72" s="4">
        <f t="shared" si="24"/>
        <v>0.31378433239592601</v>
      </c>
      <c r="AH72" s="4">
        <f t="shared" si="25"/>
        <v>0.25830518031155103</v>
      </c>
      <c r="AI72" s="18">
        <f t="shared" si="40"/>
        <v>53.542839859348192</v>
      </c>
      <c r="AJ72" s="18">
        <f t="shared" si="41"/>
        <v>56.194546790201805</v>
      </c>
      <c r="AK72" s="1">
        <f t="shared" si="26"/>
        <v>63.525306897711005</v>
      </c>
      <c r="AL72" s="1">
        <f t="shared" si="27"/>
        <v>55.071154223381633</v>
      </c>
      <c r="AM72" s="19">
        <f t="shared" si="42"/>
        <v>-4.9524958665236818E-2</v>
      </c>
      <c r="AN72" s="6">
        <f t="shared" si="28"/>
        <v>-0.13308322442176188</v>
      </c>
      <c r="AO72" s="1">
        <f t="shared" si="29"/>
        <v>49.745237100578237</v>
      </c>
      <c r="AP72" s="1">
        <f t="shared" si="30"/>
        <v>46.024267907702466</v>
      </c>
      <c r="AQ72" s="6">
        <f t="shared" si="31"/>
        <v>-7.4800511762612917E-2</v>
      </c>
    </row>
    <row r="73" spans="1:43" x14ac:dyDescent="0.25">
      <c r="A73" t="s">
        <v>39</v>
      </c>
      <c r="B73" s="7" t="str">
        <f t="shared" si="34"/>
        <v>60324</v>
      </c>
      <c r="C73" s="2">
        <v>6031.8578948923996</v>
      </c>
      <c r="D73">
        <v>300</v>
      </c>
      <c r="E73">
        <v>49</v>
      </c>
      <c r="F73">
        <v>160</v>
      </c>
      <c r="G73">
        <v>4</v>
      </c>
      <c r="H73">
        <f t="shared" si="37"/>
        <v>20.044015628372364</v>
      </c>
      <c r="I73">
        <v>9</v>
      </c>
      <c r="J73" s="2">
        <v>1498.49127476684</v>
      </c>
      <c r="K73" s="2">
        <v>1310.0605815147801</v>
      </c>
      <c r="L73" s="2">
        <f t="shared" si="35"/>
        <v>4432.453599020414</v>
      </c>
      <c r="M73" s="2">
        <v>1371.8553194982701</v>
      </c>
      <c r="N73" s="2">
        <f t="shared" si="36"/>
        <v>4641.5296620973895</v>
      </c>
      <c r="O73" s="1">
        <v>87.425305944382401</v>
      </c>
      <c r="P73" s="1">
        <v>91.549102927658495</v>
      </c>
      <c r="Q73" s="1">
        <v>3.0239204423946999</v>
      </c>
      <c r="R73" s="1">
        <v>2.8344985800517102</v>
      </c>
      <c r="S73" s="1">
        <v>12.574694055617501</v>
      </c>
      <c r="T73" s="1">
        <v>8.4508970723414496</v>
      </c>
      <c r="U73" s="1">
        <v>4.7169374344534702</v>
      </c>
      <c r="V73" s="1">
        <v>32.794412055168998</v>
      </c>
      <c r="W73" s="2">
        <f t="shared" si="33"/>
        <v>335.66858842099998</v>
      </c>
      <c r="X73" s="2">
        <f>VLOOKUP(B73,'BOS Cost Totals'!$C$5:$D$28,2,FALSE)</f>
        <v>297.01902936599998</v>
      </c>
      <c r="Y73" s="3">
        <f t="shared" si="21"/>
        <v>0.22707546503353687</v>
      </c>
      <c r="Z73" s="6">
        <f t="shared" si="22"/>
        <v>0</v>
      </c>
      <c r="AA73" s="2">
        <v>1011</v>
      </c>
      <c r="AB73" s="2">
        <v>600</v>
      </c>
      <c r="AC73" s="6">
        <f t="shared" si="23"/>
        <v>0</v>
      </c>
      <c r="AD73" s="4">
        <f>Losses!$E$34</f>
        <v>0.13900000000000001</v>
      </c>
      <c r="AE73" s="4">
        <f t="shared" si="38"/>
        <v>0.16923920442394702</v>
      </c>
      <c r="AF73" s="4">
        <f t="shared" si="39"/>
        <v>0.1673449858005171</v>
      </c>
      <c r="AG73" s="4">
        <f t="shared" si="24"/>
        <v>0.26474694055617498</v>
      </c>
      <c r="AH73" s="4">
        <f t="shared" si="25"/>
        <v>0.22350897072341452</v>
      </c>
      <c r="AI73" s="18">
        <f t="shared" si="40"/>
        <v>39.377509274821676</v>
      </c>
      <c r="AJ73" s="18">
        <f t="shared" si="41"/>
        <v>40.231929446140988</v>
      </c>
      <c r="AK73" s="1">
        <f t="shared" si="26"/>
        <v>43.603103482245473</v>
      </c>
      <c r="AL73" s="1">
        <f t="shared" si="27"/>
        <v>39.427647659558296</v>
      </c>
      <c r="AM73" s="19">
        <f t="shared" si="42"/>
        <v>-2.1698177133454084E-2</v>
      </c>
      <c r="AN73" s="6">
        <f t="shared" si="28"/>
        <v>-9.5760519073770964E-2</v>
      </c>
      <c r="AO73" s="1">
        <f t="shared" si="29"/>
        <v>34.144608298201021</v>
      </c>
      <c r="AP73" s="1">
        <f t="shared" si="30"/>
        <v>32.33125273598101</v>
      </c>
      <c r="AQ73" s="6">
        <f t="shared" si="31"/>
        <v>-5.3108108500853735E-2</v>
      </c>
    </row>
    <row r="74" spans="1:43" x14ac:dyDescent="0.25">
      <c r="C74" s="2"/>
    </row>
  </sheetData>
  <autoFilter ref="A1:AS73" xr:uid="{2027A3B8-5660-44C2-9B3B-205DEC435B3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AA49-F457-4EA6-8322-275B1A19FD9A}">
  <dimension ref="B4:P100"/>
  <sheetViews>
    <sheetView topLeftCell="A6" workbookViewId="0">
      <selection activeCell="B32" sqref="B32:E45"/>
    </sheetView>
  </sheetViews>
  <sheetFormatPr defaultRowHeight="15" x14ac:dyDescent="0.25"/>
  <cols>
    <col min="2" max="2" width="18.5703125" bestFit="1" customWidth="1"/>
    <col min="3" max="3" width="18.5703125" customWidth="1"/>
    <col min="4" max="4" width="17" customWidth="1"/>
    <col min="5" max="5" width="19.5703125" customWidth="1"/>
    <col min="6" max="6" width="27.28515625" bestFit="1" customWidth="1"/>
    <col min="11" max="11" width="19" bestFit="1" customWidth="1"/>
    <col min="12" max="12" width="18.5703125" bestFit="1" customWidth="1"/>
    <col min="13" max="13" width="18.7109375" bestFit="1" customWidth="1"/>
    <col min="15" max="15" width="18.5703125" bestFit="1" customWidth="1"/>
  </cols>
  <sheetData>
    <row r="4" spans="2:16" x14ac:dyDescent="0.25">
      <c r="B4" t="s">
        <v>75</v>
      </c>
      <c r="D4" t="s">
        <v>78</v>
      </c>
      <c r="E4" t="s">
        <v>76</v>
      </c>
      <c r="F4" t="s">
        <v>77</v>
      </c>
      <c r="K4" t="s">
        <v>79</v>
      </c>
      <c r="L4" t="s">
        <v>75</v>
      </c>
      <c r="M4" t="s">
        <v>80</v>
      </c>
    </row>
    <row r="5" spans="2:16" x14ac:dyDescent="0.25">
      <c r="B5" t="s">
        <v>81</v>
      </c>
      <c r="C5" t="str">
        <f>E5&amp;""&amp;F5</f>
        <v>30164</v>
      </c>
      <c r="D5" s="12">
        <v>418.41799229899999</v>
      </c>
      <c r="E5" s="7">
        <v>3016</v>
      </c>
      <c r="F5" s="7">
        <v>4</v>
      </c>
      <c r="K5" t="s">
        <v>82</v>
      </c>
      <c r="L5" t="s">
        <v>83</v>
      </c>
      <c r="M5">
        <v>17.621670475999998</v>
      </c>
    </row>
    <row r="6" spans="2:16" x14ac:dyDescent="0.25">
      <c r="B6" t="s">
        <v>170</v>
      </c>
      <c r="C6" t="str">
        <f>E6&amp;""&amp;F6</f>
        <v>30165</v>
      </c>
      <c r="D6" s="12">
        <v>426.551030728</v>
      </c>
      <c r="E6" s="7">
        <v>3016</v>
      </c>
      <c r="F6" s="7">
        <v>5</v>
      </c>
      <c r="K6" t="s">
        <v>82</v>
      </c>
      <c r="L6" t="s">
        <v>85</v>
      </c>
      <c r="M6">
        <v>14.342132101000001</v>
      </c>
    </row>
    <row r="7" spans="2:16" x14ac:dyDescent="0.25">
      <c r="B7" t="s">
        <v>171</v>
      </c>
      <c r="C7" t="str">
        <f>E7&amp;""&amp;F7</f>
        <v>30166</v>
      </c>
      <c r="D7" s="12">
        <v>435.13230590000001</v>
      </c>
      <c r="E7" s="7">
        <v>3016</v>
      </c>
      <c r="F7" s="7">
        <v>6</v>
      </c>
      <c r="K7" t="s">
        <v>82</v>
      </c>
      <c r="L7" t="s">
        <v>87</v>
      </c>
      <c r="M7">
        <v>9.6226419599999993</v>
      </c>
      <c r="O7" t="s">
        <v>75</v>
      </c>
      <c r="P7" t="s">
        <v>80</v>
      </c>
    </row>
    <row r="8" spans="2:16" x14ac:dyDescent="0.25">
      <c r="B8" t="s">
        <v>84</v>
      </c>
      <c r="C8" t="str">
        <f t="shared" ref="C8:C27" si="0">E8&amp;""&amp;F8</f>
        <v>30167</v>
      </c>
      <c r="D8" s="12">
        <v>441.93422628299999</v>
      </c>
      <c r="E8" s="7">
        <v>3016</v>
      </c>
      <c r="F8" s="7">
        <v>7</v>
      </c>
      <c r="K8" t="s">
        <v>82</v>
      </c>
      <c r="L8" t="s">
        <v>89</v>
      </c>
      <c r="M8">
        <v>21.403778785</v>
      </c>
      <c r="O8" t="s">
        <v>170</v>
      </c>
      <c r="P8">
        <v>426.551030728</v>
      </c>
    </row>
    <row r="9" spans="2:16" x14ac:dyDescent="0.25">
      <c r="B9" t="s">
        <v>86</v>
      </c>
      <c r="C9" t="str">
        <f t="shared" si="0"/>
        <v>301610</v>
      </c>
      <c r="D9" s="12">
        <v>462.09535447299999</v>
      </c>
      <c r="E9" s="7">
        <v>3016</v>
      </c>
      <c r="F9" s="7">
        <v>10</v>
      </c>
      <c r="K9" t="s">
        <v>82</v>
      </c>
      <c r="L9" t="s">
        <v>91</v>
      </c>
      <c r="M9">
        <v>17.390840776000001</v>
      </c>
      <c r="O9" t="s">
        <v>171</v>
      </c>
      <c r="P9">
        <v>435.13230590000001</v>
      </c>
    </row>
    <row r="10" spans="2:16" x14ac:dyDescent="0.25">
      <c r="B10" t="s">
        <v>172</v>
      </c>
      <c r="C10" t="str">
        <f>E10&amp;""&amp;F10</f>
        <v>301615</v>
      </c>
      <c r="D10" s="12">
        <v>496.40787849100002</v>
      </c>
      <c r="E10" s="7">
        <v>3016</v>
      </c>
      <c r="F10" s="7">
        <v>15</v>
      </c>
      <c r="K10" t="s">
        <v>82</v>
      </c>
      <c r="L10" t="s">
        <v>93</v>
      </c>
      <c r="M10">
        <v>11.706582982</v>
      </c>
      <c r="O10" t="s">
        <v>172</v>
      </c>
      <c r="P10">
        <v>496.40787849100002</v>
      </c>
    </row>
    <row r="11" spans="2:16" x14ac:dyDescent="0.25">
      <c r="B11" t="s">
        <v>88</v>
      </c>
      <c r="C11" t="str">
        <f t="shared" si="0"/>
        <v>40214</v>
      </c>
      <c r="D11" s="12">
        <v>355.45867678000002</v>
      </c>
      <c r="E11" s="7">
        <v>4021</v>
      </c>
      <c r="F11" s="7">
        <v>4</v>
      </c>
      <c r="K11" t="s">
        <v>82</v>
      </c>
      <c r="L11" t="s">
        <v>92</v>
      </c>
      <c r="M11">
        <v>27.145397685999999</v>
      </c>
      <c r="O11" t="s">
        <v>173</v>
      </c>
      <c r="P11">
        <v>361.52407209500001</v>
      </c>
    </row>
    <row r="12" spans="2:16" x14ac:dyDescent="0.25">
      <c r="B12" t="s">
        <v>173</v>
      </c>
      <c r="C12" t="str">
        <f>E12&amp;""&amp;F12</f>
        <v>40215</v>
      </c>
      <c r="D12" s="12">
        <v>361.52407209500001</v>
      </c>
      <c r="E12" s="7">
        <v>4021</v>
      </c>
      <c r="F12" s="7">
        <v>5</v>
      </c>
      <c r="K12" t="s">
        <v>82</v>
      </c>
      <c r="L12" t="s">
        <v>90</v>
      </c>
      <c r="M12">
        <v>22.012472091999999</v>
      </c>
      <c r="O12" t="s">
        <v>174</v>
      </c>
      <c r="P12">
        <v>368.07877128799998</v>
      </c>
    </row>
    <row r="13" spans="2:16" x14ac:dyDescent="0.25">
      <c r="B13" t="s">
        <v>174</v>
      </c>
      <c r="C13" t="str">
        <f>E13&amp;""&amp;F13</f>
        <v>40216</v>
      </c>
      <c r="D13" s="12">
        <v>368.07877128799998</v>
      </c>
      <c r="E13" s="7">
        <v>4021</v>
      </c>
      <c r="F13" s="7">
        <v>6</v>
      </c>
      <c r="K13" t="s">
        <v>82</v>
      </c>
      <c r="L13" t="s">
        <v>88</v>
      </c>
      <c r="M13">
        <v>14.860730265999999</v>
      </c>
      <c r="O13" t="s">
        <v>175</v>
      </c>
      <c r="P13">
        <v>414.24536591700002</v>
      </c>
    </row>
    <row r="14" spans="2:16" x14ac:dyDescent="0.25">
      <c r="B14" t="s">
        <v>90</v>
      </c>
      <c r="C14" t="str">
        <f t="shared" si="0"/>
        <v>40217</v>
      </c>
      <c r="D14" s="12">
        <v>373.19547786300001</v>
      </c>
      <c r="E14" s="7">
        <v>4021</v>
      </c>
      <c r="F14" s="7">
        <v>7</v>
      </c>
      <c r="K14" t="s">
        <v>82</v>
      </c>
      <c r="L14" t="s">
        <v>86</v>
      </c>
      <c r="M14">
        <v>36.063406712999999</v>
      </c>
      <c r="O14" t="s">
        <v>176</v>
      </c>
      <c r="P14">
        <v>325.03199972599998</v>
      </c>
    </row>
    <row r="15" spans="2:16" x14ac:dyDescent="0.25">
      <c r="B15" t="s">
        <v>92</v>
      </c>
      <c r="C15" t="str">
        <f t="shared" si="0"/>
        <v>402110</v>
      </c>
      <c r="D15" s="12">
        <v>388.40893315800002</v>
      </c>
      <c r="E15" s="7">
        <v>4021</v>
      </c>
      <c r="F15" s="7">
        <v>10</v>
      </c>
      <c r="K15" t="s">
        <v>82</v>
      </c>
      <c r="L15" t="s">
        <v>84</v>
      </c>
      <c r="M15">
        <v>29.258310234</v>
      </c>
      <c r="O15" t="s">
        <v>177</v>
      </c>
      <c r="P15">
        <v>329.82880641600002</v>
      </c>
    </row>
    <row r="16" spans="2:16" x14ac:dyDescent="0.25">
      <c r="B16" t="s">
        <v>175</v>
      </c>
      <c r="C16" t="str">
        <f>E16&amp;""&amp;F16</f>
        <v>402115</v>
      </c>
      <c r="D16" s="12">
        <v>414.24536591700002</v>
      </c>
      <c r="E16" s="7">
        <v>4021</v>
      </c>
      <c r="F16" s="7">
        <v>15</v>
      </c>
      <c r="K16" t="s">
        <v>82</v>
      </c>
      <c r="L16" t="s">
        <v>81</v>
      </c>
      <c r="M16">
        <v>19.855867743000001</v>
      </c>
      <c r="O16" t="s">
        <v>178</v>
      </c>
      <c r="P16">
        <v>366.89294000699999</v>
      </c>
    </row>
    <row r="17" spans="2:16" x14ac:dyDescent="0.25">
      <c r="B17" t="s">
        <v>93</v>
      </c>
      <c r="C17" t="str">
        <f t="shared" si="0"/>
        <v>50274</v>
      </c>
      <c r="D17" s="12">
        <v>320.22416252800002</v>
      </c>
      <c r="E17" s="7">
        <v>5027</v>
      </c>
      <c r="F17" s="7">
        <v>4</v>
      </c>
      <c r="K17" t="s">
        <v>94</v>
      </c>
      <c r="L17" t="s">
        <v>83</v>
      </c>
      <c r="M17">
        <v>27.06652953</v>
      </c>
      <c r="O17" t="s">
        <v>179</v>
      </c>
      <c r="P17">
        <v>300.98527929400001</v>
      </c>
    </row>
    <row r="18" spans="2:16" x14ac:dyDescent="0.25">
      <c r="B18" t="s">
        <v>176</v>
      </c>
      <c r="C18" t="str">
        <f>E18&amp;""&amp;F18</f>
        <v>50275</v>
      </c>
      <c r="D18" s="12">
        <v>325.03199972599998</v>
      </c>
      <c r="E18" s="7">
        <v>5027</v>
      </c>
      <c r="F18" s="7">
        <v>5</v>
      </c>
      <c r="K18" t="s">
        <v>94</v>
      </c>
      <c r="L18" t="s">
        <v>85</v>
      </c>
      <c r="M18">
        <v>27.06652953</v>
      </c>
      <c r="O18" t="s">
        <v>180</v>
      </c>
      <c r="P18">
        <v>304.94233652299999</v>
      </c>
    </row>
    <row r="19" spans="2:16" x14ac:dyDescent="0.25">
      <c r="B19" t="s">
        <v>177</v>
      </c>
      <c r="C19" t="str">
        <f>E19&amp;""&amp;F19</f>
        <v>50276</v>
      </c>
      <c r="D19" s="12">
        <v>329.82880641600002</v>
      </c>
      <c r="E19" s="7">
        <v>5027</v>
      </c>
      <c r="F19" s="7">
        <v>6</v>
      </c>
      <c r="K19" t="s">
        <v>94</v>
      </c>
      <c r="L19" t="s">
        <v>87</v>
      </c>
      <c r="M19">
        <v>27.06652953</v>
      </c>
      <c r="O19" t="s">
        <v>181</v>
      </c>
      <c r="P19">
        <v>335.66858842099998</v>
      </c>
    </row>
    <row r="20" spans="2:16" x14ac:dyDescent="0.25">
      <c r="B20" t="s">
        <v>91</v>
      </c>
      <c r="C20" t="str">
        <f t="shared" si="0"/>
        <v>50277</v>
      </c>
      <c r="D20" s="12">
        <v>334.36215011399997</v>
      </c>
      <c r="E20" s="7">
        <v>5027</v>
      </c>
      <c r="F20" s="7">
        <v>7</v>
      </c>
      <c r="K20" t="s">
        <v>94</v>
      </c>
      <c r="L20" t="s">
        <v>89</v>
      </c>
      <c r="M20">
        <v>32.477681742999998</v>
      </c>
    </row>
    <row r="21" spans="2:16" x14ac:dyDescent="0.25">
      <c r="B21" t="s">
        <v>89</v>
      </c>
      <c r="C21" t="str">
        <f t="shared" si="0"/>
        <v>502710</v>
      </c>
      <c r="D21" s="12">
        <v>346.418864676</v>
      </c>
      <c r="E21" s="7">
        <v>5027</v>
      </c>
      <c r="F21" s="7">
        <v>10</v>
      </c>
      <c r="K21" t="s">
        <v>94</v>
      </c>
      <c r="L21" t="s">
        <v>91</v>
      </c>
      <c r="M21">
        <v>32.477681742999998</v>
      </c>
    </row>
    <row r="22" spans="2:16" x14ac:dyDescent="0.25">
      <c r="B22" t="s">
        <v>178</v>
      </c>
      <c r="C22" t="str">
        <f>E22&amp;""&amp;F22</f>
        <v>502715</v>
      </c>
      <c r="D22" s="12">
        <v>366.89294000699999</v>
      </c>
      <c r="E22" s="7">
        <v>5027</v>
      </c>
      <c r="F22" s="7">
        <v>15</v>
      </c>
      <c r="K22" t="s">
        <v>94</v>
      </c>
      <c r="L22" t="s">
        <v>93</v>
      </c>
      <c r="M22">
        <v>32.477681742999998</v>
      </c>
    </row>
    <row r="23" spans="2:16" x14ac:dyDescent="0.25">
      <c r="B23" t="s">
        <v>87</v>
      </c>
      <c r="C23" t="str">
        <f t="shared" si="0"/>
        <v>60324</v>
      </c>
      <c r="D23" s="12">
        <v>297.01902936599998</v>
      </c>
      <c r="E23" s="7">
        <v>6032</v>
      </c>
      <c r="F23" s="7">
        <v>4</v>
      </c>
      <c r="K23" t="s">
        <v>94</v>
      </c>
      <c r="L23" t="s">
        <v>92</v>
      </c>
      <c r="M23">
        <v>40.603159941000001</v>
      </c>
    </row>
    <row r="24" spans="2:16" x14ac:dyDescent="0.25">
      <c r="B24" t="s">
        <v>179</v>
      </c>
      <c r="C24" t="str">
        <f>E24&amp;""&amp;F24</f>
        <v>60325</v>
      </c>
      <c r="D24" s="12">
        <v>300.98527929400001</v>
      </c>
      <c r="E24" s="7">
        <v>6032</v>
      </c>
      <c r="F24" s="7">
        <v>5</v>
      </c>
      <c r="K24" t="s">
        <v>94</v>
      </c>
      <c r="L24" t="s">
        <v>90</v>
      </c>
      <c r="M24">
        <v>40.603159941000001</v>
      </c>
    </row>
    <row r="25" spans="2:16" x14ac:dyDescent="0.25">
      <c r="B25" t="s">
        <v>180</v>
      </c>
      <c r="C25" t="str">
        <f>E25&amp;""&amp;F25</f>
        <v>60326</v>
      </c>
      <c r="D25" s="12">
        <v>304.94233652299999</v>
      </c>
      <c r="E25" s="7">
        <v>6032</v>
      </c>
      <c r="F25" s="7">
        <v>6</v>
      </c>
      <c r="K25" t="s">
        <v>94</v>
      </c>
      <c r="L25" t="s">
        <v>88</v>
      </c>
      <c r="M25">
        <v>40.603159941000001</v>
      </c>
    </row>
    <row r="26" spans="2:16" x14ac:dyDescent="0.25">
      <c r="B26" t="s">
        <v>85</v>
      </c>
      <c r="C26" t="str">
        <f t="shared" si="0"/>
        <v>60327</v>
      </c>
      <c r="D26" s="12">
        <v>308.774255068</v>
      </c>
      <c r="E26" s="7">
        <v>6032</v>
      </c>
      <c r="F26" s="7">
        <v>7</v>
      </c>
      <c r="K26" t="s">
        <v>94</v>
      </c>
      <c r="L26" t="s">
        <v>86</v>
      </c>
      <c r="M26">
        <v>54.133059058999997</v>
      </c>
    </row>
    <row r="27" spans="2:16" x14ac:dyDescent="0.25">
      <c r="B27" t="s">
        <v>83</v>
      </c>
      <c r="C27" t="str">
        <f t="shared" si="0"/>
        <v>603210</v>
      </c>
      <c r="D27" s="12">
        <v>318.74818809700002</v>
      </c>
      <c r="E27" s="7">
        <v>6032</v>
      </c>
      <c r="F27" s="7">
        <v>10</v>
      </c>
      <c r="K27" t="s">
        <v>94</v>
      </c>
      <c r="L27" t="s">
        <v>84</v>
      </c>
      <c r="M27">
        <v>54.133059058999997</v>
      </c>
    </row>
    <row r="28" spans="2:16" x14ac:dyDescent="0.25">
      <c r="B28" t="s">
        <v>181</v>
      </c>
      <c r="C28" t="str">
        <f>E28&amp;""&amp;F28</f>
        <v>603215</v>
      </c>
      <c r="D28" s="12">
        <v>335.66858842099998</v>
      </c>
      <c r="E28" s="7">
        <v>6032</v>
      </c>
      <c r="F28" s="7">
        <v>15</v>
      </c>
      <c r="K28" t="s">
        <v>94</v>
      </c>
      <c r="L28" t="s">
        <v>81</v>
      </c>
      <c r="M28">
        <v>54.133059058999997</v>
      </c>
    </row>
    <row r="29" spans="2:16" x14ac:dyDescent="0.25">
      <c r="D29" s="7"/>
      <c r="E29" s="7"/>
      <c r="F29" s="12"/>
      <c r="K29" t="s">
        <v>95</v>
      </c>
      <c r="L29" t="s">
        <v>83</v>
      </c>
      <c r="M29">
        <v>49.191805373000001</v>
      </c>
    </row>
    <row r="30" spans="2:16" x14ac:dyDescent="0.25">
      <c r="D30" s="7"/>
      <c r="E30" s="7"/>
      <c r="F30" s="12"/>
      <c r="K30" t="s">
        <v>95</v>
      </c>
      <c r="L30" t="s">
        <v>85</v>
      </c>
      <c r="M30">
        <v>48.285990257000002</v>
      </c>
    </row>
    <row r="31" spans="2:16" x14ac:dyDescent="0.25">
      <c r="D31" s="7"/>
      <c r="E31" s="7"/>
      <c r="F31" s="12"/>
      <c r="K31" t="s">
        <v>95</v>
      </c>
      <c r="L31" t="s">
        <v>87</v>
      </c>
      <c r="M31">
        <v>47.399175843000002</v>
      </c>
    </row>
    <row r="32" spans="2:16" x14ac:dyDescent="0.25">
      <c r="B32" s="17" t="s">
        <v>133</v>
      </c>
      <c r="C32" s="17"/>
      <c r="D32" s="17"/>
      <c r="E32" s="17"/>
      <c r="F32" s="12"/>
      <c r="K32" t="s">
        <v>95</v>
      </c>
      <c r="L32" t="s">
        <v>89</v>
      </c>
      <c r="M32">
        <v>54.681459679</v>
      </c>
    </row>
    <row r="33" spans="2:13" ht="30" x14ac:dyDescent="0.25">
      <c r="B33" s="9" t="s">
        <v>75</v>
      </c>
      <c r="C33" s="9" t="s">
        <v>76</v>
      </c>
      <c r="D33" s="9" t="s">
        <v>77</v>
      </c>
      <c r="E33" s="15" t="s">
        <v>78</v>
      </c>
      <c r="K33" t="s">
        <v>95</v>
      </c>
      <c r="L33" t="s">
        <v>91</v>
      </c>
      <c r="M33">
        <v>53.594816078000001</v>
      </c>
    </row>
    <row r="34" spans="2:13" x14ac:dyDescent="0.25">
      <c r="B34" s="9" t="s">
        <v>81</v>
      </c>
      <c r="C34" s="13">
        <v>3016</v>
      </c>
      <c r="D34" s="13">
        <v>4</v>
      </c>
      <c r="E34" s="14">
        <v>418.41799229899999</v>
      </c>
      <c r="K34" t="s">
        <v>95</v>
      </c>
      <c r="L34" t="s">
        <v>93</v>
      </c>
      <c r="M34">
        <v>52.523457286999999</v>
      </c>
    </row>
    <row r="35" spans="2:13" x14ac:dyDescent="0.25">
      <c r="B35" s="9" t="s">
        <v>84</v>
      </c>
      <c r="C35" s="13">
        <v>3016</v>
      </c>
      <c r="D35" s="13">
        <v>7</v>
      </c>
      <c r="E35" s="14">
        <v>441.93422628299999</v>
      </c>
      <c r="K35" t="s">
        <v>95</v>
      </c>
      <c r="L35" t="s">
        <v>92</v>
      </c>
      <c r="M35">
        <v>62.887888779000001</v>
      </c>
    </row>
    <row r="36" spans="2:13" x14ac:dyDescent="0.25">
      <c r="B36" s="9" t="s">
        <v>86</v>
      </c>
      <c r="C36" s="13">
        <v>3016</v>
      </c>
      <c r="D36" s="13">
        <v>10</v>
      </c>
      <c r="E36" s="14">
        <v>462.09535447299999</v>
      </c>
      <c r="K36" t="s">
        <v>95</v>
      </c>
      <c r="L36" t="s">
        <v>90</v>
      </c>
      <c r="M36">
        <v>61.522927406999997</v>
      </c>
    </row>
    <row r="37" spans="2:13" x14ac:dyDescent="0.25">
      <c r="B37" s="9" t="s">
        <v>88</v>
      </c>
      <c r="C37" s="13">
        <v>4021</v>
      </c>
      <c r="D37" s="13">
        <v>4</v>
      </c>
      <c r="E37" s="14">
        <v>355.45867678000002</v>
      </c>
      <c r="K37" t="s">
        <v>95</v>
      </c>
      <c r="L37" t="s">
        <v>88</v>
      </c>
      <c r="M37">
        <v>60.175057426999999</v>
      </c>
    </row>
    <row r="38" spans="2:13" x14ac:dyDescent="0.25">
      <c r="B38" s="9" t="s">
        <v>90</v>
      </c>
      <c r="C38" s="13">
        <v>4021</v>
      </c>
      <c r="D38" s="13">
        <v>7</v>
      </c>
      <c r="E38" s="14">
        <v>373.19547786300001</v>
      </c>
      <c r="K38" t="s">
        <v>95</v>
      </c>
      <c r="L38" t="s">
        <v>86</v>
      </c>
      <c r="M38">
        <v>73.558040886000001</v>
      </c>
    </row>
    <row r="39" spans="2:13" x14ac:dyDescent="0.25">
      <c r="B39" s="9" t="s">
        <v>92</v>
      </c>
      <c r="C39" s="13">
        <v>4021</v>
      </c>
      <c r="D39" s="13">
        <v>10</v>
      </c>
      <c r="E39" s="14">
        <v>388.40893315800002</v>
      </c>
      <c r="K39" t="s">
        <v>95</v>
      </c>
      <c r="L39" t="s">
        <v>84</v>
      </c>
      <c r="M39">
        <v>71.806305287000001</v>
      </c>
    </row>
    <row r="40" spans="2:13" x14ac:dyDescent="0.25">
      <c r="B40" s="9" t="s">
        <v>93</v>
      </c>
      <c r="C40" s="13">
        <v>5027</v>
      </c>
      <c r="D40" s="13">
        <v>4</v>
      </c>
      <c r="E40" s="14">
        <v>320.22416252800002</v>
      </c>
      <c r="K40" t="s">
        <v>95</v>
      </c>
      <c r="L40" t="s">
        <v>81</v>
      </c>
      <c r="M40">
        <v>69.991091909000005</v>
      </c>
    </row>
    <row r="41" spans="2:13" x14ac:dyDescent="0.25">
      <c r="B41" s="9" t="s">
        <v>91</v>
      </c>
      <c r="C41" s="13">
        <v>5027</v>
      </c>
      <c r="D41" s="13">
        <v>7</v>
      </c>
      <c r="E41" s="14">
        <v>334.36215011399997</v>
      </c>
      <c r="K41" t="s">
        <v>96</v>
      </c>
      <c r="L41" t="s">
        <v>83</v>
      </c>
      <c r="M41">
        <v>100.853448599</v>
      </c>
    </row>
    <row r="42" spans="2:13" x14ac:dyDescent="0.25">
      <c r="B42" s="9" t="s">
        <v>89</v>
      </c>
      <c r="C42" s="13">
        <v>5027</v>
      </c>
      <c r="D42" s="13">
        <v>10</v>
      </c>
      <c r="E42" s="14">
        <v>346.418864676</v>
      </c>
      <c r="K42" t="s">
        <v>96</v>
      </c>
      <c r="L42" t="s">
        <v>85</v>
      </c>
      <c r="M42">
        <v>100.853448599</v>
      </c>
    </row>
    <row r="43" spans="2:13" x14ac:dyDescent="0.25">
      <c r="B43" s="9" t="s">
        <v>87</v>
      </c>
      <c r="C43" s="13">
        <v>6032</v>
      </c>
      <c r="D43" s="13">
        <v>4</v>
      </c>
      <c r="E43" s="14">
        <v>297.01902936599998</v>
      </c>
      <c r="K43" t="s">
        <v>96</v>
      </c>
      <c r="L43" t="s">
        <v>87</v>
      </c>
      <c r="M43">
        <v>100.853448599</v>
      </c>
    </row>
    <row r="44" spans="2:13" x14ac:dyDescent="0.25">
      <c r="B44" s="9" t="s">
        <v>85</v>
      </c>
      <c r="C44" s="13">
        <v>6032</v>
      </c>
      <c r="D44" s="13">
        <v>7</v>
      </c>
      <c r="E44" s="14">
        <v>308.774255068</v>
      </c>
      <c r="K44" t="s">
        <v>96</v>
      </c>
      <c r="L44" t="s">
        <v>89</v>
      </c>
      <c r="M44">
        <v>96.427578034999996</v>
      </c>
    </row>
    <row r="45" spans="2:13" x14ac:dyDescent="0.25">
      <c r="B45" s="9" t="s">
        <v>83</v>
      </c>
      <c r="C45" s="13">
        <v>6032</v>
      </c>
      <c r="D45" s="13">
        <v>10</v>
      </c>
      <c r="E45" s="14">
        <v>318.74818809700002</v>
      </c>
      <c r="J45" t="s">
        <v>96</v>
      </c>
      <c r="K45" t="s">
        <v>91</v>
      </c>
      <c r="L45">
        <v>96.427578034999996</v>
      </c>
    </row>
    <row r="46" spans="2:13" x14ac:dyDescent="0.25">
      <c r="D46" s="7"/>
      <c r="E46" s="12"/>
      <c r="J46" t="s">
        <v>96</v>
      </c>
      <c r="K46" t="s">
        <v>93</v>
      </c>
      <c r="L46">
        <v>96.427578034999996</v>
      </c>
    </row>
    <row r="47" spans="2:13" x14ac:dyDescent="0.25">
      <c r="D47" s="7"/>
      <c r="E47" s="12"/>
      <c r="J47" t="s">
        <v>96</v>
      </c>
      <c r="K47" t="s">
        <v>92</v>
      </c>
      <c r="L47">
        <v>91.929155992000005</v>
      </c>
    </row>
    <row r="48" spans="2:13" x14ac:dyDescent="0.25">
      <c r="D48" s="7"/>
      <c r="E48" s="12"/>
      <c r="J48" t="s">
        <v>96</v>
      </c>
      <c r="K48" t="s">
        <v>90</v>
      </c>
      <c r="L48">
        <v>91.929155992000005</v>
      </c>
    </row>
    <row r="49" spans="4:13" x14ac:dyDescent="0.25">
      <c r="D49" s="7"/>
      <c r="E49" s="12"/>
      <c r="J49" t="s">
        <v>96</v>
      </c>
      <c r="K49" t="s">
        <v>88</v>
      </c>
      <c r="L49">
        <v>91.929155992000005</v>
      </c>
    </row>
    <row r="50" spans="4:13" x14ac:dyDescent="0.25">
      <c r="D50" s="7"/>
      <c r="E50" s="12"/>
      <c r="J50" t="s">
        <v>96</v>
      </c>
      <c r="K50" t="s">
        <v>86</v>
      </c>
      <c r="L50">
        <v>88.866364743000005</v>
      </c>
    </row>
    <row r="51" spans="4:13" x14ac:dyDescent="0.25">
      <c r="D51" s="7"/>
      <c r="E51" s="12"/>
      <c r="J51" t="s">
        <v>96</v>
      </c>
      <c r="K51" t="s">
        <v>84</v>
      </c>
      <c r="L51">
        <v>88.866364743000005</v>
      </c>
    </row>
    <row r="52" spans="4:13" x14ac:dyDescent="0.25">
      <c r="D52" s="7"/>
      <c r="E52" s="12"/>
      <c r="J52" t="s">
        <v>96</v>
      </c>
      <c r="K52" t="s">
        <v>81</v>
      </c>
      <c r="L52">
        <v>88.866364743000005</v>
      </c>
    </row>
    <row r="53" spans="4:13" x14ac:dyDescent="0.25">
      <c r="D53" s="7"/>
      <c r="E53" s="12"/>
      <c r="J53" t="s">
        <v>97</v>
      </c>
      <c r="K53" t="s">
        <v>83</v>
      </c>
      <c r="L53">
        <v>16.311410572</v>
      </c>
    </row>
    <row r="54" spans="4:13" x14ac:dyDescent="0.25">
      <c r="D54" s="7"/>
      <c r="E54" s="12"/>
      <c r="J54" t="s">
        <v>97</v>
      </c>
      <c r="K54" t="s">
        <v>85</v>
      </c>
      <c r="L54">
        <v>16.311410572</v>
      </c>
    </row>
    <row r="55" spans="4:13" x14ac:dyDescent="0.25">
      <c r="D55" s="7"/>
      <c r="E55" s="12"/>
      <c r="J55" t="s">
        <v>97</v>
      </c>
      <c r="K55" t="s">
        <v>87</v>
      </c>
      <c r="L55">
        <v>16.311410572</v>
      </c>
    </row>
    <row r="56" spans="4:13" x14ac:dyDescent="0.25">
      <c r="D56" s="7"/>
      <c r="E56" s="12"/>
      <c r="J56" t="s">
        <v>97</v>
      </c>
      <c r="K56" t="s">
        <v>89</v>
      </c>
      <c r="L56">
        <v>19.572394782</v>
      </c>
    </row>
    <row r="57" spans="4:13" x14ac:dyDescent="0.25">
      <c r="D57" s="7"/>
      <c r="E57" s="12"/>
      <c r="J57" t="s">
        <v>97</v>
      </c>
      <c r="K57" t="s">
        <v>91</v>
      </c>
      <c r="L57">
        <v>19.572394782</v>
      </c>
    </row>
    <row r="58" spans="4:13" x14ac:dyDescent="0.25">
      <c r="E58" s="12"/>
      <c r="K58" t="s">
        <v>97</v>
      </c>
      <c r="L58" t="s">
        <v>93</v>
      </c>
      <c r="M58">
        <v>19.572394782</v>
      </c>
    </row>
    <row r="59" spans="4:13" x14ac:dyDescent="0.25">
      <c r="E59" s="12"/>
      <c r="K59" t="s">
        <v>97</v>
      </c>
      <c r="L59" t="s">
        <v>92</v>
      </c>
      <c r="M59">
        <v>24.469144136000001</v>
      </c>
    </row>
    <row r="60" spans="4:13" x14ac:dyDescent="0.25">
      <c r="E60" s="12"/>
      <c r="K60" t="s">
        <v>97</v>
      </c>
      <c r="L60" t="s">
        <v>90</v>
      </c>
      <c r="M60">
        <v>24.469144136000001</v>
      </c>
    </row>
    <row r="61" spans="4:13" x14ac:dyDescent="0.25">
      <c r="E61" s="12"/>
      <c r="K61" t="s">
        <v>97</v>
      </c>
      <c r="L61" t="s">
        <v>88</v>
      </c>
      <c r="M61">
        <v>24.469144136000001</v>
      </c>
    </row>
    <row r="62" spans="4:13" x14ac:dyDescent="0.25">
      <c r="E62" s="12"/>
      <c r="K62" t="s">
        <v>97</v>
      </c>
      <c r="L62" t="s">
        <v>86</v>
      </c>
      <c r="M62">
        <v>32.622821144</v>
      </c>
    </row>
    <row r="63" spans="4:13" x14ac:dyDescent="0.25">
      <c r="E63" s="12"/>
      <c r="K63" t="s">
        <v>97</v>
      </c>
      <c r="L63" t="s">
        <v>84</v>
      </c>
      <c r="M63">
        <v>32.622821144</v>
      </c>
    </row>
    <row r="64" spans="4:13" x14ac:dyDescent="0.25">
      <c r="E64" s="12"/>
      <c r="K64" t="s">
        <v>97</v>
      </c>
      <c r="L64" t="s">
        <v>81</v>
      </c>
      <c r="M64">
        <v>32.622821144</v>
      </c>
    </row>
    <row r="65" spans="5:13" x14ac:dyDescent="0.25">
      <c r="E65" s="12"/>
      <c r="K65" t="s">
        <v>98</v>
      </c>
      <c r="L65" t="s">
        <v>83</v>
      </c>
      <c r="M65">
        <v>60.596448537999997</v>
      </c>
    </row>
    <row r="66" spans="5:13" x14ac:dyDescent="0.25">
      <c r="E66" s="12"/>
      <c r="K66" t="s">
        <v>98</v>
      </c>
      <c r="L66" t="s">
        <v>85</v>
      </c>
      <c r="M66">
        <v>59.327292110000002</v>
      </c>
    </row>
    <row r="67" spans="5:13" x14ac:dyDescent="0.25">
      <c r="E67" s="12"/>
      <c r="K67" t="s">
        <v>98</v>
      </c>
      <c r="L67" t="s">
        <v>87</v>
      </c>
      <c r="M67">
        <v>57.831470930000002</v>
      </c>
    </row>
    <row r="68" spans="5:13" x14ac:dyDescent="0.25">
      <c r="E68" s="12"/>
      <c r="K68" t="s">
        <v>98</v>
      </c>
      <c r="L68" t="s">
        <v>89</v>
      </c>
      <c r="M68">
        <v>67.683529114999999</v>
      </c>
    </row>
    <row r="69" spans="5:13" x14ac:dyDescent="0.25">
      <c r="E69" s="12"/>
      <c r="K69" t="s">
        <v>98</v>
      </c>
      <c r="L69" t="s">
        <v>91</v>
      </c>
      <c r="M69">
        <v>66.149344280999998</v>
      </c>
    </row>
    <row r="70" spans="5:13" x14ac:dyDescent="0.25">
      <c r="K70" t="s">
        <v>98</v>
      </c>
      <c r="L70" t="s">
        <v>93</v>
      </c>
      <c r="M70">
        <v>64.350322993999995</v>
      </c>
    </row>
    <row r="71" spans="5:13" x14ac:dyDescent="0.25">
      <c r="K71" t="s">
        <v>98</v>
      </c>
      <c r="L71" t="s">
        <v>92</v>
      </c>
      <c r="M71">
        <v>76.595898292000001</v>
      </c>
    </row>
    <row r="72" spans="5:13" x14ac:dyDescent="0.25">
      <c r="K72" t="s">
        <v>98</v>
      </c>
      <c r="L72" t="s">
        <v>90</v>
      </c>
      <c r="M72">
        <v>74.660026603000006</v>
      </c>
    </row>
    <row r="73" spans="5:13" x14ac:dyDescent="0.25">
      <c r="K73" t="s">
        <v>98</v>
      </c>
      <c r="L73" t="s">
        <v>88</v>
      </c>
      <c r="M73">
        <v>72.403065878000007</v>
      </c>
    </row>
    <row r="74" spans="5:13" x14ac:dyDescent="0.25">
      <c r="K74" t="s">
        <v>98</v>
      </c>
      <c r="L74" t="s">
        <v>86</v>
      </c>
      <c r="M74">
        <v>94.420985451999996</v>
      </c>
    </row>
    <row r="75" spans="5:13" x14ac:dyDescent="0.25">
      <c r="K75" t="s">
        <v>98</v>
      </c>
      <c r="L75" t="s">
        <v>84</v>
      </c>
      <c r="M75">
        <v>91.855535556999996</v>
      </c>
    </row>
    <row r="76" spans="5:13" x14ac:dyDescent="0.25">
      <c r="K76" t="s">
        <v>98</v>
      </c>
      <c r="L76" t="s">
        <v>81</v>
      </c>
      <c r="M76">
        <v>88.863157380000004</v>
      </c>
    </row>
    <row r="77" spans="5:13" x14ac:dyDescent="0.25">
      <c r="K77" t="s">
        <v>99</v>
      </c>
      <c r="L77" t="s">
        <v>83</v>
      </c>
      <c r="M77">
        <v>20.921553388</v>
      </c>
    </row>
    <row r="78" spans="5:13" x14ac:dyDescent="0.25">
      <c r="K78" t="s">
        <v>99</v>
      </c>
      <c r="L78" t="s">
        <v>85</v>
      </c>
      <c r="M78">
        <v>16.402130280000002</v>
      </c>
    </row>
    <row r="79" spans="5:13" x14ac:dyDescent="0.25">
      <c r="K79" t="s">
        <v>99</v>
      </c>
      <c r="L79" t="s">
        <v>87</v>
      </c>
      <c r="M79">
        <v>11.749030311</v>
      </c>
    </row>
    <row r="80" spans="5:13" x14ac:dyDescent="0.25">
      <c r="K80" t="s">
        <v>99</v>
      </c>
      <c r="L80" t="s">
        <v>89</v>
      </c>
      <c r="M80">
        <v>25.104199331</v>
      </c>
    </row>
    <row r="81" spans="11:13" x14ac:dyDescent="0.25">
      <c r="K81" t="s">
        <v>99</v>
      </c>
      <c r="L81" t="s">
        <v>91</v>
      </c>
      <c r="M81">
        <v>19.681251212999999</v>
      </c>
    </row>
    <row r="82" spans="11:13" x14ac:dyDescent="0.25">
      <c r="K82" t="s">
        <v>99</v>
      </c>
      <c r="L82" t="s">
        <v>93</v>
      </c>
      <c r="M82">
        <v>14.097901499000001</v>
      </c>
    </row>
    <row r="83" spans="11:13" x14ac:dyDescent="0.25">
      <c r="K83" t="s">
        <v>99</v>
      </c>
      <c r="L83" t="s">
        <v>92</v>
      </c>
      <c r="M83">
        <v>31.384931618</v>
      </c>
    </row>
    <row r="84" spans="11:13" x14ac:dyDescent="0.25">
      <c r="K84" t="s">
        <v>99</v>
      </c>
      <c r="L84" t="s">
        <v>90</v>
      </c>
      <c r="M84">
        <v>24.605234977999999</v>
      </c>
    </row>
    <row r="85" spans="11:13" x14ac:dyDescent="0.25">
      <c r="K85" t="s">
        <v>99</v>
      </c>
      <c r="L85" t="s">
        <v>88</v>
      </c>
      <c r="M85">
        <v>17.625006424999999</v>
      </c>
    </row>
    <row r="86" spans="11:13" x14ac:dyDescent="0.25">
      <c r="K86" t="s">
        <v>99</v>
      </c>
      <c r="L86" t="s">
        <v>86</v>
      </c>
      <c r="M86">
        <v>41.843106775999999</v>
      </c>
    </row>
    <row r="87" spans="11:13" x14ac:dyDescent="0.25">
      <c r="K87" t="s">
        <v>99</v>
      </c>
      <c r="L87" t="s">
        <v>84</v>
      </c>
      <c r="M87">
        <v>32.804260560000003</v>
      </c>
    </row>
    <row r="88" spans="11:13" x14ac:dyDescent="0.25">
      <c r="K88" t="s">
        <v>99</v>
      </c>
      <c r="L88" t="s">
        <v>81</v>
      </c>
      <c r="M88">
        <v>23.498060621</v>
      </c>
    </row>
    <row r="89" spans="11:13" x14ac:dyDescent="0.25">
      <c r="K89" t="s">
        <v>100</v>
      </c>
      <c r="L89" t="s">
        <v>83</v>
      </c>
      <c r="M89">
        <v>26.18532162</v>
      </c>
    </row>
    <row r="90" spans="11:13" x14ac:dyDescent="0.25">
      <c r="K90" t="s">
        <v>100</v>
      </c>
      <c r="L90" t="s">
        <v>85</v>
      </c>
      <c r="M90">
        <v>26.18532162</v>
      </c>
    </row>
    <row r="91" spans="11:13" x14ac:dyDescent="0.25">
      <c r="K91" t="s">
        <v>100</v>
      </c>
      <c r="L91" t="s">
        <v>87</v>
      </c>
      <c r="M91">
        <v>26.18532162</v>
      </c>
    </row>
    <row r="92" spans="11:13" x14ac:dyDescent="0.25">
      <c r="K92" t="s">
        <v>100</v>
      </c>
      <c r="L92" t="s">
        <v>89</v>
      </c>
      <c r="M92">
        <v>29.068243205000002</v>
      </c>
    </row>
    <row r="93" spans="11:13" x14ac:dyDescent="0.25">
      <c r="K93" t="s">
        <v>100</v>
      </c>
      <c r="L93" t="s">
        <v>91</v>
      </c>
      <c r="M93">
        <v>29.068243205000002</v>
      </c>
    </row>
    <row r="94" spans="11:13" x14ac:dyDescent="0.25">
      <c r="K94" t="s">
        <v>100</v>
      </c>
      <c r="L94" t="s">
        <v>93</v>
      </c>
      <c r="M94">
        <v>29.068243205000002</v>
      </c>
    </row>
    <row r="95" spans="11:13" x14ac:dyDescent="0.25">
      <c r="K95" t="s">
        <v>100</v>
      </c>
      <c r="L95" t="s">
        <v>92</v>
      </c>
      <c r="M95">
        <v>33.393356715000003</v>
      </c>
    </row>
    <row r="96" spans="11:13" x14ac:dyDescent="0.25">
      <c r="K96" t="s">
        <v>100</v>
      </c>
      <c r="L96" t="s">
        <v>90</v>
      </c>
      <c r="M96">
        <v>33.393356715000003</v>
      </c>
    </row>
    <row r="97" spans="11:13" x14ac:dyDescent="0.25">
      <c r="K97" t="s">
        <v>100</v>
      </c>
      <c r="L97" t="s">
        <v>88</v>
      </c>
      <c r="M97">
        <v>33.393356715000003</v>
      </c>
    </row>
    <row r="98" spans="11:13" x14ac:dyDescent="0.25">
      <c r="K98" t="s">
        <v>100</v>
      </c>
      <c r="L98" t="s">
        <v>86</v>
      </c>
      <c r="M98">
        <v>40.587569698999999</v>
      </c>
    </row>
    <row r="99" spans="11:13" x14ac:dyDescent="0.25">
      <c r="K99" t="s">
        <v>100</v>
      </c>
      <c r="L99" t="s">
        <v>84</v>
      </c>
      <c r="M99">
        <v>40.587569698999999</v>
      </c>
    </row>
    <row r="100" spans="11:13" x14ac:dyDescent="0.25">
      <c r="K100" t="s">
        <v>100</v>
      </c>
      <c r="L100" t="s">
        <v>81</v>
      </c>
      <c r="M100">
        <v>40.587569698999999</v>
      </c>
    </row>
  </sheetData>
  <mergeCells count="1">
    <mergeCell ref="B32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 list</vt:lpstr>
      <vt:lpstr>BOS Scenarios</vt:lpstr>
      <vt:lpstr>Losses</vt:lpstr>
      <vt:lpstr>150w</vt:lpstr>
      <vt:lpstr>250w</vt:lpstr>
      <vt:lpstr>All</vt:lpstr>
      <vt:lpstr>BOS Cost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2020-07-02T18:49:05Z</dcterms:created>
  <dcterms:modified xsi:type="dcterms:W3CDTF">2020-08-04T18:29:12Z</dcterms:modified>
</cp:coreProperties>
</file>