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VID\Universidad\Semestre 7\Modelos y simulacion empresarial\Montecarlo\"/>
    </mc:Choice>
  </mc:AlternateContent>
  <xr:revisionPtr revIDLastSave="0" documentId="13_ncr:1_{AF05AAC1-301A-4DCB-A428-E764963C83C4}" xr6:coauthVersionLast="47" xr6:coauthVersionMax="47" xr10:uidLastSave="{00000000-0000-0000-0000-000000000000}"/>
  <bookViews>
    <workbookView xWindow="28680" yWindow="-120" windowWidth="24240" windowHeight="13020" activeTab="2" xr2:uid="{A1B72461-0301-4029-A7BA-882DA83F718A}"/>
  </bookViews>
  <sheets>
    <sheet name="Prueba X2" sheetId="1" r:id="rId1"/>
    <sheet name="Prueba K-S" sheetId="2" r:id="rId2"/>
    <sheet name="Prueba A-D" sheetId="3" r:id="rId3"/>
    <sheet name="Ejercicio - Poiss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" i="4" l="1"/>
  <c r="E4" i="4"/>
  <c r="E2" i="4"/>
  <c r="E3" i="4" a="1"/>
  <c r="E3" i="4" s="1"/>
  <c r="L3" i="3"/>
  <c r="L4" i="3"/>
  <c r="L5" i="3"/>
  <c r="L6" i="3"/>
  <c r="M2" i="3" s="1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2" i="3"/>
  <c r="J51" i="3"/>
  <c r="I51" i="3"/>
  <c r="J50" i="3"/>
  <c r="I50" i="3"/>
  <c r="J49" i="3"/>
  <c r="I49" i="3"/>
  <c r="J48" i="3"/>
  <c r="I48" i="3"/>
  <c r="J47" i="3"/>
  <c r="I47" i="3"/>
  <c r="J46" i="3"/>
  <c r="I46" i="3"/>
  <c r="J45" i="3"/>
  <c r="I45" i="3"/>
  <c r="J44" i="3"/>
  <c r="I44" i="3"/>
  <c r="J43" i="3"/>
  <c r="I43" i="3"/>
  <c r="J42" i="3"/>
  <c r="I42" i="3"/>
  <c r="J41" i="3"/>
  <c r="I41" i="3"/>
  <c r="J40" i="3"/>
  <c r="I40" i="3"/>
  <c r="J39" i="3"/>
  <c r="I39" i="3"/>
  <c r="J38" i="3"/>
  <c r="I38" i="3"/>
  <c r="J37" i="3"/>
  <c r="I37" i="3"/>
  <c r="J36" i="3"/>
  <c r="I36" i="3"/>
  <c r="J35" i="3"/>
  <c r="I35" i="3"/>
  <c r="J34" i="3"/>
  <c r="I34" i="3"/>
  <c r="J33" i="3"/>
  <c r="I33" i="3"/>
  <c r="J32" i="3"/>
  <c r="I32" i="3"/>
  <c r="J31" i="3"/>
  <c r="I31" i="3"/>
  <c r="J30" i="3"/>
  <c r="I30" i="3"/>
  <c r="J29" i="3"/>
  <c r="I29" i="3"/>
  <c r="J28" i="3"/>
  <c r="I28" i="3"/>
  <c r="J27" i="3"/>
  <c r="I27" i="3"/>
  <c r="J26" i="3"/>
  <c r="I26" i="3"/>
  <c r="J25" i="3"/>
  <c r="I25" i="3"/>
  <c r="J24" i="3"/>
  <c r="I24" i="3"/>
  <c r="J23" i="3"/>
  <c r="I23" i="3"/>
  <c r="J22" i="3"/>
  <c r="I22" i="3"/>
  <c r="J21" i="3"/>
  <c r="I21" i="3"/>
  <c r="J20" i="3"/>
  <c r="I20" i="3"/>
  <c r="J19" i="3"/>
  <c r="I19" i="3"/>
  <c r="J18" i="3"/>
  <c r="I18" i="3"/>
  <c r="J17" i="3"/>
  <c r="I17" i="3"/>
  <c r="J16" i="3"/>
  <c r="I16" i="3"/>
  <c r="J15" i="3"/>
  <c r="I15" i="3"/>
  <c r="J14" i="3"/>
  <c r="I14" i="3"/>
  <c r="J13" i="3"/>
  <c r="I13" i="3"/>
  <c r="J12" i="3"/>
  <c r="I12" i="3"/>
  <c r="J11" i="3"/>
  <c r="I11" i="3"/>
  <c r="J10" i="3"/>
  <c r="I10" i="3"/>
  <c r="J9" i="3"/>
  <c r="I9" i="3"/>
  <c r="J8" i="3"/>
  <c r="I8" i="3"/>
  <c r="J7" i="3"/>
  <c r="I7" i="3"/>
  <c r="J6" i="3"/>
  <c r="I6" i="3"/>
  <c r="J5" i="3"/>
  <c r="I5" i="3"/>
  <c r="J4" i="3"/>
  <c r="I4" i="3"/>
  <c r="J3" i="3"/>
  <c r="I3" i="3"/>
  <c r="J2" i="3"/>
  <c r="I2" i="3"/>
  <c r="M2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3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K2" i="2"/>
  <c r="I2" i="2"/>
  <c r="L2" i="2"/>
  <c r="J2" i="2"/>
  <c r="S11" i="1" l="1"/>
  <c r="S6" i="1"/>
  <c r="S10" i="1"/>
  <c r="S4" i="1"/>
  <c r="S5" i="1"/>
  <c r="S3" i="1"/>
  <c r="P3" i="1"/>
  <c r="Q5" i="1"/>
  <c r="Q6" i="1"/>
  <c r="Q7" i="1"/>
  <c r="Q8" i="1"/>
  <c r="Q9" i="1"/>
  <c r="Q4" i="1"/>
  <c r="R4" i="1"/>
  <c r="Q3" i="1"/>
  <c r="R3" i="1" s="1"/>
  <c r="P4" i="1"/>
  <c r="P5" i="1"/>
  <c r="P6" i="1"/>
  <c r="P7" i="1"/>
  <c r="P8" i="1"/>
  <c r="G21" i="1"/>
  <c r="G19" i="1"/>
  <c r="G20" i="1" s="1"/>
  <c r="L3" i="1" s="1"/>
  <c r="G18" i="1"/>
  <c r="G27" i="1"/>
  <c r="G26" i="1"/>
  <c r="L4" i="1" l="1"/>
  <c r="L5" i="1" s="1"/>
  <c r="L6" i="1" s="1"/>
  <c r="L7" i="1" s="1"/>
  <c r="L8" i="1" s="1"/>
  <c r="L9" i="1" s="1"/>
  <c r="M3" i="1" a="1"/>
  <c r="R5" i="1" l="1"/>
  <c r="M3" i="1"/>
  <c r="N8" i="1"/>
  <c r="N4" i="1"/>
  <c r="N6" i="1"/>
  <c r="N5" i="1"/>
  <c r="N7" i="1"/>
  <c r="N9" i="1"/>
  <c r="R6" i="1" l="1"/>
  <c r="O7" i="1"/>
  <c r="O8" i="1"/>
  <c r="O9" i="1"/>
  <c r="O4" i="1"/>
  <c r="O5" i="1"/>
  <c r="O6" i="1"/>
  <c r="O3" i="1"/>
  <c r="N3" i="1"/>
  <c r="R7" i="1" l="1"/>
  <c r="R9" i="1" l="1"/>
  <c r="R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I1" authorId="0" shapeId="0" xr:uid="{180DBB8D-9CA9-4B98-9472-4A590415A17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Empirica</t>
        </r>
      </text>
    </comment>
    <comment ref="J1" authorId="0" shapeId="0" xr:uid="{7FC59085-2D0E-44F4-910A-63BF35E08C82}">
      <text>
        <r>
          <rPr>
            <b/>
            <sz val="9"/>
            <color indexed="81"/>
            <rFont val="Tahoma"/>
            <family val="2"/>
          </rPr>
          <t xml:space="preserve">DELL:
</t>
        </r>
        <r>
          <rPr>
            <sz val="9"/>
            <color indexed="81"/>
            <rFont val="Tahoma"/>
            <family val="2"/>
          </rPr>
          <t>Teorica</t>
        </r>
      </text>
    </comment>
    <comment ref="M1" authorId="0" shapeId="0" xr:uid="{16CCE080-71D6-47E8-87EC-473C4696BBF9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Estadistico de prueba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H1" authorId="0" shapeId="0" xr:uid="{2EE08B98-F9B4-44DC-85B8-CB7D1381FBC4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Ordenados menor-mayor</t>
        </r>
      </text>
    </comment>
    <comment ref="I1" authorId="0" shapeId="0" xr:uid="{5177DCD5-E191-4D88-B535-3F5B4D4DA9B2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Empirica</t>
        </r>
      </text>
    </comment>
    <comment ref="J1" authorId="0" shapeId="0" xr:uid="{7286F68A-F4B9-41B8-9B84-DBAABEBE5981}">
      <text>
        <r>
          <rPr>
            <b/>
            <sz val="9"/>
            <color indexed="81"/>
            <rFont val="Tahoma"/>
            <family val="2"/>
          </rPr>
          <t xml:space="preserve">DELL:
</t>
        </r>
        <r>
          <rPr>
            <sz val="9"/>
            <color indexed="81"/>
            <rFont val="Tahoma"/>
            <family val="2"/>
          </rPr>
          <t>Teorica</t>
        </r>
      </text>
    </comment>
    <comment ref="K1" authorId="0" shapeId="0" xr:uid="{FC6DB281-AD73-461E-8F45-E4DD3F73616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F(X(I)) ordenada mayor-menor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<sst xmlns="http://schemas.openxmlformats.org/spreadsheetml/2006/main" count="101" uniqueCount="59">
  <si>
    <t>Dato</t>
  </si>
  <si>
    <t>Rho1</t>
  </si>
  <si>
    <t>Rho2</t>
  </si>
  <si>
    <t>Columna1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</si>
  <si>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</si>
  <si>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</si>
  <si>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</si>
  <si>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</si>
  <si>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</si>
  <si>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</si>
  <si>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</si>
  <si>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</si>
  <si>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</si>
  <si>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</si>
  <si>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</si>
  <si>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</si>
  <si>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</si>
  <si>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</si>
  <si>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Coeficiente Variacion</t>
  </si>
  <si>
    <t>Numero de clases</t>
  </si>
  <si>
    <t>Amplitud de clase</t>
  </si>
  <si>
    <t>Clase</t>
  </si>
  <si>
    <t>Frecuencia</t>
  </si>
  <si>
    <t>Fn(Dato)</t>
  </si>
  <si>
    <t>fn(Dato)</t>
  </si>
  <si>
    <t>F(Dato)</t>
  </si>
  <si>
    <t>Beta MLE</t>
  </si>
  <si>
    <t>npj</t>
  </si>
  <si>
    <t>pj</t>
  </si>
  <si>
    <t>(Nj-npj)^2/np</t>
  </si>
  <si>
    <t>Se acumulan porque npj es menor de 5</t>
  </si>
  <si>
    <t>CHI-CALC</t>
  </si>
  <si>
    <t>CHI(5%,3)</t>
  </si>
  <si>
    <t>Como el chi calculado nos dio menor al chi 2; no sepuede rechazar la hipotecis, con un 95% de confianza. O sea puede ser una exponencial</t>
  </si>
  <si>
    <t>Conclusion</t>
  </si>
  <si>
    <t>Dato (i)</t>
  </si>
  <si>
    <t>i</t>
  </si>
  <si>
    <t>Fn(X(i))</t>
  </si>
  <si>
    <t>F(X(i))</t>
  </si>
  <si>
    <t>Dn+</t>
  </si>
  <si>
    <t>Dn-</t>
  </si>
  <si>
    <t>Dn</t>
  </si>
  <si>
    <t>D(5%,50)</t>
  </si>
  <si>
    <t>Dn &lt; Dn,5% no se puede rechazar la Hc</t>
  </si>
  <si>
    <t>|</t>
  </si>
  <si>
    <t>-&gt;</t>
  </si>
  <si>
    <t>-</t>
  </si>
  <si>
    <t>F(X(n-i+1)</t>
  </si>
  <si>
    <t>Sumatoria (i)</t>
  </si>
  <si>
    <t>A-D Calc</t>
  </si>
  <si>
    <t>Reservations</t>
  </si>
  <si>
    <t>Probability</t>
  </si>
  <si>
    <t>Varianza</t>
  </si>
  <si>
    <t>Radio Lexis</t>
  </si>
  <si>
    <t>Nj</t>
  </si>
  <si>
    <t>significancia</t>
  </si>
  <si>
    <t>Grados de libertad</t>
  </si>
  <si>
    <t>Cantidad - 1</t>
  </si>
  <si>
    <t>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</si>
</sst>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Continuous"/>
    </xf>
    <xf numFmtId="0" fontId="1" fillId="0" borderId="0" xfId="0" applyFont="1"/>
    <xf numFmtId="2" fontId="0" fillId="0" borderId="0" xfId="0" applyNumberFormat="1"/>
    <xf numFmtId="2" fontId="0" fillId="0" borderId="1" xfId="0" applyNumberFormat="1" applyBorder="1" applyAlignment="1">
      <alignment horizontal="center" vertical="center"/>
    </xf>
    <xf numFmtId="0" fontId="0" fillId="2" borderId="0" xfId="0" applyFill="1"/>
    <xf numFmtId="164" fontId="0" fillId="0" borderId="1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/>
    <xf numFmtId="0" fontId="2" fillId="0" borderId="0" xfId="0" applyFont="1" applyFill="1" applyBorder="1" applyAlignment="1">
      <alignment horizontal="centerContinuous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5" borderId="0" xfId="0" applyFill="1"/>
    <xf numFmtId="166" fontId="0" fillId="6" borderId="1" xfId="0" applyNumberForma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9" fontId="0" fillId="0" borderId="0" xfId="1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3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'Prueba X2'!$B$2:$B$50</c:f>
              <c:numCache>
                <c:formatCode>General</c:formatCode>
                <c:ptCount val="49"/>
                <c:pt idx="0">
                  <c:v>0.7</c:v>
                </c:pt>
                <c:pt idx="1">
                  <c:v>4.0999999999999996</c:v>
                </c:pt>
                <c:pt idx="2">
                  <c:v>3</c:v>
                </c:pt>
                <c:pt idx="3">
                  <c:v>12.299999999999999</c:v>
                </c:pt>
                <c:pt idx="4">
                  <c:v>42.5</c:v>
                </c:pt>
                <c:pt idx="5">
                  <c:v>24.400000000000002</c:v>
                </c:pt>
                <c:pt idx="6">
                  <c:v>42.800000000000004</c:v>
                </c:pt>
                <c:pt idx="7">
                  <c:v>6.3</c:v>
                </c:pt>
                <c:pt idx="8">
                  <c:v>47</c:v>
                </c:pt>
                <c:pt idx="9">
                  <c:v>19.5</c:v>
                </c:pt>
                <c:pt idx="10">
                  <c:v>13.5</c:v>
                </c:pt>
                <c:pt idx="11">
                  <c:v>11.2</c:v>
                </c:pt>
                <c:pt idx="12">
                  <c:v>0.1</c:v>
                </c:pt>
                <c:pt idx="13">
                  <c:v>3.6</c:v>
                </c:pt>
                <c:pt idx="14">
                  <c:v>8.4</c:v>
                </c:pt>
                <c:pt idx="15">
                  <c:v>1.9000000000000001</c:v>
                </c:pt>
                <c:pt idx="16">
                  <c:v>8.2999999999999989</c:v>
                </c:pt>
                <c:pt idx="17">
                  <c:v>25</c:v>
                </c:pt>
                <c:pt idx="18">
                  <c:v>1.3</c:v>
                </c:pt>
                <c:pt idx="19">
                  <c:v>26.700000000000003</c:v>
                </c:pt>
                <c:pt idx="20">
                  <c:v>52.6</c:v>
                </c:pt>
                <c:pt idx="21">
                  <c:v>2.4</c:v>
                </c:pt>
                <c:pt idx="22">
                  <c:v>42.5</c:v>
                </c:pt>
                <c:pt idx="23">
                  <c:v>11</c:v>
                </c:pt>
                <c:pt idx="24">
                  <c:v>27.400000000000002</c:v>
                </c:pt>
                <c:pt idx="25">
                  <c:v>5.0999999999999996</c:v>
                </c:pt>
                <c:pt idx="26">
                  <c:v>18.8</c:v>
                </c:pt>
                <c:pt idx="27">
                  <c:v>1.6</c:v>
                </c:pt>
                <c:pt idx="28">
                  <c:v>9.6</c:v>
                </c:pt>
                <c:pt idx="29">
                  <c:v>3.5</c:v>
                </c:pt>
                <c:pt idx="30">
                  <c:v>28</c:v>
                </c:pt>
                <c:pt idx="31">
                  <c:v>0.2</c:v>
                </c:pt>
                <c:pt idx="32">
                  <c:v>46.5</c:v>
                </c:pt>
                <c:pt idx="33">
                  <c:v>2.4</c:v>
                </c:pt>
                <c:pt idx="34">
                  <c:v>20.3</c:v>
                </c:pt>
                <c:pt idx="35">
                  <c:v>3</c:v>
                </c:pt>
                <c:pt idx="36">
                  <c:v>9.4</c:v>
                </c:pt>
                <c:pt idx="37">
                  <c:v>1.4000000000000001</c:v>
                </c:pt>
                <c:pt idx="38">
                  <c:v>33.1</c:v>
                </c:pt>
                <c:pt idx="39">
                  <c:v>30.3</c:v>
                </c:pt>
                <c:pt idx="40">
                  <c:v>23.200000000000003</c:v>
                </c:pt>
                <c:pt idx="41">
                  <c:v>0.1</c:v>
                </c:pt>
                <c:pt idx="42">
                  <c:v>5.5</c:v>
                </c:pt>
                <c:pt idx="43">
                  <c:v>5.3999999999999995</c:v>
                </c:pt>
                <c:pt idx="44">
                  <c:v>1.8</c:v>
                </c:pt>
                <c:pt idx="45">
                  <c:v>50.300000000000004</c:v>
                </c:pt>
                <c:pt idx="46">
                  <c:v>56.7</c:v>
                </c:pt>
                <c:pt idx="47">
                  <c:v>11.6</c:v>
                </c:pt>
                <c:pt idx="48">
                  <c:v>6.1999999999999993</c:v>
                </c:pt>
              </c:numCache>
            </c:numRef>
          </c:xVal>
          <c:yVal>
            <c:numRef>
              <c:f>'Prueba X2'!$C$2:$C$50</c:f>
              <c:numCache>
                <c:formatCode>General</c:formatCode>
                <c:ptCount val="49"/>
                <c:pt idx="0">
                  <c:v>4.0999999999999996</c:v>
                </c:pt>
                <c:pt idx="1">
                  <c:v>3</c:v>
                </c:pt>
                <c:pt idx="2">
                  <c:v>12.299999999999999</c:v>
                </c:pt>
                <c:pt idx="3">
                  <c:v>42.5</c:v>
                </c:pt>
                <c:pt idx="4">
                  <c:v>24.400000000000002</c:v>
                </c:pt>
                <c:pt idx="5">
                  <c:v>42.800000000000004</c:v>
                </c:pt>
                <c:pt idx="6">
                  <c:v>6.3</c:v>
                </c:pt>
                <c:pt idx="7">
                  <c:v>47</c:v>
                </c:pt>
                <c:pt idx="8">
                  <c:v>19.5</c:v>
                </c:pt>
                <c:pt idx="9">
                  <c:v>13.5</c:v>
                </c:pt>
                <c:pt idx="10">
                  <c:v>11.2</c:v>
                </c:pt>
                <c:pt idx="11">
                  <c:v>0.1</c:v>
                </c:pt>
                <c:pt idx="12">
                  <c:v>3.6</c:v>
                </c:pt>
                <c:pt idx="13">
                  <c:v>8.4</c:v>
                </c:pt>
                <c:pt idx="14">
                  <c:v>1.9000000000000001</c:v>
                </c:pt>
                <c:pt idx="15">
                  <c:v>8.2999999999999989</c:v>
                </c:pt>
                <c:pt idx="16">
                  <c:v>25</c:v>
                </c:pt>
                <c:pt idx="17">
                  <c:v>1.3</c:v>
                </c:pt>
                <c:pt idx="18">
                  <c:v>26.700000000000003</c:v>
                </c:pt>
                <c:pt idx="19">
                  <c:v>52.6</c:v>
                </c:pt>
                <c:pt idx="20">
                  <c:v>2.4</c:v>
                </c:pt>
                <c:pt idx="21">
                  <c:v>42.5</c:v>
                </c:pt>
                <c:pt idx="22">
                  <c:v>11</c:v>
                </c:pt>
                <c:pt idx="23">
                  <c:v>27.400000000000002</c:v>
                </c:pt>
                <c:pt idx="24">
                  <c:v>5.0999999999999996</c:v>
                </c:pt>
                <c:pt idx="25">
                  <c:v>18.8</c:v>
                </c:pt>
                <c:pt idx="26">
                  <c:v>1.6</c:v>
                </c:pt>
                <c:pt idx="27">
                  <c:v>9.6</c:v>
                </c:pt>
                <c:pt idx="28">
                  <c:v>3.5</c:v>
                </c:pt>
                <c:pt idx="29">
                  <c:v>28</c:v>
                </c:pt>
                <c:pt idx="30">
                  <c:v>0.2</c:v>
                </c:pt>
                <c:pt idx="31">
                  <c:v>46.5</c:v>
                </c:pt>
                <c:pt idx="32">
                  <c:v>2.4</c:v>
                </c:pt>
                <c:pt idx="33">
                  <c:v>20.3</c:v>
                </c:pt>
                <c:pt idx="34">
                  <c:v>3</c:v>
                </c:pt>
                <c:pt idx="35">
                  <c:v>9.4</c:v>
                </c:pt>
                <c:pt idx="36">
                  <c:v>1.4000000000000001</c:v>
                </c:pt>
                <c:pt idx="37">
                  <c:v>33.1</c:v>
                </c:pt>
                <c:pt idx="38">
                  <c:v>30.3</c:v>
                </c:pt>
                <c:pt idx="39">
                  <c:v>23.200000000000003</c:v>
                </c:pt>
                <c:pt idx="40">
                  <c:v>0.1</c:v>
                </c:pt>
                <c:pt idx="41">
                  <c:v>5.5</c:v>
                </c:pt>
                <c:pt idx="42">
                  <c:v>5.3999999999999995</c:v>
                </c:pt>
                <c:pt idx="43">
                  <c:v>1.8</c:v>
                </c:pt>
                <c:pt idx="44">
                  <c:v>50.300000000000004</c:v>
                </c:pt>
                <c:pt idx="45">
                  <c:v>56.7</c:v>
                </c:pt>
                <c:pt idx="46">
                  <c:v>11.6</c:v>
                </c:pt>
                <c:pt idx="47">
                  <c:v>6.1999999999999993</c:v>
                </c:pt>
                <c:pt idx="48">
                  <c:v>19.100000000000001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09-40F6-97E8-4C708A6F6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234944"/>
        <c:axId val="64467888"/>
      </c:scatterChart>
      <c:valAx>
        <c:axId val="2120234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4467888"/>
        <c:crosses val="autoZero"/>
        <c:crossBetween val="midCat"/>
      </c:valAx>
      <c:valAx>
        <c:axId val="6446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2023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Histograma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'Prueba X2'!$L$3:$L$9</c:f>
              <c:numCache>
                <c:formatCode>0.00</c:formatCode>
                <c:ptCount val="7"/>
                <c:pt idx="0">
                  <c:v>8.1857142857142851</c:v>
                </c:pt>
                <c:pt idx="1">
                  <c:v>16.271428571428572</c:v>
                </c:pt>
                <c:pt idx="2">
                  <c:v>24.357142857142858</c:v>
                </c:pt>
                <c:pt idx="3">
                  <c:v>32.442857142857143</c:v>
                </c:pt>
                <c:pt idx="4">
                  <c:v>40.528571428571425</c:v>
                </c:pt>
                <c:pt idx="5">
                  <c:v>48.614285714285714</c:v>
                </c:pt>
                <c:pt idx="6">
                  <c:v>56.7</c:v>
                </c:pt>
              </c:numCache>
            </c:numRef>
          </c:cat>
          <c:val>
            <c:numRef>
              <c:f>'Prueba X2'!$N$3:$N$9</c:f>
              <c:numCache>
                <c:formatCode>0.00</c:formatCode>
                <c:ptCount val="7"/>
                <c:pt idx="0">
                  <c:v>0.42</c:v>
                </c:pt>
                <c:pt idx="1">
                  <c:v>0.18</c:v>
                </c:pt>
                <c:pt idx="2">
                  <c:v>0.1</c:v>
                </c:pt>
                <c:pt idx="3">
                  <c:v>0.12</c:v>
                </c:pt>
                <c:pt idx="4">
                  <c:v>0.02</c:v>
                </c:pt>
                <c:pt idx="5">
                  <c:v>0.1</c:v>
                </c:pt>
                <c:pt idx="6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EC-418F-9F48-465D50E5D3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3866928"/>
        <c:axId val="1483867760"/>
      </c:barChart>
      <c:catAx>
        <c:axId val="1483866928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83867760"/>
        <c:crosses val="autoZero"/>
        <c:auto val="1"/>
        <c:lblAlgn val="ctr"/>
        <c:lblOffset val="100"/>
        <c:noMultiLvlLbl val="0"/>
      </c:catAx>
      <c:valAx>
        <c:axId val="148386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483866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Frecuencia observada de los datos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'Ejercicio - Poisson'!$A$2:$A$12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cat>
          <c:val>
            <c:numRef>
              <c:f>'Ejercicio - Poisson'!$B$2:$B$12</c:f>
              <c:numCache>
                <c:formatCode>General</c:formatCode>
                <c:ptCount val="11"/>
                <c:pt idx="0">
                  <c:v>0.02</c:v>
                </c:pt>
                <c:pt idx="1">
                  <c:v>0.05</c:v>
                </c:pt>
                <c:pt idx="2">
                  <c:v>0.08</c:v>
                </c:pt>
                <c:pt idx="3">
                  <c:v>0.16</c:v>
                </c:pt>
                <c:pt idx="4">
                  <c:v>0.26</c:v>
                </c:pt>
                <c:pt idx="5">
                  <c:v>0.18</c:v>
                </c:pt>
                <c:pt idx="6">
                  <c:v>0.11</c:v>
                </c:pt>
                <c:pt idx="7">
                  <c:v>7.0000000000000007E-2</c:v>
                </c:pt>
                <c:pt idx="8">
                  <c:v>0.05</c:v>
                </c:pt>
                <c:pt idx="9">
                  <c:v>0.01</c:v>
                </c:pt>
                <c:pt idx="10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24-432C-8563-15DE78FF2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0624944"/>
        <c:axId val="940627856"/>
      </c:barChart>
      <c:catAx>
        <c:axId val="940624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40627856"/>
        <c:crosses val="autoZero"/>
        <c:auto val="1"/>
        <c:lblAlgn val="ctr"/>
        <c:lblOffset val="100"/>
        <c:noMultiLvlLbl val="0"/>
      </c:catAx>
      <c:valAx>
        <c:axId val="94062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406249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28</xdr:row>
      <xdr:rowOff>6459</xdr:rowOff>
    </xdr:from>
    <xdr:to>
      <xdr:col>10</xdr:col>
      <xdr:colOff>642068</xdr:colOff>
      <xdr:row>43</xdr:row>
      <xdr:rowOff>14743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5E306C6-0AA5-4BC1-988E-95C932197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770945</xdr:colOff>
      <xdr:row>12</xdr:row>
      <xdr:rowOff>17227</xdr:rowOff>
    </xdr:from>
    <xdr:to>
      <xdr:col>15</xdr:col>
      <xdr:colOff>574813</xdr:colOff>
      <xdr:row>27</xdr:row>
      <xdr:rowOff>18883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4FC6A7C5-222F-4A9C-B6D5-2A34A76D10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13</xdr:row>
      <xdr:rowOff>133350</xdr:rowOff>
    </xdr:from>
    <xdr:to>
      <xdr:col>5</xdr:col>
      <xdr:colOff>624840</xdr:colOff>
      <xdr:row>28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A8F18CF-FBEC-410C-9ABB-3D00D8760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6CE4-FE6F-44BE-B312-C26B9AB51895}">
  <dimension ref="B1:T51"/>
  <sheetViews>
    <sheetView topLeftCell="K1" zoomScaleNormal="100" workbookViewId="0">
      <selection activeCell="S24" sqref="S24"/>
    </sheetView>
  </sheetViews>
  <sheetFormatPr baseColWidth="10" defaultRowHeight="14.4" x14ac:dyDescent="0.3"/>
  <cols>
    <col min="1" max="1" width="1.77734375" customWidth="1"/>
    <col min="6" max="6" width="22.77734375" bestFit="1" customWidth="1"/>
    <col min="9" max="9" width="11.5546875" style="8"/>
  </cols>
  <sheetData>
    <row r="1" spans="2:20" ht="15" thickBot="1" x14ac:dyDescent="0.35">
      <c r="B1" s="1" t="s">
        <v>0</v>
      </c>
    </row>
    <row r="2" spans="2:20" x14ac:dyDescent="0.3">
      <c r="B2" s="1">
        <v>0.7</v>
      </c>
      <c r="C2" s="1">
        <v>4.0999999999999996</v>
      </c>
      <c r="D2" s="1">
        <v>3</v>
      </c>
      <c r="F2" s="4" t="s">
        <v>3</v>
      </c>
      <c r="G2" s="4"/>
      <c r="K2" s="1" t="s">
        <v>21</v>
      </c>
      <c r="L2" s="1" t="s">
        <v>0</v>
      </c>
      <c r="M2" s="1" t="s">
        <v>22</v>
      </c>
      <c r="N2" s="1" t="s">
        <v>24</v>
      </c>
      <c r="O2" s="1" t="s">
        <v>23</v>
      </c>
      <c r="P2" s="7" t="s">
        <v>25</v>
      </c>
      <c r="Q2" s="9" t="s">
        <v>28</v>
      </c>
      <c r="R2" s="9" t="s">
        <v>27</v>
      </c>
      <c r="S2" s="7" t="s">
        <v>29</v>
      </c>
    </row>
    <row r="3" spans="2:20" x14ac:dyDescent="0.3">
      <c r="B3" s="1">
        <v>4.0999999999999996</v>
      </c>
      <c r="C3" s="1">
        <v>3</v>
      </c>
      <c r="D3" s="1">
        <v>12.299999999999999</v>
      </c>
      <c r="F3" s="2"/>
      <c r="G3" s="2"/>
      <c r="K3" s="1">
        <v>1</v>
      </c>
      <c r="L3" s="7">
        <f>G13+G20</f>
        <v>8.1857142857142851</v>
      </c>
      <c r="M3" s="7" cm="1">
        <f t="array" ref="M3:M10">FREQUENCY(B2:B51,L3:L9)</f>
        <v>21</v>
      </c>
      <c r="N3" s="7">
        <f>M3/$G$16</f>
        <v>0.42</v>
      </c>
      <c r="O3" s="7">
        <f>SUM($M$3:M3)/$G$16</f>
        <v>0.42</v>
      </c>
      <c r="P3" s="9">
        <f>_xlfn.EXPON.DIST(L3,1/$G$21,1)</f>
        <v>0.39144563759792367</v>
      </c>
      <c r="Q3" s="9">
        <f>P3</f>
        <v>0.39144563759792367</v>
      </c>
      <c r="R3" s="7">
        <f>Q3*$G$16</f>
        <v>19.572281879896185</v>
      </c>
      <c r="S3" s="7">
        <f>(M3-R3)^2/R3</f>
        <v>0.10414621263790957</v>
      </c>
    </row>
    <row r="4" spans="2:20" x14ac:dyDescent="0.3">
      <c r="B4" s="1">
        <v>3</v>
      </c>
      <c r="C4" s="1">
        <v>12.299999999999999</v>
      </c>
      <c r="D4" s="1">
        <v>42.5</v>
      </c>
      <c r="F4" s="2" t="s">
        <v>4</v>
      </c>
      <c r="G4" s="2">
        <v>16.632000000000001</v>
      </c>
      <c r="K4" s="1">
        <v>2</v>
      </c>
      <c r="L4" s="7">
        <f>L3+$G$20</f>
        <v>16.271428571428572</v>
      </c>
      <c r="M4" s="7">
        <v>9</v>
      </c>
      <c r="N4" s="7">
        <f t="shared" ref="N4:N9" si="0">M4/$G$16</f>
        <v>0.18</v>
      </c>
      <c r="O4" s="7">
        <f>SUM($M$3:M4)/$G$16</f>
        <v>0.6</v>
      </c>
      <c r="P4" s="9">
        <f t="shared" ref="P4:P8" si="1">_xlfn.EXPON.DIST(L4,1/$G$21,1)</f>
        <v>0.62740772523349853</v>
      </c>
      <c r="Q4" s="9">
        <f>P4-P3</f>
        <v>0.23596208763557486</v>
      </c>
      <c r="R4" s="7">
        <f t="shared" ref="R4:R9" si="2">Q4*$G$16</f>
        <v>11.798104381778742</v>
      </c>
      <c r="S4" s="7">
        <f t="shared" ref="S4:S5" si="3">(M4-R4)^2/R4</f>
        <v>0.66361407544599116</v>
      </c>
    </row>
    <row r="5" spans="2:20" x14ac:dyDescent="0.3">
      <c r="B5" s="1">
        <v>12.299999999999999</v>
      </c>
      <c r="C5" s="1">
        <v>42.5</v>
      </c>
      <c r="D5" s="1">
        <v>24.400000000000002</v>
      </c>
      <c r="F5" s="2" t="s">
        <v>5</v>
      </c>
      <c r="G5" s="2">
        <v>2.3307972534595742</v>
      </c>
      <c r="K5" s="1">
        <v>3</v>
      </c>
      <c r="L5" s="7">
        <f t="shared" ref="L5:L9" si="4">L4+$G$20</f>
        <v>24.357142857142858</v>
      </c>
      <c r="M5" s="7">
        <v>5</v>
      </c>
      <c r="N5" s="7">
        <f t="shared" si="0"/>
        <v>0.1</v>
      </c>
      <c r="O5" s="7">
        <f>SUM($M$3:M5)/$G$16</f>
        <v>0.7</v>
      </c>
      <c r="P5" s="9">
        <f t="shared" si="1"/>
        <v>0.77187740029057017</v>
      </c>
      <c r="Q5" s="9">
        <f t="shared" ref="Q5:Q9" si="5">P5-P4</f>
        <v>0.14446967505707164</v>
      </c>
      <c r="R5" s="7">
        <f t="shared" si="2"/>
        <v>7.223483752853582</v>
      </c>
      <c r="S5" s="7">
        <f t="shared" si="3"/>
        <v>0.68441768104632439</v>
      </c>
    </row>
    <row r="6" spans="2:20" x14ac:dyDescent="0.3">
      <c r="B6" s="1">
        <v>42.5</v>
      </c>
      <c r="C6" s="1">
        <v>24.400000000000002</v>
      </c>
      <c r="D6" s="1">
        <v>42.800000000000004</v>
      </c>
      <c r="F6" s="2" t="s">
        <v>6</v>
      </c>
      <c r="G6" s="2">
        <v>10.3</v>
      </c>
      <c r="K6" s="1">
        <v>4</v>
      </c>
      <c r="L6" s="7">
        <f t="shared" si="4"/>
        <v>32.442857142857143</v>
      </c>
      <c r="M6" s="10">
        <v>6</v>
      </c>
      <c r="N6" s="7">
        <f t="shared" si="0"/>
        <v>0.12</v>
      </c>
      <c r="O6" s="7">
        <f>SUM($M$3:M6)/$G$16</f>
        <v>0.82</v>
      </c>
      <c r="P6" s="9">
        <f t="shared" si="1"/>
        <v>0.86033011411521765</v>
      </c>
      <c r="Q6" s="9">
        <f t="shared" si="5"/>
        <v>8.8452713824647478E-2</v>
      </c>
      <c r="R6" s="10">
        <f t="shared" si="2"/>
        <v>4.4226356912323741</v>
      </c>
      <c r="S6" s="24">
        <f>(SUM(R6:R9)-SUM(M6:M9))^2/SUM(R6:R9)</f>
        <v>1.132364938658311</v>
      </c>
      <c r="T6" s="25" t="s">
        <v>30</v>
      </c>
    </row>
    <row r="7" spans="2:20" x14ac:dyDescent="0.3">
      <c r="B7" s="1">
        <v>24.400000000000002</v>
      </c>
      <c r="C7" s="1">
        <v>42.800000000000004</v>
      </c>
      <c r="D7" s="1">
        <v>6.3</v>
      </c>
      <c r="F7" s="2" t="s">
        <v>7</v>
      </c>
      <c r="G7" s="2">
        <v>3</v>
      </c>
      <c r="K7" s="1">
        <v>5</v>
      </c>
      <c r="L7" s="7">
        <f t="shared" si="4"/>
        <v>40.528571428571425</v>
      </c>
      <c r="M7" s="10">
        <v>1</v>
      </c>
      <c r="N7" s="7">
        <f t="shared" si="0"/>
        <v>0.02</v>
      </c>
      <c r="O7" s="7">
        <f>SUM($M$3:M7)/$G$16</f>
        <v>0.84</v>
      </c>
      <c r="P7" s="9">
        <f t="shared" si="1"/>
        <v>0.91448599547823861</v>
      </c>
      <c r="Q7" s="9">
        <f t="shared" si="5"/>
        <v>5.4155881363020963E-2</v>
      </c>
      <c r="R7" s="10">
        <f t="shared" si="2"/>
        <v>2.7077940681510482</v>
      </c>
      <c r="S7" s="24"/>
      <c r="T7" s="25"/>
    </row>
    <row r="8" spans="2:20" x14ac:dyDescent="0.3">
      <c r="B8" s="1">
        <v>42.800000000000004</v>
      </c>
      <c r="C8" s="1">
        <v>6.3</v>
      </c>
      <c r="D8" s="1">
        <v>47</v>
      </c>
      <c r="F8" s="2" t="s">
        <v>8</v>
      </c>
      <c r="G8" s="2">
        <v>16.48122543492245</v>
      </c>
      <c r="K8" s="1">
        <v>6</v>
      </c>
      <c r="L8" s="7">
        <f t="shared" si="4"/>
        <v>48.614285714285714</v>
      </c>
      <c r="M8" s="10">
        <v>5</v>
      </c>
      <c r="N8" s="7">
        <f t="shared" si="0"/>
        <v>0.1</v>
      </c>
      <c r="O8" s="7">
        <f>SUM($M$3:M8)/$G$16</f>
        <v>0.94</v>
      </c>
      <c r="P8" s="9">
        <f t="shared" si="1"/>
        <v>0.94764336690745044</v>
      </c>
      <c r="Q8" s="9">
        <f t="shared" si="5"/>
        <v>3.3157371429211824E-2</v>
      </c>
      <c r="R8" s="10">
        <f t="shared" si="2"/>
        <v>1.6578685714605912</v>
      </c>
      <c r="S8" s="24"/>
      <c r="T8" s="25"/>
    </row>
    <row r="9" spans="2:20" x14ac:dyDescent="0.3">
      <c r="B9" s="1">
        <v>6.3</v>
      </c>
      <c r="C9" s="1">
        <v>47</v>
      </c>
      <c r="D9" s="1">
        <v>19.5</v>
      </c>
      <c r="F9" s="2" t="s">
        <v>9</v>
      </c>
      <c r="G9" s="2">
        <v>271.63079183673472</v>
      </c>
      <c r="K9" s="1">
        <v>7</v>
      </c>
      <c r="L9" s="7">
        <f t="shared" si="4"/>
        <v>56.7</v>
      </c>
      <c r="M9" s="10">
        <v>3</v>
      </c>
      <c r="N9" s="7">
        <f t="shared" si="0"/>
        <v>0.06</v>
      </c>
      <c r="O9" s="7">
        <f>SUM($M$3:M9)/$G$16</f>
        <v>1</v>
      </c>
      <c r="P9" s="9">
        <v>1</v>
      </c>
      <c r="Q9" s="9">
        <f t="shared" si="5"/>
        <v>5.2356633092549565E-2</v>
      </c>
      <c r="R9" s="10">
        <f t="shared" si="2"/>
        <v>2.6178316546274782</v>
      </c>
      <c r="S9" s="24"/>
      <c r="T9" s="25"/>
    </row>
    <row r="10" spans="2:20" x14ac:dyDescent="0.3">
      <c r="B10" s="1">
        <v>47</v>
      </c>
      <c r="C10" s="1">
        <v>19.5</v>
      </c>
      <c r="D10" s="1">
        <v>13.5</v>
      </c>
      <c r="F10" s="2" t="s">
        <v>10</v>
      </c>
      <c r="G10" s="2">
        <v>-0.19995197406149856</v>
      </c>
      <c r="M10">
        <v>0</v>
      </c>
      <c r="Q10" s="6"/>
      <c r="R10" t="s">
        <v>31</v>
      </c>
      <c r="S10" s="6">
        <f>SUM(S3:S9)</f>
        <v>2.5845429077885362</v>
      </c>
    </row>
    <row r="11" spans="2:20" x14ac:dyDescent="0.3">
      <c r="B11" s="1">
        <v>19.5</v>
      </c>
      <c r="C11" s="1">
        <v>13.5</v>
      </c>
      <c r="D11" s="1">
        <v>11.2</v>
      </c>
      <c r="F11" s="2" t="s">
        <v>11</v>
      </c>
      <c r="G11" s="2">
        <v>0.98583594992277201</v>
      </c>
      <c r="R11" t="s">
        <v>32</v>
      </c>
      <c r="S11" s="12">
        <f>_xlfn.CHISQ.INV.RT(5%,3)</f>
        <v>7.8147279032511792</v>
      </c>
    </row>
    <row r="12" spans="2:20" x14ac:dyDescent="0.3">
      <c r="B12" s="1">
        <v>13.5</v>
      </c>
      <c r="C12" s="1">
        <v>11.2</v>
      </c>
      <c r="D12" s="1">
        <v>0.1</v>
      </c>
      <c r="F12" s="2" t="s">
        <v>12</v>
      </c>
      <c r="G12" s="2">
        <v>56.6</v>
      </c>
    </row>
    <row r="13" spans="2:20" x14ac:dyDescent="0.3">
      <c r="B13" s="1">
        <v>11.2</v>
      </c>
      <c r="C13" s="1">
        <v>0.1</v>
      </c>
      <c r="D13" s="1">
        <v>3.6</v>
      </c>
      <c r="F13" s="2" t="s">
        <v>13</v>
      </c>
      <c r="G13" s="2">
        <v>0.1</v>
      </c>
      <c r="R13" t="s">
        <v>34</v>
      </c>
      <c r="S13" t="s">
        <v>33</v>
      </c>
    </row>
    <row r="14" spans="2:20" x14ac:dyDescent="0.3">
      <c r="B14" s="1">
        <v>0.1</v>
      </c>
      <c r="C14" s="1">
        <v>3.6</v>
      </c>
      <c r="D14" s="1">
        <v>8.4</v>
      </c>
      <c r="F14" s="2" t="s">
        <v>14</v>
      </c>
      <c r="G14" s="2">
        <v>56.7</v>
      </c>
    </row>
    <row r="15" spans="2:20" x14ac:dyDescent="0.3">
      <c r="B15" s="1">
        <v>3.6</v>
      </c>
      <c r="C15" s="1">
        <v>8.4</v>
      </c>
      <c r="D15" s="1">
        <v>1.9000000000000001</v>
      </c>
      <c r="F15" s="2" t="s">
        <v>15</v>
      </c>
      <c r="G15" s="2">
        <v>831.6</v>
      </c>
    </row>
    <row r="16" spans="2:20" x14ac:dyDescent="0.3">
      <c r="B16" s="1">
        <v>8.4</v>
      </c>
      <c r="C16" s="1">
        <v>1.9000000000000001</v>
      </c>
      <c r="D16" s="1">
        <v>8.2999999999999989</v>
      </c>
      <c r="F16" s="2" t="s">
        <v>16</v>
      </c>
      <c r="G16" s="2">
        <v>50</v>
      </c>
      <c r="R16" t="s">
        <v>55</v>
      </c>
      <c r="S16" t="s">
        <v>58</v>
      </c>
    </row>
    <row r="17" spans="2:19" ht="15" thickBot="1" x14ac:dyDescent="0.35">
      <c r="B17" s="1">
        <v>1.9000000000000001</v>
      </c>
      <c r="C17" s="1">
        <v>8.2999999999999989</v>
      </c>
      <c r="D17" s="1">
        <v>25</v>
      </c>
      <c r="F17" s="3" t="s">
        <v>17</v>
      </c>
      <c r="G17" s="3">
        <v>4.6839124433212023</v>
      </c>
      <c r="R17" t="s">
        <v>56</v>
      </c>
      <c r="S17" t="s">
        <v>57</v>
      </c>
    </row>
    <row r="18" spans="2:19" x14ac:dyDescent="0.3">
      <c r="B18" s="1">
        <v>8.2999999999999989</v>
      </c>
      <c r="C18" s="1">
        <v>25</v>
      </c>
      <c r="D18" s="1">
        <v>1.3</v>
      </c>
      <c r="F18" s="5" t="s">
        <v>18</v>
      </c>
      <c r="G18" s="5">
        <f>G8/G4</f>
        <v>0.99093467020938242</v>
      </c>
    </row>
    <row r="19" spans="2:19" x14ac:dyDescent="0.3">
      <c r="B19" s="1">
        <v>25</v>
      </c>
      <c r="C19" s="1">
        <v>1.3</v>
      </c>
      <c r="D19" s="1">
        <v>26.700000000000003</v>
      </c>
      <c r="F19" s="2" t="s">
        <v>19</v>
      </c>
      <c r="G19">
        <f>ROUNDUP(1+3.33*LOG10(G16),0)</f>
        <v>7</v>
      </c>
    </row>
    <row r="20" spans="2:19" x14ac:dyDescent="0.3">
      <c r="B20" s="1">
        <v>1.3</v>
      </c>
      <c r="C20" s="1">
        <v>26.700000000000003</v>
      </c>
      <c r="D20" s="1">
        <v>52.6</v>
      </c>
      <c r="F20" s="2" t="s">
        <v>20</v>
      </c>
      <c r="G20" s="6">
        <f>G12/G19</f>
        <v>8.0857142857142854</v>
      </c>
    </row>
    <row r="21" spans="2:19" x14ac:dyDescent="0.3">
      <c r="B21" s="1">
        <v>26.700000000000003</v>
      </c>
      <c r="C21" s="1">
        <v>52.6</v>
      </c>
      <c r="D21" s="1">
        <v>2.4</v>
      </c>
      <c r="F21" s="2" t="s">
        <v>26</v>
      </c>
      <c r="G21">
        <f>G8</f>
        <v>16.48122543492245</v>
      </c>
    </row>
    <row r="22" spans="2:19" x14ac:dyDescent="0.3">
      <c r="B22" s="1">
        <v>52.6</v>
      </c>
      <c r="C22" s="1">
        <v>2.4</v>
      </c>
      <c r="D22" s="1">
        <v>42.5</v>
      </c>
    </row>
    <row r="23" spans="2:19" x14ac:dyDescent="0.3">
      <c r="B23" s="1">
        <v>2.4</v>
      </c>
      <c r="C23" s="1">
        <v>42.5</v>
      </c>
      <c r="D23" s="1">
        <v>11</v>
      </c>
    </row>
    <row r="24" spans="2:19" x14ac:dyDescent="0.3">
      <c r="B24" s="1">
        <v>42.5</v>
      </c>
      <c r="C24" s="1">
        <v>11</v>
      </c>
      <c r="D24" s="1">
        <v>27.400000000000002</v>
      </c>
    </row>
    <row r="25" spans="2:19" x14ac:dyDescent="0.3">
      <c r="B25" s="1">
        <v>11</v>
      </c>
      <c r="C25" s="1">
        <v>27.400000000000002</v>
      </c>
      <c r="D25" s="1">
        <v>5.0999999999999996</v>
      </c>
    </row>
    <row r="26" spans="2:19" x14ac:dyDescent="0.3">
      <c r="B26" s="1">
        <v>27.400000000000002</v>
      </c>
      <c r="C26" s="1">
        <v>5.0999999999999996</v>
      </c>
      <c r="D26" s="1">
        <v>18.8</v>
      </c>
      <c r="F26" t="s">
        <v>1</v>
      </c>
      <c r="G26">
        <f>CORREL(B2:B50,C2:C50)</f>
        <v>-1.5926500746602752E-2</v>
      </c>
    </row>
    <row r="27" spans="2:19" x14ac:dyDescent="0.3">
      <c r="B27" s="1">
        <v>5.0999999999999996</v>
      </c>
      <c r="C27" s="1">
        <v>18.8</v>
      </c>
      <c r="D27" s="1">
        <v>1.6</v>
      </c>
      <c r="F27" t="s">
        <v>2</v>
      </c>
      <c r="G27">
        <f>CORREL(B2:B48,D2:D48)</f>
        <v>0.17216079020209524</v>
      </c>
    </row>
    <row r="28" spans="2:19" x14ac:dyDescent="0.3">
      <c r="B28" s="1">
        <v>18.8</v>
      </c>
      <c r="C28" s="1">
        <v>1.6</v>
      </c>
      <c r="D28" s="1">
        <v>9.6</v>
      </c>
    </row>
    <row r="29" spans="2:19" x14ac:dyDescent="0.3">
      <c r="B29" s="1">
        <v>1.6</v>
      </c>
      <c r="C29" s="1">
        <v>9.6</v>
      </c>
      <c r="D29" s="1">
        <v>3.5</v>
      </c>
    </row>
    <row r="30" spans="2:19" x14ac:dyDescent="0.3">
      <c r="B30" s="1">
        <v>9.6</v>
      </c>
      <c r="C30" s="1">
        <v>3.5</v>
      </c>
      <c r="D30" s="1">
        <v>28</v>
      </c>
    </row>
    <row r="31" spans="2:19" x14ac:dyDescent="0.3">
      <c r="B31" s="1">
        <v>3.5</v>
      </c>
      <c r="C31" s="1">
        <v>28</v>
      </c>
      <c r="D31" s="1">
        <v>0.2</v>
      </c>
    </row>
    <row r="32" spans="2:19" x14ac:dyDescent="0.3">
      <c r="B32" s="1">
        <v>28</v>
      </c>
      <c r="C32" s="1">
        <v>0.2</v>
      </c>
      <c r="D32" s="1">
        <v>46.5</v>
      </c>
    </row>
    <row r="33" spans="2:4" x14ac:dyDescent="0.3">
      <c r="B33" s="1">
        <v>0.2</v>
      </c>
      <c r="C33" s="1">
        <v>46.5</v>
      </c>
      <c r="D33" s="1">
        <v>2.4</v>
      </c>
    </row>
    <row r="34" spans="2:4" x14ac:dyDescent="0.3">
      <c r="B34" s="1">
        <v>46.5</v>
      </c>
      <c r="C34" s="1">
        <v>2.4</v>
      </c>
      <c r="D34" s="1">
        <v>20.3</v>
      </c>
    </row>
    <row r="35" spans="2:4" x14ac:dyDescent="0.3">
      <c r="B35" s="1">
        <v>2.4</v>
      </c>
      <c r="C35" s="1">
        <v>20.3</v>
      </c>
      <c r="D35" s="1">
        <v>3</v>
      </c>
    </row>
    <row r="36" spans="2:4" x14ac:dyDescent="0.3">
      <c r="B36" s="1">
        <v>20.3</v>
      </c>
      <c r="C36" s="1">
        <v>3</v>
      </c>
      <c r="D36" s="1">
        <v>9.4</v>
      </c>
    </row>
    <row r="37" spans="2:4" x14ac:dyDescent="0.3">
      <c r="B37" s="1">
        <v>3</v>
      </c>
      <c r="C37" s="1">
        <v>9.4</v>
      </c>
      <c r="D37" s="1">
        <v>1.4000000000000001</v>
      </c>
    </row>
    <row r="38" spans="2:4" x14ac:dyDescent="0.3">
      <c r="B38" s="1">
        <v>9.4</v>
      </c>
      <c r="C38" s="1">
        <v>1.4000000000000001</v>
      </c>
      <c r="D38" s="1">
        <v>33.1</v>
      </c>
    </row>
    <row r="39" spans="2:4" x14ac:dyDescent="0.3">
      <c r="B39" s="1">
        <v>1.4000000000000001</v>
      </c>
      <c r="C39" s="1">
        <v>33.1</v>
      </c>
      <c r="D39" s="1">
        <v>30.3</v>
      </c>
    </row>
    <row r="40" spans="2:4" x14ac:dyDescent="0.3">
      <c r="B40" s="1">
        <v>33.1</v>
      </c>
      <c r="C40" s="1">
        <v>30.3</v>
      </c>
      <c r="D40" s="1">
        <v>23.200000000000003</v>
      </c>
    </row>
    <row r="41" spans="2:4" x14ac:dyDescent="0.3">
      <c r="B41" s="1">
        <v>30.3</v>
      </c>
      <c r="C41" s="1">
        <v>23.200000000000003</v>
      </c>
      <c r="D41" s="1">
        <v>0.1</v>
      </c>
    </row>
    <row r="42" spans="2:4" x14ac:dyDescent="0.3">
      <c r="B42" s="1">
        <v>23.200000000000003</v>
      </c>
      <c r="C42" s="1">
        <v>0.1</v>
      </c>
      <c r="D42" s="1">
        <v>5.5</v>
      </c>
    </row>
    <row r="43" spans="2:4" x14ac:dyDescent="0.3">
      <c r="B43" s="1">
        <v>0.1</v>
      </c>
      <c r="C43" s="1">
        <v>5.5</v>
      </c>
      <c r="D43" s="1">
        <v>5.3999999999999995</v>
      </c>
    </row>
    <row r="44" spans="2:4" x14ac:dyDescent="0.3">
      <c r="B44" s="1">
        <v>5.5</v>
      </c>
      <c r="C44" s="1">
        <v>5.3999999999999995</v>
      </c>
      <c r="D44" s="1">
        <v>1.8</v>
      </c>
    </row>
    <row r="45" spans="2:4" x14ac:dyDescent="0.3">
      <c r="B45" s="1">
        <v>5.3999999999999995</v>
      </c>
      <c r="C45" s="1">
        <v>1.8</v>
      </c>
      <c r="D45" s="1">
        <v>50.300000000000004</v>
      </c>
    </row>
    <row r="46" spans="2:4" x14ac:dyDescent="0.3">
      <c r="B46" s="1">
        <v>1.8</v>
      </c>
      <c r="C46" s="1">
        <v>50.300000000000004</v>
      </c>
      <c r="D46" s="1">
        <v>56.7</v>
      </c>
    </row>
    <row r="47" spans="2:4" x14ac:dyDescent="0.3">
      <c r="B47" s="1">
        <v>50.300000000000004</v>
      </c>
      <c r="C47" s="1">
        <v>56.7</v>
      </c>
      <c r="D47" s="1">
        <v>11.6</v>
      </c>
    </row>
    <row r="48" spans="2:4" x14ac:dyDescent="0.3">
      <c r="B48" s="1">
        <v>56.7</v>
      </c>
      <c r="C48" s="1">
        <v>11.6</v>
      </c>
      <c r="D48" s="1">
        <v>6.1999999999999993</v>
      </c>
    </row>
    <row r="49" spans="2:3" x14ac:dyDescent="0.3">
      <c r="B49" s="1">
        <v>11.6</v>
      </c>
      <c r="C49" s="1">
        <v>6.1999999999999993</v>
      </c>
    </row>
    <row r="50" spans="2:3" x14ac:dyDescent="0.3">
      <c r="B50" s="1">
        <v>6.1999999999999993</v>
      </c>
      <c r="C50" s="1">
        <v>19.100000000000001</v>
      </c>
    </row>
    <row r="51" spans="2:3" x14ac:dyDescent="0.3">
      <c r="B51" s="1">
        <v>19.100000000000001</v>
      </c>
    </row>
  </sheetData>
  <mergeCells count="2">
    <mergeCell ref="S6:S9"/>
    <mergeCell ref="T6:T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46F97-FF73-472E-97C8-6F9B7178E23C}">
  <dimension ref="A1:O51"/>
  <sheetViews>
    <sheetView workbookViewId="0">
      <selection activeCell="I2" sqref="I2"/>
    </sheetView>
  </sheetViews>
  <sheetFormatPr baseColWidth="10" defaultRowHeight="14.4" x14ac:dyDescent="0.3"/>
  <cols>
    <col min="3" max="3" width="22.109375" bestFit="1" customWidth="1"/>
    <col min="4" max="4" width="12.6640625" bestFit="1" customWidth="1"/>
    <col min="15" max="15" width="32.77734375" bestFit="1" customWidth="1"/>
  </cols>
  <sheetData>
    <row r="1" spans="1:15" ht="15" thickBot="1" x14ac:dyDescent="0.35">
      <c r="A1" s="16" t="s">
        <v>0</v>
      </c>
      <c r="G1" s="16" t="s">
        <v>36</v>
      </c>
      <c r="H1" s="16" t="s">
        <v>35</v>
      </c>
      <c r="I1" s="16" t="s">
        <v>37</v>
      </c>
      <c r="J1" s="16" t="s">
        <v>38</v>
      </c>
      <c r="K1" s="16" t="s">
        <v>39</v>
      </c>
      <c r="L1" s="16" t="s">
        <v>40</v>
      </c>
      <c r="M1" s="16" t="s">
        <v>41</v>
      </c>
      <c r="N1" s="16" t="s">
        <v>42</v>
      </c>
    </row>
    <row r="2" spans="1:15" x14ac:dyDescent="0.3">
      <c r="A2" s="11">
        <v>0.7</v>
      </c>
      <c r="C2" s="26" t="s">
        <v>3</v>
      </c>
      <c r="D2" s="26"/>
      <c r="E2" s="13"/>
      <c r="G2" s="11">
        <v>1</v>
      </c>
      <c r="H2" s="14">
        <v>0.1</v>
      </c>
      <c r="I2" s="15">
        <f>G2/$D$16</f>
        <v>0.02</v>
      </c>
      <c r="J2" s="15">
        <f>_xlfn.EXPON.DIST(H2,1/$D$4,1)</f>
        <v>5.994467069422341E-3</v>
      </c>
      <c r="K2" s="15">
        <f>I2-J2</f>
        <v>1.4005532930577659E-2</v>
      </c>
      <c r="L2" s="15">
        <f>J2</f>
        <v>5.994467069422341E-3</v>
      </c>
      <c r="M2" s="17">
        <f>MAX(MAX(K2:K51,L2:L51))</f>
        <v>0.10537262823300161</v>
      </c>
      <c r="N2" s="21">
        <v>0.18840999999999999</v>
      </c>
    </row>
    <row r="3" spans="1:15" x14ac:dyDescent="0.3">
      <c r="A3" s="11">
        <v>4.0999999999999996</v>
      </c>
      <c r="C3" s="2"/>
      <c r="D3" s="2"/>
      <c r="E3" s="2"/>
      <c r="G3" s="11">
        <v>2</v>
      </c>
      <c r="H3" s="14">
        <v>0.1</v>
      </c>
      <c r="I3" s="15">
        <f t="shared" ref="I3:I51" si="0">G3/$D$16</f>
        <v>0.04</v>
      </c>
      <c r="J3" s="15">
        <f t="shared" ref="J3:J51" si="1">_xlfn.EXPON.DIST(H3,1/$D$4,1)</f>
        <v>5.994467069422341E-3</v>
      </c>
      <c r="K3" s="15">
        <f t="shared" ref="K3:K51" si="2">I3-J3</f>
        <v>3.4005532930577662E-2</v>
      </c>
      <c r="L3" s="15">
        <f>J3-I2</f>
        <v>-1.4005532930577659E-2</v>
      </c>
      <c r="M3" s="18" t="s">
        <v>44</v>
      </c>
    </row>
    <row r="4" spans="1:15" x14ac:dyDescent="0.3">
      <c r="A4" s="11">
        <v>3</v>
      </c>
      <c r="C4" s="2" t="s">
        <v>4</v>
      </c>
      <c r="D4" s="2">
        <v>16.632000000000001</v>
      </c>
      <c r="E4" s="2"/>
      <c r="G4" s="11">
        <v>3</v>
      </c>
      <c r="H4" s="14">
        <v>0.2</v>
      </c>
      <c r="I4" s="15">
        <f t="shared" si="0"/>
        <v>0.06</v>
      </c>
      <c r="J4" s="15">
        <f t="shared" si="1"/>
        <v>1.1953000503398292E-2</v>
      </c>
      <c r="K4" s="15">
        <f t="shared" si="2"/>
        <v>4.8046999496601704E-2</v>
      </c>
      <c r="L4" s="15">
        <f t="shared" ref="L4:L51" si="3">J4-I3</f>
        <v>-2.8046999496601707E-2</v>
      </c>
      <c r="M4" s="19" t="s">
        <v>46</v>
      </c>
      <c r="N4" s="19" t="s">
        <v>45</v>
      </c>
      <c r="O4" s="20" t="s">
        <v>43</v>
      </c>
    </row>
    <row r="5" spans="1:15" x14ac:dyDescent="0.3">
      <c r="A5" s="11">
        <v>12.299999999999999</v>
      </c>
      <c r="C5" s="2" t="s">
        <v>5</v>
      </c>
      <c r="D5" s="2">
        <v>2.3307972534595742</v>
      </c>
      <c r="E5" s="2"/>
      <c r="G5" s="11">
        <v>4</v>
      </c>
      <c r="H5" s="14">
        <v>0.7</v>
      </c>
      <c r="I5" s="15">
        <f t="shared" si="0"/>
        <v>0.08</v>
      </c>
      <c r="J5" s="15">
        <f t="shared" si="1"/>
        <v>4.1214157215689579E-2</v>
      </c>
      <c r="K5" s="15">
        <f t="shared" si="2"/>
        <v>3.8785842784310423E-2</v>
      </c>
      <c r="L5" s="15">
        <f t="shared" si="3"/>
        <v>-1.8785842784310419E-2</v>
      </c>
    </row>
    <row r="6" spans="1:15" x14ac:dyDescent="0.3">
      <c r="A6" s="11">
        <v>42.5</v>
      </c>
      <c r="C6" s="2" t="s">
        <v>6</v>
      </c>
      <c r="D6" s="2">
        <v>10.3</v>
      </c>
      <c r="E6" s="2"/>
      <c r="G6" s="11">
        <v>5</v>
      </c>
      <c r="H6" s="14">
        <v>1.3</v>
      </c>
      <c r="I6" s="15">
        <f t="shared" si="0"/>
        <v>0.1</v>
      </c>
      <c r="J6" s="15">
        <f t="shared" si="1"/>
        <v>7.5185940249868632E-2</v>
      </c>
      <c r="K6" s="15">
        <f t="shared" si="2"/>
        <v>2.4814059750131373E-2</v>
      </c>
      <c r="L6" s="15">
        <f t="shared" si="3"/>
        <v>-4.8140597501313692E-3</v>
      </c>
    </row>
    <row r="7" spans="1:15" x14ac:dyDescent="0.3">
      <c r="A7" s="11">
        <v>24.400000000000002</v>
      </c>
      <c r="C7" s="2" t="s">
        <v>7</v>
      </c>
      <c r="D7" s="2">
        <v>3</v>
      </c>
      <c r="E7" s="2"/>
      <c r="G7" s="11">
        <v>6</v>
      </c>
      <c r="H7" s="14">
        <v>1.4000000000000001</v>
      </c>
      <c r="I7" s="15">
        <f t="shared" si="0"/>
        <v>0.12</v>
      </c>
      <c r="J7" s="15">
        <f t="shared" si="1"/>
        <v>8.0729707676379589E-2</v>
      </c>
      <c r="K7" s="15">
        <f t="shared" si="2"/>
        <v>3.9270292323620407E-2</v>
      </c>
      <c r="L7" s="15">
        <f t="shared" si="3"/>
        <v>-1.9270292323620417E-2</v>
      </c>
    </row>
    <row r="8" spans="1:15" x14ac:dyDescent="0.3">
      <c r="A8" s="11">
        <v>42.800000000000004</v>
      </c>
      <c r="C8" s="2" t="s">
        <v>8</v>
      </c>
      <c r="D8" s="2">
        <v>16.48122543492245</v>
      </c>
      <c r="E8" s="2"/>
      <c r="G8" s="11">
        <v>7</v>
      </c>
      <c r="H8" s="14">
        <v>1.6</v>
      </c>
      <c r="I8" s="15">
        <f t="shared" si="0"/>
        <v>0.14000000000000001</v>
      </c>
      <c r="J8" s="15">
        <f t="shared" si="1"/>
        <v>9.1717745943282913E-2</v>
      </c>
      <c r="K8" s="15">
        <f t="shared" si="2"/>
        <v>4.82822540567171E-2</v>
      </c>
      <c r="L8" s="15">
        <f t="shared" si="3"/>
        <v>-2.8282254056717082E-2</v>
      </c>
    </row>
    <row r="9" spans="1:15" x14ac:dyDescent="0.3">
      <c r="A9" s="11">
        <v>6.3</v>
      </c>
      <c r="C9" s="2" t="s">
        <v>9</v>
      </c>
      <c r="D9" s="2">
        <v>271.63079183673472</v>
      </c>
      <c r="E9" s="2"/>
      <c r="G9" s="11">
        <v>8</v>
      </c>
      <c r="H9" s="14">
        <v>1.8</v>
      </c>
      <c r="I9" s="15">
        <f t="shared" si="0"/>
        <v>0.16</v>
      </c>
      <c r="J9" s="15">
        <f t="shared" si="1"/>
        <v>0.1025744441832506</v>
      </c>
      <c r="K9" s="15">
        <f t="shared" si="2"/>
        <v>5.7425555816749407E-2</v>
      </c>
      <c r="L9" s="15">
        <f t="shared" si="3"/>
        <v>-3.7425555816749417E-2</v>
      </c>
    </row>
    <row r="10" spans="1:15" x14ac:dyDescent="0.3">
      <c r="A10" s="11">
        <v>47</v>
      </c>
      <c r="C10" s="2" t="s">
        <v>10</v>
      </c>
      <c r="D10" s="2">
        <v>-0.19995197406149856</v>
      </c>
      <c r="E10" s="2"/>
      <c r="G10" s="11">
        <v>9</v>
      </c>
      <c r="H10" s="14">
        <v>1.9000000000000001</v>
      </c>
      <c r="I10" s="15">
        <f t="shared" si="0"/>
        <v>0.18</v>
      </c>
      <c r="J10" s="15">
        <f t="shared" si="1"/>
        <v>0.10795403212485213</v>
      </c>
      <c r="K10" s="15">
        <f t="shared" si="2"/>
        <v>7.2045967875147859E-2</v>
      </c>
      <c r="L10" s="15">
        <f t="shared" si="3"/>
        <v>-5.2045967875147869E-2</v>
      </c>
    </row>
    <row r="11" spans="1:15" x14ac:dyDescent="0.3">
      <c r="A11" s="11">
        <v>19.5</v>
      </c>
      <c r="C11" s="2" t="s">
        <v>11</v>
      </c>
      <c r="D11" s="2">
        <v>0.98583594992277201</v>
      </c>
      <c r="E11" s="2"/>
      <c r="G11" s="11">
        <v>10</v>
      </c>
      <c r="H11" s="14">
        <v>2.4</v>
      </c>
      <c r="I11" s="15">
        <f t="shared" si="0"/>
        <v>0.2</v>
      </c>
      <c r="J11" s="15">
        <f t="shared" si="1"/>
        <v>0.13437210421439955</v>
      </c>
      <c r="K11" s="15">
        <f t="shared" si="2"/>
        <v>6.5627895785600465E-2</v>
      </c>
      <c r="L11" s="15">
        <f t="shared" si="3"/>
        <v>-4.5627895785600447E-2</v>
      </c>
    </row>
    <row r="12" spans="1:15" x14ac:dyDescent="0.3">
      <c r="A12" s="11">
        <v>13.5</v>
      </c>
      <c r="C12" s="2" t="s">
        <v>12</v>
      </c>
      <c r="D12" s="2">
        <v>56.6</v>
      </c>
      <c r="E12" s="2"/>
      <c r="G12" s="11">
        <v>11</v>
      </c>
      <c r="H12" s="14">
        <v>2.4</v>
      </c>
      <c r="I12" s="15">
        <f t="shared" si="0"/>
        <v>0.22</v>
      </c>
      <c r="J12" s="15">
        <f t="shared" si="1"/>
        <v>0.13437210421439955</v>
      </c>
      <c r="K12" s="15">
        <f t="shared" si="2"/>
        <v>8.5627895785600455E-2</v>
      </c>
      <c r="L12" s="15">
        <f t="shared" si="3"/>
        <v>-6.5627895785600465E-2</v>
      </c>
    </row>
    <row r="13" spans="1:15" x14ac:dyDescent="0.3">
      <c r="A13" s="11">
        <v>11.2</v>
      </c>
      <c r="C13" s="2" t="s">
        <v>13</v>
      </c>
      <c r="D13" s="2">
        <v>0.1</v>
      </c>
      <c r="E13" s="2"/>
      <c r="G13" s="11">
        <v>12</v>
      </c>
      <c r="H13" s="14">
        <v>3</v>
      </c>
      <c r="I13" s="15">
        <f t="shared" si="0"/>
        <v>0.24</v>
      </c>
      <c r="J13" s="15">
        <f t="shared" si="1"/>
        <v>0.16504310680092479</v>
      </c>
      <c r="K13" s="15">
        <f t="shared" si="2"/>
        <v>7.4956893199075197E-2</v>
      </c>
      <c r="L13" s="15">
        <f t="shared" si="3"/>
        <v>-5.4956893199075207E-2</v>
      </c>
    </row>
    <row r="14" spans="1:15" x14ac:dyDescent="0.3">
      <c r="A14" s="11">
        <v>0.1</v>
      </c>
      <c r="C14" s="2" t="s">
        <v>14</v>
      </c>
      <c r="D14" s="2">
        <v>56.7</v>
      </c>
      <c r="E14" s="2"/>
      <c r="G14" s="11">
        <v>13</v>
      </c>
      <c r="H14" s="14">
        <v>3</v>
      </c>
      <c r="I14" s="15">
        <f t="shared" si="0"/>
        <v>0.26</v>
      </c>
      <c r="J14" s="15">
        <f t="shared" si="1"/>
        <v>0.16504310680092479</v>
      </c>
      <c r="K14" s="15">
        <f t="shared" si="2"/>
        <v>9.4956893199075215E-2</v>
      </c>
      <c r="L14" s="15">
        <f t="shared" si="3"/>
        <v>-7.4956893199075197E-2</v>
      </c>
    </row>
    <row r="15" spans="1:15" x14ac:dyDescent="0.3">
      <c r="A15" s="11">
        <v>3.6</v>
      </c>
      <c r="C15" s="2" t="s">
        <v>15</v>
      </c>
      <c r="D15" s="2">
        <v>831.6</v>
      </c>
      <c r="E15" s="2"/>
      <c r="G15" s="11">
        <v>14</v>
      </c>
      <c r="H15" s="14">
        <v>3.5</v>
      </c>
      <c r="I15" s="15">
        <f t="shared" si="0"/>
        <v>0.28000000000000003</v>
      </c>
      <c r="J15" s="15">
        <f t="shared" si="1"/>
        <v>0.18977047757615484</v>
      </c>
      <c r="K15" s="15">
        <f t="shared" si="2"/>
        <v>9.0229522423845188E-2</v>
      </c>
      <c r="L15" s="15">
        <f t="shared" si="3"/>
        <v>-7.022952242384517E-2</v>
      </c>
    </row>
    <row r="16" spans="1:15" x14ac:dyDescent="0.3">
      <c r="A16" s="11">
        <v>8.4</v>
      </c>
      <c r="C16" s="2" t="s">
        <v>16</v>
      </c>
      <c r="D16" s="2">
        <v>50</v>
      </c>
      <c r="E16" s="2"/>
      <c r="G16" s="11">
        <v>15</v>
      </c>
      <c r="H16" s="14">
        <v>3.6</v>
      </c>
      <c r="I16" s="15">
        <f t="shared" si="0"/>
        <v>0.3</v>
      </c>
      <c r="J16" s="15">
        <f t="shared" si="1"/>
        <v>0.19462737176699837</v>
      </c>
      <c r="K16" s="15">
        <f t="shared" si="2"/>
        <v>0.10537262823300161</v>
      </c>
      <c r="L16" s="15">
        <f t="shared" si="3"/>
        <v>-8.5372628233001652E-2</v>
      </c>
    </row>
    <row r="17" spans="1:12" ht="15" thickBot="1" x14ac:dyDescent="0.35">
      <c r="A17" s="11">
        <v>1.9000000000000001</v>
      </c>
      <c r="C17" s="3" t="s">
        <v>17</v>
      </c>
      <c r="D17" s="3">
        <v>4.6839124433212023</v>
      </c>
      <c r="E17" s="2"/>
      <c r="G17" s="11">
        <v>16</v>
      </c>
      <c r="H17" s="14">
        <v>4.0999999999999996</v>
      </c>
      <c r="I17" s="15">
        <f t="shared" si="0"/>
        <v>0.32</v>
      </c>
      <c r="J17" s="15">
        <f t="shared" si="1"/>
        <v>0.21847860019896814</v>
      </c>
      <c r="K17" s="15">
        <f t="shared" si="2"/>
        <v>0.10152139980103186</v>
      </c>
      <c r="L17" s="15">
        <f t="shared" si="3"/>
        <v>-8.1521399801031846E-2</v>
      </c>
    </row>
    <row r="18" spans="1:12" x14ac:dyDescent="0.3">
      <c r="A18" s="11">
        <v>8.2999999999999989</v>
      </c>
      <c r="G18" s="11">
        <v>17</v>
      </c>
      <c r="H18" s="14">
        <v>5.0999999999999996</v>
      </c>
      <c r="I18" s="15">
        <f t="shared" si="0"/>
        <v>0.34</v>
      </c>
      <c r="J18" s="15">
        <f t="shared" si="1"/>
        <v>0.26408290306957249</v>
      </c>
      <c r="K18" s="15">
        <f t="shared" si="2"/>
        <v>7.591709693042753E-2</v>
      </c>
      <c r="L18" s="15">
        <f t="shared" si="3"/>
        <v>-5.5917096930427512E-2</v>
      </c>
    </row>
    <row r="19" spans="1:12" x14ac:dyDescent="0.3">
      <c r="A19" s="11">
        <v>25</v>
      </c>
      <c r="G19" s="11">
        <v>18</v>
      </c>
      <c r="H19" s="14">
        <v>5.3999999999999995</v>
      </c>
      <c r="I19" s="15">
        <f t="shared" si="0"/>
        <v>0.36</v>
      </c>
      <c r="J19" s="15">
        <f t="shared" si="1"/>
        <v>0.27723802146840221</v>
      </c>
      <c r="K19" s="15">
        <f t="shared" si="2"/>
        <v>8.276197853159778E-2</v>
      </c>
      <c r="L19" s="15">
        <f t="shared" si="3"/>
        <v>-6.2761978531597817E-2</v>
      </c>
    </row>
    <row r="20" spans="1:12" x14ac:dyDescent="0.3">
      <c r="A20" s="11">
        <v>1.3</v>
      </c>
      <c r="G20" s="11">
        <v>19</v>
      </c>
      <c r="H20" s="14">
        <v>5.5</v>
      </c>
      <c r="I20" s="15">
        <f t="shared" si="0"/>
        <v>0.38</v>
      </c>
      <c r="J20" s="15">
        <f t="shared" si="1"/>
        <v>0.28157059434774045</v>
      </c>
      <c r="K20" s="15">
        <f t="shared" si="2"/>
        <v>9.842940565225955E-2</v>
      </c>
      <c r="L20" s="15">
        <f t="shared" si="3"/>
        <v>-7.8429405652259532E-2</v>
      </c>
    </row>
    <row r="21" spans="1:12" x14ac:dyDescent="0.3">
      <c r="A21" s="11">
        <v>26.700000000000003</v>
      </c>
      <c r="G21" s="11">
        <v>20</v>
      </c>
      <c r="H21" s="14">
        <v>6.1999999999999993</v>
      </c>
      <c r="I21" s="15">
        <f t="shared" si="0"/>
        <v>0.4</v>
      </c>
      <c r="J21" s="15">
        <f t="shared" si="1"/>
        <v>0.31118005682066702</v>
      </c>
      <c r="K21" s="15">
        <f t="shared" si="2"/>
        <v>8.8819943179333005E-2</v>
      </c>
      <c r="L21" s="15">
        <f t="shared" si="3"/>
        <v>-6.8819943179332987E-2</v>
      </c>
    </row>
    <row r="22" spans="1:12" x14ac:dyDescent="0.3">
      <c r="A22" s="11">
        <v>52.6</v>
      </c>
      <c r="G22" s="11">
        <v>21</v>
      </c>
      <c r="H22" s="14">
        <v>6.3</v>
      </c>
      <c r="I22" s="15">
        <f t="shared" si="0"/>
        <v>0.42</v>
      </c>
      <c r="J22" s="15">
        <f t="shared" si="1"/>
        <v>0.31530916528681696</v>
      </c>
      <c r="K22" s="15">
        <f t="shared" si="2"/>
        <v>0.10469083471318302</v>
      </c>
      <c r="L22" s="15">
        <f t="shared" si="3"/>
        <v>-8.4690834713183061E-2</v>
      </c>
    </row>
    <row r="23" spans="1:12" x14ac:dyDescent="0.3">
      <c r="A23" s="11">
        <v>2.4</v>
      </c>
      <c r="G23" s="11">
        <v>22</v>
      </c>
      <c r="H23" s="14">
        <v>8.2999999999999989</v>
      </c>
      <c r="I23" s="15">
        <f t="shared" si="0"/>
        <v>0.44</v>
      </c>
      <c r="J23" s="15">
        <f t="shared" si="1"/>
        <v>0.39288557646358002</v>
      </c>
      <c r="K23" s="15">
        <f t="shared" si="2"/>
        <v>4.711442353641998E-2</v>
      </c>
      <c r="L23" s="15">
        <f t="shared" si="3"/>
        <v>-2.7114423536419963E-2</v>
      </c>
    </row>
    <row r="24" spans="1:12" x14ac:dyDescent="0.3">
      <c r="A24" s="11">
        <v>42.5</v>
      </c>
      <c r="G24" s="11">
        <v>23</v>
      </c>
      <c r="H24" s="14">
        <v>8.4</v>
      </c>
      <c r="I24" s="15">
        <f t="shared" si="0"/>
        <v>0.46</v>
      </c>
      <c r="J24" s="15">
        <f t="shared" si="1"/>
        <v>0.39652490388284045</v>
      </c>
      <c r="K24" s="15">
        <f t="shared" si="2"/>
        <v>6.3475096117159568E-2</v>
      </c>
      <c r="L24" s="15">
        <f t="shared" si="3"/>
        <v>-4.3475096117159551E-2</v>
      </c>
    </row>
    <row r="25" spans="1:12" x14ac:dyDescent="0.3">
      <c r="A25" s="11">
        <v>11</v>
      </c>
      <c r="G25" s="11">
        <v>24</v>
      </c>
      <c r="H25" s="14">
        <v>9.4</v>
      </c>
      <c r="I25" s="15">
        <f t="shared" si="0"/>
        <v>0.48</v>
      </c>
      <c r="J25" s="15">
        <f t="shared" si="1"/>
        <v>0.4317396287326023</v>
      </c>
      <c r="K25" s="15">
        <f t="shared" si="2"/>
        <v>4.8260371267397684E-2</v>
      </c>
      <c r="L25" s="15">
        <f t="shared" si="3"/>
        <v>-2.8260371267397721E-2</v>
      </c>
    </row>
    <row r="26" spans="1:12" x14ac:dyDescent="0.3">
      <c r="A26" s="11">
        <v>27.400000000000002</v>
      </c>
      <c r="G26" s="11">
        <v>25</v>
      </c>
      <c r="H26" s="14">
        <v>9.6</v>
      </c>
      <c r="I26" s="15">
        <f t="shared" si="0"/>
        <v>0.5</v>
      </c>
      <c r="J26" s="15">
        <f t="shared" si="1"/>
        <v>0.43853204523642281</v>
      </c>
      <c r="K26" s="15">
        <f t="shared" si="2"/>
        <v>6.1467954763577193E-2</v>
      </c>
      <c r="L26" s="15">
        <f t="shared" si="3"/>
        <v>-4.1467954763577175E-2</v>
      </c>
    </row>
    <row r="27" spans="1:12" x14ac:dyDescent="0.3">
      <c r="A27" s="11">
        <v>5.0999999999999996</v>
      </c>
      <c r="G27" s="11">
        <v>26</v>
      </c>
      <c r="H27" s="14">
        <v>11</v>
      </c>
      <c r="I27" s="15">
        <f t="shared" si="0"/>
        <v>0.52</v>
      </c>
      <c r="J27" s="15">
        <f t="shared" si="1"/>
        <v>0.48385918909414111</v>
      </c>
      <c r="K27" s="15">
        <f t="shared" si="2"/>
        <v>3.6140810905858911E-2</v>
      </c>
      <c r="L27" s="15">
        <f t="shared" si="3"/>
        <v>-1.6140810905858893E-2</v>
      </c>
    </row>
    <row r="28" spans="1:12" x14ac:dyDescent="0.3">
      <c r="A28" s="11">
        <v>18.8</v>
      </c>
      <c r="G28" s="11">
        <v>27</v>
      </c>
      <c r="H28" s="14">
        <v>11.2</v>
      </c>
      <c r="I28" s="15">
        <f t="shared" si="0"/>
        <v>0.54</v>
      </c>
      <c r="J28" s="15">
        <f t="shared" si="1"/>
        <v>0.49002862046672319</v>
      </c>
      <c r="K28" s="15">
        <f t="shared" si="2"/>
        <v>4.997137953327685E-2</v>
      </c>
      <c r="L28" s="15">
        <f t="shared" si="3"/>
        <v>-2.9971379533276832E-2</v>
      </c>
    </row>
    <row r="29" spans="1:12" x14ac:dyDescent="0.3">
      <c r="A29" s="11">
        <v>1.6</v>
      </c>
      <c r="G29" s="11">
        <v>28</v>
      </c>
      <c r="H29" s="14">
        <v>11.6</v>
      </c>
      <c r="I29" s="15">
        <f t="shared" si="0"/>
        <v>0.56000000000000005</v>
      </c>
      <c r="J29" s="15">
        <f t="shared" si="1"/>
        <v>0.50214713501568253</v>
      </c>
      <c r="K29" s="15">
        <f t="shared" si="2"/>
        <v>5.785286498431752E-2</v>
      </c>
      <c r="L29" s="15">
        <f t="shared" si="3"/>
        <v>-3.7852864984317502E-2</v>
      </c>
    </row>
    <row r="30" spans="1:12" x14ac:dyDescent="0.3">
      <c r="A30" s="11">
        <v>9.6</v>
      </c>
      <c r="G30" s="11">
        <v>29</v>
      </c>
      <c r="H30" s="14">
        <v>12.299999999999999</v>
      </c>
      <c r="I30" s="15">
        <f t="shared" si="0"/>
        <v>0.57999999999999996</v>
      </c>
      <c r="J30" s="15">
        <f t="shared" si="1"/>
        <v>0.5226657212634277</v>
      </c>
      <c r="K30" s="15">
        <f t="shared" si="2"/>
        <v>5.7334278736572264E-2</v>
      </c>
      <c r="L30" s="15">
        <f t="shared" si="3"/>
        <v>-3.7334278736572357E-2</v>
      </c>
    </row>
    <row r="31" spans="1:12" x14ac:dyDescent="0.3">
      <c r="A31" s="11">
        <v>3.5</v>
      </c>
      <c r="G31" s="11">
        <v>30</v>
      </c>
      <c r="H31" s="14">
        <v>13.5</v>
      </c>
      <c r="I31" s="15">
        <f t="shared" si="0"/>
        <v>0.6</v>
      </c>
      <c r="J31" s="15">
        <f t="shared" si="1"/>
        <v>0.55589235919564928</v>
      </c>
      <c r="K31" s="15">
        <f t="shared" si="2"/>
        <v>4.4107640804350701E-2</v>
      </c>
      <c r="L31" s="15">
        <f t="shared" si="3"/>
        <v>-2.4107640804350683E-2</v>
      </c>
    </row>
    <row r="32" spans="1:12" x14ac:dyDescent="0.3">
      <c r="A32" s="11">
        <v>28</v>
      </c>
      <c r="G32" s="11">
        <v>31</v>
      </c>
      <c r="H32" s="14">
        <v>18.8</v>
      </c>
      <c r="I32" s="15">
        <f t="shared" si="0"/>
        <v>0.62</v>
      </c>
      <c r="J32" s="15">
        <f t="shared" si="1"/>
        <v>0.6770801504470394</v>
      </c>
      <c r="K32" s="15">
        <f t="shared" si="2"/>
        <v>-5.7080150447039402E-2</v>
      </c>
      <c r="L32" s="15">
        <f t="shared" si="3"/>
        <v>7.7080150447039419E-2</v>
      </c>
    </row>
    <row r="33" spans="1:12" x14ac:dyDescent="0.3">
      <c r="A33" s="11">
        <v>0.2</v>
      </c>
      <c r="G33" s="11">
        <v>32</v>
      </c>
      <c r="H33" s="14">
        <v>19.100000000000001</v>
      </c>
      <c r="I33" s="15">
        <f t="shared" si="0"/>
        <v>0.64</v>
      </c>
      <c r="J33" s="15">
        <f t="shared" si="1"/>
        <v>0.68285260616510923</v>
      </c>
      <c r="K33" s="15">
        <f t="shared" si="2"/>
        <v>-4.2852606165109219E-2</v>
      </c>
      <c r="L33" s="15">
        <f t="shared" si="3"/>
        <v>6.2852606165109237E-2</v>
      </c>
    </row>
    <row r="34" spans="1:12" x14ac:dyDescent="0.3">
      <c r="A34" s="11">
        <v>46.5</v>
      </c>
      <c r="G34" s="11">
        <v>33</v>
      </c>
      <c r="H34" s="14">
        <v>19.5</v>
      </c>
      <c r="I34" s="15">
        <f t="shared" si="0"/>
        <v>0.66</v>
      </c>
      <c r="J34" s="15">
        <f t="shared" si="1"/>
        <v>0.6903890198945819</v>
      </c>
      <c r="K34" s="15">
        <f t="shared" si="2"/>
        <v>-3.038901989458187E-2</v>
      </c>
      <c r="L34" s="15">
        <f t="shared" si="3"/>
        <v>5.0389019894581888E-2</v>
      </c>
    </row>
    <row r="35" spans="1:12" x14ac:dyDescent="0.3">
      <c r="A35" s="11">
        <v>2.4</v>
      </c>
      <c r="G35" s="11">
        <v>34</v>
      </c>
      <c r="H35" s="14">
        <v>20.3</v>
      </c>
      <c r="I35" s="15">
        <f t="shared" si="0"/>
        <v>0.68</v>
      </c>
      <c r="J35" s="15">
        <f t="shared" si="1"/>
        <v>0.70492883679742691</v>
      </c>
      <c r="K35" s="15">
        <f t="shared" si="2"/>
        <v>-2.4928836797426857E-2</v>
      </c>
      <c r="L35" s="15">
        <f t="shared" si="3"/>
        <v>4.4928836797426874E-2</v>
      </c>
    </row>
    <row r="36" spans="1:12" x14ac:dyDescent="0.3">
      <c r="A36" s="11">
        <v>20.3</v>
      </c>
      <c r="G36" s="11">
        <v>35</v>
      </c>
      <c r="H36" s="14">
        <v>23.200000000000003</v>
      </c>
      <c r="I36" s="15">
        <f t="shared" si="0"/>
        <v>0.7</v>
      </c>
      <c r="J36" s="15">
        <f t="shared" si="1"/>
        <v>0.75214252482690713</v>
      </c>
      <c r="K36" s="15">
        <f t="shared" si="2"/>
        <v>-5.2142524826907177E-2</v>
      </c>
      <c r="L36" s="15">
        <f t="shared" si="3"/>
        <v>7.2142524826907084E-2</v>
      </c>
    </row>
    <row r="37" spans="1:12" x14ac:dyDescent="0.3">
      <c r="A37" s="11">
        <v>3</v>
      </c>
      <c r="G37" s="11">
        <v>36</v>
      </c>
      <c r="H37" s="14">
        <v>24.400000000000002</v>
      </c>
      <c r="I37" s="15">
        <f t="shared" si="0"/>
        <v>0.72</v>
      </c>
      <c r="J37" s="15">
        <f t="shared" si="1"/>
        <v>0.76939557149300641</v>
      </c>
      <c r="K37" s="15">
        <f t="shared" si="2"/>
        <v>-4.939557149300644E-2</v>
      </c>
      <c r="L37" s="15">
        <f t="shared" si="3"/>
        <v>6.9395571493006458E-2</v>
      </c>
    </row>
    <row r="38" spans="1:12" x14ac:dyDescent="0.3">
      <c r="A38" s="11">
        <v>9.4</v>
      </c>
      <c r="G38" s="11">
        <v>37</v>
      </c>
      <c r="H38" s="14">
        <v>25</v>
      </c>
      <c r="I38" s="15">
        <f t="shared" si="0"/>
        <v>0.74</v>
      </c>
      <c r="J38" s="15">
        <f t="shared" si="1"/>
        <v>0.77756636757945086</v>
      </c>
      <c r="K38" s="15">
        <f t="shared" si="2"/>
        <v>-3.7566367579450866E-2</v>
      </c>
      <c r="L38" s="15">
        <f t="shared" si="3"/>
        <v>5.7566367579450883E-2</v>
      </c>
    </row>
    <row r="39" spans="1:12" x14ac:dyDescent="0.3">
      <c r="A39" s="11">
        <v>1.4000000000000001</v>
      </c>
      <c r="G39" s="11">
        <v>38</v>
      </c>
      <c r="H39" s="14">
        <v>26.700000000000003</v>
      </c>
      <c r="I39" s="15">
        <f t="shared" si="0"/>
        <v>0.76</v>
      </c>
      <c r="J39" s="15">
        <f t="shared" si="1"/>
        <v>0.79917855626132484</v>
      </c>
      <c r="K39" s="15">
        <f t="shared" si="2"/>
        <v>-3.9178556261324826E-2</v>
      </c>
      <c r="L39" s="15">
        <f t="shared" si="3"/>
        <v>5.9178556261324844E-2</v>
      </c>
    </row>
    <row r="40" spans="1:12" x14ac:dyDescent="0.3">
      <c r="A40" s="11">
        <v>33.1</v>
      </c>
      <c r="G40" s="11">
        <v>39</v>
      </c>
      <c r="H40" s="14">
        <v>27.400000000000002</v>
      </c>
      <c r="I40" s="15">
        <f t="shared" si="0"/>
        <v>0.78</v>
      </c>
      <c r="J40" s="15">
        <f t="shared" si="1"/>
        <v>0.80745524281585235</v>
      </c>
      <c r="K40" s="15">
        <f t="shared" si="2"/>
        <v>-2.7455242815852321E-2</v>
      </c>
      <c r="L40" s="15">
        <f t="shared" si="3"/>
        <v>4.7455242815852339E-2</v>
      </c>
    </row>
    <row r="41" spans="1:12" x14ac:dyDescent="0.3">
      <c r="A41" s="11">
        <v>30.3</v>
      </c>
      <c r="G41" s="11">
        <v>40</v>
      </c>
      <c r="H41" s="14">
        <v>28</v>
      </c>
      <c r="I41" s="15">
        <f t="shared" si="0"/>
        <v>0.8</v>
      </c>
      <c r="J41" s="15">
        <f t="shared" si="1"/>
        <v>0.81427750533115317</v>
      </c>
      <c r="K41" s="15">
        <f t="shared" si="2"/>
        <v>-1.4277505331153129E-2</v>
      </c>
      <c r="L41" s="15">
        <f t="shared" si="3"/>
        <v>3.4277505331153146E-2</v>
      </c>
    </row>
    <row r="42" spans="1:12" x14ac:dyDescent="0.3">
      <c r="A42" s="11">
        <v>23.200000000000003</v>
      </c>
      <c r="G42" s="11">
        <v>41</v>
      </c>
      <c r="H42" s="14">
        <v>30.3</v>
      </c>
      <c r="I42" s="15">
        <f t="shared" si="0"/>
        <v>0.82</v>
      </c>
      <c r="J42" s="15">
        <f t="shared" si="1"/>
        <v>0.83826390605063728</v>
      </c>
      <c r="K42" s="15">
        <f t="shared" si="2"/>
        <v>-1.8263906050637324E-2</v>
      </c>
      <c r="L42" s="15">
        <f t="shared" si="3"/>
        <v>3.8263906050637231E-2</v>
      </c>
    </row>
    <row r="43" spans="1:12" x14ac:dyDescent="0.3">
      <c r="A43" s="11">
        <v>0.1</v>
      </c>
      <c r="G43" s="11">
        <v>42</v>
      </c>
      <c r="H43" s="14">
        <v>33.1</v>
      </c>
      <c r="I43" s="15">
        <f t="shared" si="0"/>
        <v>0.84</v>
      </c>
      <c r="J43" s="15">
        <f t="shared" si="1"/>
        <v>0.86332364088862545</v>
      </c>
      <c r="K43" s="15">
        <f t="shared" si="2"/>
        <v>-2.3323640888625485E-2</v>
      </c>
      <c r="L43" s="15">
        <f t="shared" si="3"/>
        <v>4.3323640888625503E-2</v>
      </c>
    </row>
    <row r="44" spans="1:12" x14ac:dyDescent="0.3">
      <c r="A44" s="11">
        <v>5.5</v>
      </c>
      <c r="G44" s="11">
        <v>43</v>
      </c>
      <c r="H44" s="14">
        <v>42.5</v>
      </c>
      <c r="I44" s="15">
        <f t="shared" si="0"/>
        <v>0.86</v>
      </c>
      <c r="J44" s="15">
        <f t="shared" si="1"/>
        <v>0.92233224142789416</v>
      </c>
      <c r="K44" s="15">
        <f t="shared" si="2"/>
        <v>-6.2332241427894175E-2</v>
      </c>
      <c r="L44" s="15">
        <f t="shared" si="3"/>
        <v>8.2332241427894193E-2</v>
      </c>
    </row>
    <row r="45" spans="1:12" x14ac:dyDescent="0.3">
      <c r="A45" s="11">
        <v>5.3999999999999995</v>
      </c>
      <c r="G45" s="11">
        <v>44</v>
      </c>
      <c r="H45" s="14">
        <v>42.5</v>
      </c>
      <c r="I45" s="15">
        <f t="shared" si="0"/>
        <v>0.88</v>
      </c>
      <c r="J45" s="15">
        <f t="shared" si="1"/>
        <v>0.92233224142789416</v>
      </c>
      <c r="K45" s="15">
        <f t="shared" si="2"/>
        <v>-4.2332241427894157E-2</v>
      </c>
      <c r="L45" s="15">
        <f t="shared" si="3"/>
        <v>6.2332241427894175E-2</v>
      </c>
    </row>
    <row r="46" spans="1:12" x14ac:dyDescent="0.3">
      <c r="A46" s="11">
        <v>1.8</v>
      </c>
      <c r="G46" s="11">
        <v>45</v>
      </c>
      <c r="H46" s="14">
        <v>42.800000000000004</v>
      </c>
      <c r="I46" s="15">
        <f t="shared" si="0"/>
        <v>0.9</v>
      </c>
      <c r="J46" s="15">
        <f t="shared" si="1"/>
        <v>0.92372061596634358</v>
      </c>
      <c r="K46" s="15">
        <f t="shared" si="2"/>
        <v>-2.3720615966343561E-2</v>
      </c>
      <c r="L46" s="15">
        <f t="shared" si="3"/>
        <v>4.3720615966343579E-2</v>
      </c>
    </row>
    <row r="47" spans="1:12" x14ac:dyDescent="0.3">
      <c r="A47" s="11">
        <v>50.300000000000004</v>
      </c>
      <c r="G47" s="11">
        <v>46</v>
      </c>
      <c r="H47" s="14">
        <v>46.5</v>
      </c>
      <c r="I47" s="15">
        <f t="shared" si="0"/>
        <v>0.92</v>
      </c>
      <c r="J47" s="15">
        <f t="shared" si="1"/>
        <v>0.93893493206247569</v>
      </c>
      <c r="K47" s="15">
        <f t="shared" si="2"/>
        <v>-1.8934932062475651E-2</v>
      </c>
      <c r="L47" s="15">
        <f t="shared" si="3"/>
        <v>3.8934932062475669E-2</v>
      </c>
    </row>
    <row r="48" spans="1:12" x14ac:dyDescent="0.3">
      <c r="A48" s="11">
        <v>56.7</v>
      </c>
      <c r="G48" s="11">
        <v>47</v>
      </c>
      <c r="H48" s="14">
        <v>47</v>
      </c>
      <c r="I48" s="15">
        <f t="shared" si="0"/>
        <v>0.94</v>
      </c>
      <c r="J48" s="15">
        <f t="shared" si="1"/>
        <v>0.94074338300000904</v>
      </c>
      <c r="K48" s="15">
        <f t="shared" si="2"/>
        <v>-7.4338300000909019E-4</v>
      </c>
      <c r="L48" s="15">
        <f t="shared" si="3"/>
        <v>2.0743383000008997E-2</v>
      </c>
    </row>
    <row r="49" spans="1:12" x14ac:dyDescent="0.3">
      <c r="A49" s="11">
        <v>11.6</v>
      </c>
      <c r="G49" s="11">
        <v>48</v>
      </c>
      <c r="H49" s="14">
        <v>50.300000000000004</v>
      </c>
      <c r="I49" s="15">
        <f t="shared" si="0"/>
        <v>0.96</v>
      </c>
      <c r="J49" s="15">
        <f t="shared" si="1"/>
        <v>0.95140771591147322</v>
      </c>
      <c r="K49" s="15">
        <f t="shared" si="2"/>
        <v>8.5922840885267471E-3</v>
      </c>
      <c r="L49" s="15">
        <f t="shared" si="3"/>
        <v>1.1407715911473271E-2</v>
      </c>
    </row>
    <row r="50" spans="1:12" x14ac:dyDescent="0.3">
      <c r="A50" s="11">
        <v>6.1999999999999993</v>
      </c>
      <c r="G50" s="11">
        <v>49</v>
      </c>
      <c r="H50" s="14">
        <v>52.6</v>
      </c>
      <c r="I50" s="15">
        <f t="shared" si="0"/>
        <v>0.98</v>
      </c>
      <c r="J50" s="15">
        <f t="shared" si="1"/>
        <v>0.95768349849828727</v>
      </c>
      <c r="K50" s="15">
        <f t="shared" si="2"/>
        <v>2.2316501501712716E-2</v>
      </c>
      <c r="L50" s="15">
        <f t="shared" si="3"/>
        <v>-2.3165015017126978E-3</v>
      </c>
    </row>
    <row r="51" spans="1:12" x14ac:dyDescent="0.3">
      <c r="A51" s="11">
        <v>19.100000000000001</v>
      </c>
      <c r="G51" s="11">
        <v>50</v>
      </c>
      <c r="H51" s="14">
        <v>56.7</v>
      </c>
      <c r="I51" s="15">
        <f t="shared" si="0"/>
        <v>1</v>
      </c>
      <c r="J51" s="15">
        <f t="shared" si="1"/>
        <v>0.96692874851169897</v>
      </c>
      <c r="K51" s="15">
        <f t="shared" si="2"/>
        <v>3.3071251488301034E-2</v>
      </c>
      <c r="L51" s="15">
        <f t="shared" si="3"/>
        <v>-1.3071251488301017E-2</v>
      </c>
    </row>
  </sheetData>
  <sortState xmlns:xlrd2="http://schemas.microsoft.com/office/spreadsheetml/2017/richdata2" ref="H2:H51">
    <sortCondition ref="H2:H51"/>
  </sortState>
  <mergeCells count="1">
    <mergeCell ref="C2:D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2B1B-8FFC-4B8D-A69D-BF2D102420F2}">
  <dimension ref="A1:M51"/>
  <sheetViews>
    <sheetView tabSelected="1" workbookViewId="0">
      <selection activeCell="M2" sqref="M2"/>
    </sheetView>
  </sheetViews>
  <sheetFormatPr baseColWidth="10" defaultRowHeight="14.4" x14ac:dyDescent="0.3"/>
  <cols>
    <col min="3" max="3" width="22.109375" bestFit="1" customWidth="1"/>
    <col min="4" max="4" width="12.6640625" bestFit="1" customWidth="1"/>
  </cols>
  <sheetData>
    <row r="1" spans="1:13" ht="15" thickBot="1" x14ac:dyDescent="0.35">
      <c r="A1" s="16" t="s">
        <v>0</v>
      </c>
      <c r="G1" s="16" t="s">
        <v>36</v>
      </c>
      <c r="H1" s="16" t="s">
        <v>35</v>
      </c>
      <c r="I1" s="16" t="s">
        <v>37</v>
      </c>
      <c r="J1" s="16" t="s">
        <v>38</v>
      </c>
      <c r="K1" s="22" t="s">
        <v>47</v>
      </c>
      <c r="L1" s="22" t="s">
        <v>48</v>
      </c>
      <c r="M1" s="22" t="s">
        <v>49</v>
      </c>
    </row>
    <row r="2" spans="1:13" x14ac:dyDescent="0.3">
      <c r="A2" s="11">
        <v>0.7</v>
      </c>
      <c r="C2" s="26" t="s">
        <v>3</v>
      </c>
      <c r="D2" s="26"/>
      <c r="E2" s="13"/>
      <c r="G2" s="11">
        <v>1</v>
      </c>
      <c r="H2" s="14">
        <v>0.1</v>
      </c>
      <c r="I2" s="15">
        <f>G2/$D$16</f>
        <v>0.02</v>
      </c>
      <c r="J2" s="15">
        <f>_xlfn.EXPON.DIST(H2,1/$D$4,1)</f>
        <v>5.994467069422341E-3</v>
      </c>
      <c r="K2" s="15">
        <v>0.96692874851169897</v>
      </c>
      <c r="L2" s="15">
        <f>(2*G2-1)*(LN(J2)+LN(1-K2))</f>
        <v>-8.5260092993878498</v>
      </c>
      <c r="M2" s="21">
        <f>-SUM(L2:L51)/D16-D16</f>
        <v>1.0227191627504482</v>
      </c>
    </row>
    <row r="3" spans="1:13" x14ac:dyDescent="0.3">
      <c r="A3" s="11">
        <v>4.0999999999999996</v>
      </c>
      <c r="C3" s="2"/>
      <c r="D3" s="2"/>
      <c r="E3" s="2"/>
      <c r="G3" s="11">
        <v>2</v>
      </c>
      <c r="H3" s="14">
        <v>0.1</v>
      </c>
      <c r="I3" s="15">
        <f t="shared" ref="I3:I51" si="0">G3/$D$16</f>
        <v>0.04</v>
      </c>
      <c r="J3" s="15">
        <f t="shared" ref="J3:J51" si="1">_xlfn.EXPON.DIST(H3,1/$D$4,1)</f>
        <v>5.994467069422341E-3</v>
      </c>
      <c r="K3" s="15">
        <v>0.95768349849828727</v>
      </c>
      <c r="L3" s="15">
        <f t="shared" ref="L3:L51" si="2">(2*G3-1)*(LN(J3)+LN(1-K3))</f>
        <v>-24.838489658625317</v>
      </c>
    </row>
    <row r="4" spans="1:13" x14ac:dyDescent="0.3">
      <c r="A4" s="11">
        <v>3</v>
      </c>
      <c r="C4" s="2" t="s">
        <v>4</v>
      </c>
      <c r="D4" s="2">
        <v>16.632000000000001</v>
      </c>
      <c r="E4" s="2"/>
      <c r="G4" s="11">
        <v>3</v>
      </c>
      <c r="H4" s="14">
        <v>0.2</v>
      </c>
      <c r="I4" s="15">
        <f t="shared" si="0"/>
        <v>0.06</v>
      </c>
      <c r="J4" s="15">
        <f t="shared" si="1"/>
        <v>1.1953000503398292E-2</v>
      </c>
      <c r="K4" s="15">
        <v>0.95140771591147322</v>
      </c>
      <c r="L4" s="15">
        <f t="shared" si="2"/>
        <v>-37.255317341310061</v>
      </c>
    </row>
    <row r="5" spans="1:13" x14ac:dyDescent="0.3">
      <c r="A5" s="11">
        <v>12.299999999999999</v>
      </c>
      <c r="C5" s="2" t="s">
        <v>5</v>
      </c>
      <c r="D5" s="2">
        <v>2.3307972534595742</v>
      </c>
      <c r="E5" s="2"/>
      <c r="G5" s="11">
        <v>4</v>
      </c>
      <c r="H5" s="14">
        <v>0.7</v>
      </c>
      <c r="I5" s="15">
        <f t="shared" si="0"/>
        <v>0.08</v>
      </c>
      <c r="J5" s="15">
        <f t="shared" si="1"/>
        <v>4.1214157215689579E-2</v>
      </c>
      <c r="K5" s="15">
        <v>0.94074338300000904</v>
      </c>
      <c r="L5" s="15">
        <f t="shared" si="2"/>
        <v>-42.103959000522117</v>
      </c>
    </row>
    <row r="6" spans="1:13" x14ac:dyDescent="0.3">
      <c r="A6" s="11">
        <v>42.5</v>
      </c>
      <c r="C6" s="2" t="s">
        <v>6</v>
      </c>
      <c r="D6" s="2">
        <v>10.3</v>
      </c>
      <c r="E6" s="2"/>
      <c r="G6" s="11">
        <v>5</v>
      </c>
      <c r="H6" s="14">
        <v>1.3</v>
      </c>
      <c r="I6" s="15">
        <f t="shared" si="0"/>
        <v>0.1</v>
      </c>
      <c r="J6" s="15">
        <f t="shared" si="1"/>
        <v>7.5185940249868632E-2</v>
      </c>
      <c r="K6" s="15">
        <v>0.93893493206247602</v>
      </c>
      <c r="L6" s="15">
        <f t="shared" si="2"/>
        <v>-48.452456934757073</v>
      </c>
    </row>
    <row r="7" spans="1:13" x14ac:dyDescent="0.3">
      <c r="A7" s="11">
        <v>24.400000000000002</v>
      </c>
      <c r="C7" s="2" t="s">
        <v>7</v>
      </c>
      <c r="D7" s="2">
        <v>3</v>
      </c>
      <c r="E7" s="2"/>
      <c r="G7" s="11">
        <v>6</v>
      </c>
      <c r="H7" s="14">
        <v>1.4000000000000001</v>
      </c>
      <c r="I7" s="15">
        <f t="shared" si="0"/>
        <v>0.12</v>
      </c>
      <c r="J7" s="15">
        <f t="shared" si="1"/>
        <v>8.0729707676379589E-2</v>
      </c>
      <c r="K7" s="15">
        <v>0.92372061596634358</v>
      </c>
      <c r="L7" s="15">
        <f t="shared" si="2"/>
        <v>-55.99001341931735</v>
      </c>
    </row>
    <row r="8" spans="1:13" x14ac:dyDescent="0.3">
      <c r="A8" s="11">
        <v>42.800000000000004</v>
      </c>
      <c r="C8" s="2" t="s">
        <v>8</v>
      </c>
      <c r="D8" s="2">
        <v>16.48122543492245</v>
      </c>
      <c r="E8" s="2"/>
      <c r="G8" s="11">
        <v>7</v>
      </c>
      <c r="H8" s="14">
        <v>1.6</v>
      </c>
      <c r="I8" s="15">
        <f t="shared" si="0"/>
        <v>0.14000000000000001</v>
      </c>
      <c r="J8" s="15">
        <f t="shared" si="1"/>
        <v>9.1717745943282913E-2</v>
      </c>
      <c r="K8" s="15">
        <v>0.92233224142789416</v>
      </c>
      <c r="L8" s="15">
        <f t="shared" si="2"/>
        <v>-64.276607876268955</v>
      </c>
    </row>
    <row r="9" spans="1:13" x14ac:dyDescent="0.3">
      <c r="A9" s="11">
        <v>6.3</v>
      </c>
      <c r="C9" s="2" t="s">
        <v>9</v>
      </c>
      <c r="D9" s="2">
        <v>271.63079183673472</v>
      </c>
      <c r="E9" s="2"/>
      <c r="G9" s="11">
        <v>8</v>
      </c>
      <c r="H9" s="14">
        <v>1.8</v>
      </c>
      <c r="I9" s="15">
        <f t="shared" si="0"/>
        <v>0.16</v>
      </c>
      <c r="J9" s="15">
        <f t="shared" si="1"/>
        <v>0.1025744441832506</v>
      </c>
      <c r="K9" s="15">
        <v>0.92233224142789416</v>
      </c>
      <c r="L9" s="15">
        <f t="shared" si="2"/>
        <v>-72.487222719317998</v>
      </c>
    </row>
    <row r="10" spans="1:13" x14ac:dyDescent="0.3">
      <c r="A10" s="11">
        <v>47</v>
      </c>
      <c r="C10" s="2" t="s">
        <v>10</v>
      </c>
      <c r="D10" s="2">
        <v>-0.19995197406149856</v>
      </c>
      <c r="E10" s="2"/>
      <c r="G10" s="11">
        <v>9</v>
      </c>
      <c r="H10" s="14">
        <v>1.9000000000000001</v>
      </c>
      <c r="I10" s="15">
        <f t="shared" si="0"/>
        <v>0.18</v>
      </c>
      <c r="J10" s="15">
        <f t="shared" si="1"/>
        <v>0.10795403212485213</v>
      </c>
      <c r="K10" s="15">
        <v>0.86332364088862545</v>
      </c>
      <c r="L10" s="15">
        <f t="shared" si="2"/>
        <v>-71.675217438300635</v>
      </c>
    </row>
    <row r="11" spans="1:13" x14ac:dyDescent="0.3">
      <c r="A11" s="11">
        <v>19.5</v>
      </c>
      <c r="C11" s="2" t="s">
        <v>11</v>
      </c>
      <c r="D11" s="2">
        <v>0.98583594992277201</v>
      </c>
      <c r="E11" s="2"/>
      <c r="G11" s="11">
        <v>10</v>
      </c>
      <c r="H11" s="14">
        <v>2.4</v>
      </c>
      <c r="I11" s="15">
        <f t="shared" si="0"/>
        <v>0.2</v>
      </c>
      <c r="J11" s="15">
        <f t="shared" si="1"/>
        <v>0.13437210421439955</v>
      </c>
      <c r="K11" s="15">
        <v>0.83826390605063728</v>
      </c>
      <c r="L11" s="15">
        <f t="shared" si="2"/>
        <v>-72.749703290928124</v>
      </c>
    </row>
    <row r="12" spans="1:13" x14ac:dyDescent="0.3">
      <c r="A12" s="11">
        <v>13.5</v>
      </c>
      <c r="C12" s="2" t="s">
        <v>12</v>
      </c>
      <c r="D12" s="2">
        <v>56.6</v>
      </c>
      <c r="E12" s="2"/>
      <c r="G12" s="11">
        <v>11</v>
      </c>
      <c r="H12" s="14">
        <v>2.4</v>
      </c>
      <c r="I12" s="15">
        <f t="shared" si="0"/>
        <v>0.22</v>
      </c>
      <c r="J12" s="15">
        <f t="shared" si="1"/>
        <v>0.13437210421439955</v>
      </c>
      <c r="K12" s="15">
        <v>0.81427750533115317</v>
      </c>
      <c r="L12" s="15">
        <f t="shared" si="2"/>
        <v>-77.503526391195948</v>
      </c>
    </row>
    <row r="13" spans="1:13" x14ac:dyDescent="0.3">
      <c r="A13" s="11">
        <v>11.2</v>
      </c>
      <c r="C13" s="2" t="s">
        <v>13</v>
      </c>
      <c r="D13" s="2">
        <v>0.1</v>
      </c>
      <c r="E13" s="2"/>
      <c r="G13" s="11">
        <v>12</v>
      </c>
      <c r="H13" s="14">
        <v>3</v>
      </c>
      <c r="I13" s="15">
        <f t="shared" si="0"/>
        <v>0.24</v>
      </c>
      <c r="J13" s="15">
        <f t="shared" si="1"/>
        <v>0.16504310680092479</v>
      </c>
      <c r="K13" s="15">
        <v>0.80745524281585235</v>
      </c>
      <c r="L13" s="15">
        <f t="shared" si="2"/>
        <v>-79.326430365669466</v>
      </c>
    </row>
    <row r="14" spans="1:13" x14ac:dyDescent="0.3">
      <c r="A14" s="11">
        <v>0.1</v>
      </c>
      <c r="C14" s="2" t="s">
        <v>14</v>
      </c>
      <c r="D14" s="2">
        <v>56.7</v>
      </c>
      <c r="E14" s="2"/>
      <c r="G14" s="11">
        <v>13</v>
      </c>
      <c r="H14" s="14">
        <v>3</v>
      </c>
      <c r="I14" s="15">
        <f t="shared" si="0"/>
        <v>0.26</v>
      </c>
      <c r="J14" s="15">
        <f t="shared" si="1"/>
        <v>0.16504310680092479</v>
      </c>
      <c r="K14" s="15">
        <v>0.79917855626132484</v>
      </c>
      <c r="L14" s="15">
        <f t="shared" si="2"/>
        <v>-85.172192280060855</v>
      </c>
    </row>
    <row r="15" spans="1:13" x14ac:dyDescent="0.3">
      <c r="A15" s="11">
        <v>3.6</v>
      </c>
      <c r="C15" s="2" t="s">
        <v>15</v>
      </c>
      <c r="D15" s="2">
        <v>831.6</v>
      </c>
      <c r="E15" s="2"/>
      <c r="G15" s="11">
        <v>14</v>
      </c>
      <c r="H15" s="14">
        <v>3.5</v>
      </c>
      <c r="I15" s="15">
        <f t="shared" si="0"/>
        <v>0.28000000000000003</v>
      </c>
      <c r="J15" s="15">
        <f t="shared" si="1"/>
        <v>0.18977047757615484</v>
      </c>
      <c r="K15" s="15">
        <v>0.77756636757945086</v>
      </c>
      <c r="L15" s="15">
        <f t="shared" si="2"/>
        <v>-85.45679422940141</v>
      </c>
    </row>
    <row r="16" spans="1:13" x14ac:dyDescent="0.3">
      <c r="A16" s="11">
        <v>8.4</v>
      </c>
      <c r="C16" s="2" t="s">
        <v>16</v>
      </c>
      <c r="D16" s="2">
        <v>50</v>
      </c>
      <c r="E16" s="2"/>
      <c r="G16" s="11">
        <v>15</v>
      </c>
      <c r="H16" s="14">
        <v>3.6</v>
      </c>
      <c r="I16" s="15">
        <f t="shared" si="0"/>
        <v>0.3</v>
      </c>
      <c r="J16" s="15">
        <f t="shared" si="1"/>
        <v>0.19462737176699837</v>
      </c>
      <c r="K16" s="15">
        <v>0.76939557149300641</v>
      </c>
      <c r="L16" s="15">
        <f t="shared" si="2"/>
        <v>-90.007877958711333</v>
      </c>
    </row>
    <row r="17" spans="1:12" ht="15" thickBot="1" x14ac:dyDescent="0.35">
      <c r="A17" s="11">
        <v>1.9000000000000001</v>
      </c>
      <c r="C17" s="3" t="s">
        <v>17</v>
      </c>
      <c r="D17" s="3">
        <v>4.6839124433212023</v>
      </c>
      <c r="E17" s="2"/>
      <c r="G17" s="11">
        <v>16</v>
      </c>
      <c r="H17" s="14">
        <v>4.0999999999999996</v>
      </c>
      <c r="I17" s="15">
        <f t="shared" si="0"/>
        <v>0.32</v>
      </c>
      <c r="J17" s="15">
        <f t="shared" si="1"/>
        <v>0.21847860019896814</v>
      </c>
      <c r="K17" s="15">
        <v>0.75214252482690713</v>
      </c>
      <c r="L17" s="15">
        <f t="shared" si="2"/>
        <v>-90.395026715850292</v>
      </c>
    </row>
    <row r="18" spans="1:12" x14ac:dyDescent="0.3">
      <c r="A18" s="11">
        <v>8.2999999999999989</v>
      </c>
      <c r="G18" s="11">
        <v>17</v>
      </c>
      <c r="H18" s="14">
        <v>5.0999999999999996</v>
      </c>
      <c r="I18" s="15">
        <f t="shared" si="0"/>
        <v>0.34</v>
      </c>
      <c r="J18" s="15">
        <f t="shared" si="1"/>
        <v>0.26408290306957249</v>
      </c>
      <c r="K18" s="15">
        <v>0.70492883679742691</v>
      </c>
      <c r="L18" s="15">
        <f t="shared" si="2"/>
        <v>-84.217020323434241</v>
      </c>
    </row>
    <row r="19" spans="1:12" x14ac:dyDescent="0.3">
      <c r="A19" s="11">
        <v>25</v>
      </c>
      <c r="G19" s="11">
        <v>18</v>
      </c>
      <c r="H19" s="14">
        <v>5.3999999999999995</v>
      </c>
      <c r="I19" s="15">
        <f t="shared" si="0"/>
        <v>0.36</v>
      </c>
      <c r="J19" s="15">
        <f t="shared" si="1"/>
        <v>0.27723802146840221</v>
      </c>
      <c r="K19" s="15">
        <v>0.6903890198945819</v>
      </c>
      <c r="L19" s="15">
        <f t="shared" si="2"/>
        <v>-85.936113582429769</v>
      </c>
    </row>
    <row r="20" spans="1:12" x14ac:dyDescent="0.3">
      <c r="A20" s="11">
        <v>1.3</v>
      </c>
      <c r="G20" s="11">
        <v>19</v>
      </c>
      <c r="H20" s="14">
        <v>5.5</v>
      </c>
      <c r="I20" s="15">
        <f t="shared" si="0"/>
        <v>0.38</v>
      </c>
      <c r="J20" s="15">
        <f t="shared" si="1"/>
        <v>0.28157059434774045</v>
      </c>
      <c r="K20" s="15">
        <v>0.68285260616510923</v>
      </c>
      <c r="L20" s="15">
        <f t="shared" si="2"/>
        <v>-89.383147084756459</v>
      </c>
    </row>
    <row r="21" spans="1:12" x14ac:dyDescent="0.3">
      <c r="A21" s="11">
        <v>26.700000000000003</v>
      </c>
      <c r="G21" s="11">
        <v>20</v>
      </c>
      <c r="H21" s="14">
        <v>6.1999999999999993</v>
      </c>
      <c r="I21" s="15">
        <f t="shared" si="0"/>
        <v>0.4</v>
      </c>
      <c r="J21" s="15">
        <f t="shared" si="1"/>
        <v>0.31118005682066702</v>
      </c>
      <c r="K21" s="15">
        <v>0.6770801504470394</v>
      </c>
      <c r="L21" s="15">
        <f t="shared" si="2"/>
        <v>-89.611653450112613</v>
      </c>
    </row>
    <row r="22" spans="1:12" x14ac:dyDescent="0.3">
      <c r="A22" s="11">
        <v>52.6</v>
      </c>
      <c r="G22" s="11">
        <v>21</v>
      </c>
      <c r="H22" s="14">
        <v>6.3</v>
      </c>
      <c r="I22" s="15">
        <f t="shared" si="0"/>
        <v>0.42</v>
      </c>
      <c r="J22" s="15">
        <f t="shared" si="1"/>
        <v>0.31530916528681696</v>
      </c>
      <c r="K22" s="15">
        <v>0.55589235919564928</v>
      </c>
      <c r="L22" s="15">
        <f t="shared" si="2"/>
        <v>-80.60148819917913</v>
      </c>
    </row>
    <row r="23" spans="1:12" x14ac:dyDescent="0.3">
      <c r="A23" s="11">
        <v>2.4</v>
      </c>
      <c r="G23" s="11">
        <v>22</v>
      </c>
      <c r="H23" s="14">
        <v>8.2999999999999989</v>
      </c>
      <c r="I23" s="15">
        <f t="shared" si="0"/>
        <v>0.44</v>
      </c>
      <c r="J23" s="15">
        <f t="shared" si="1"/>
        <v>0.39288557646358002</v>
      </c>
      <c r="K23" s="15">
        <v>0.5226657212634277</v>
      </c>
      <c r="L23" s="15">
        <f t="shared" si="2"/>
        <v>-71.972329432499023</v>
      </c>
    </row>
    <row r="24" spans="1:12" x14ac:dyDescent="0.3">
      <c r="A24" s="11">
        <v>42.5</v>
      </c>
      <c r="G24" s="11">
        <v>23</v>
      </c>
      <c r="H24" s="14">
        <v>8.4</v>
      </c>
      <c r="I24" s="15">
        <f t="shared" si="0"/>
        <v>0.46</v>
      </c>
      <c r="J24" s="15">
        <f t="shared" si="1"/>
        <v>0.39652490388284045</v>
      </c>
      <c r="K24" s="15">
        <v>0.50214713501568253</v>
      </c>
      <c r="L24" s="15">
        <f t="shared" si="2"/>
        <v>-73.011020761889014</v>
      </c>
    </row>
    <row r="25" spans="1:12" x14ac:dyDescent="0.3">
      <c r="A25" s="11">
        <v>11</v>
      </c>
      <c r="G25" s="11">
        <v>24</v>
      </c>
      <c r="H25" s="14">
        <v>9.4</v>
      </c>
      <c r="I25" s="15">
        <f t="shared" si="0"/>
        <v>0.48</v>
      </c>
      <c r="J25" s="15">
        <f t="shared" si="1"/>
        <v>0.4317396287326023</v>
      </c>
      <c r="K25" s="15">
        <v>0.49002862046672319</v>
      </c>
      <c r="L25" s="15">
        <f t="shared" si="2"/>
        <v>-71.126663084135856</v>
      </c>
    </row>
    <row r="26" spans="1:12" x14ac:dyDescent="0.3">
      <c r="A26" s="11">
        <v>27.400000000000002</v>
      </c>
      <c r="G26" s="11">
        <v>25</v>
      </c>
      <c r="H26" s="14">
        <v>9.6</v>
      </c>
      <c r="I26" s="15">
        <f t="shared" si="0"/>
        <v>0.5</v>
      </c>
      <c r="J26" s="15">
        <f t="shared" si="1"/>
        <v>0.43853204523642281</v>
      </c>
      <c r="K26" s="15">
        <v>0.48385918909414111</v>
      </c>
      <c r="L26" s="15">
        <f t="shared" si="2"/>
        <v>-72.799204547963001</v>
      </c>
    </row>
    <row r="27" spans="1:12" x14ac:dyDescent="0.3">
      <c r="A27" s="11">
        <v>5.0999999999999996</v>
      </c>
      <c r="G27" s="11">
        <v>26</v>
      </c>
      <c r="H27" s="14">
        <v>11</v>
      </c>
      <c r="I27" s="15">
        <f t="shared" si="0"/>
        <v>0.52</v>
      </c>
      <c r="J27" s="15">
        <f t="shared" si="1"/>
        <v>0.48385918909414111</v>
      </c>
      <c r="K27" s="15">
        <v>0.43853204523642281</v>
      </c>
      <c r="L27" s="15">
        <f t="shared" si="2"/>
        <v>-66.461258094347215</v>
      </c>
    </row>
    <row r="28" spans="1:12" x14ac:dyDescent="0.3">
      <c r="A28" s="11">
        <v>18.8</v>
      </c>
      <c r="G28" s="11">
        <v>27</v>
      </c>
      <c r="H28" s="14">
        <v>11.2</v>
      </c>
      <c r="I28" s="15">
        <f t="shared" si="0"/>
        <v>0.54</v>
      </c>
      <c r="J28" s="15">
        <f t="shared" si="1"/>
        <v>0.49002862046672319</v>
      </c>
      <c r="K28" s="15">
        <v>0.4317396287326023</v>
      </c>
      <c r="L28" s="15">
        <f t="shared" si="2"/>
        <v>-67.758753419079753</v>
      </c>
    </row>
    <row r="29" spans="1:12" x14ac:dyDescent="0.3">
      <c r="A29" s="11">
        <v>1.6</v>
      </c>
      <c r="G29" s="11">
        <v>28</v>
      </c>
      <c r="H29" s="14">
        <v>11.6</v>
      </c>
      <c r="I29" s="15">
        <f t="shared" si="0"/>
        <v>0.56000000000000005</v>
      </c>
      <c r="J29" s="15">
        <f t="shared" si="1"/>
        <v>0.50214713501568253</v>
      </c>
      <c r="K29" s="15">
        <v>0.39652490388284045</v>
      </c>
      <c r="L29" s="15">
        <f t="shared" si="2"/>
        <v>-65.665193530465842</v>
      </c>
    </row>
    <row r="30" spans="1:12" x14ac:dyDescent="0.3">
      <c r="A30" s="11">
        <v>9.6</v>
      </c>
      <c r="G30" s="11">
        <v>29</v>
      </c>
      <c r="H30" s="14">
        <v>12.299999999999999</v>
      </c>
      <c r="I30" s="15">
        <f t="shared" si="0"/>
        <v>0.57999999999999996</v>
      </c>
      <c r="J30" s="15">
        <f t="shared" si="1"/>
        <v>0.5226657212634277</v>
      </c>
      <c r="K30" s="15">
        <v>0.39288557646358002</v>
      </c>
      <c r="L30" s="15">
        <f t="shared" si="2"/>
        <v>-65.427516951444503</v>
      </c>
    </row>
    <row r="31" spans="1:12" x14ac:dyDescent="0.3">
      <c r="A31" s="11">
        <v>3.5</v>
      </c>
      <c r="G31" s="11">
        <v>30</v>
      </c>
      <c r="H31" s="14">
        <v>13.5</v>
      </c>
      <c r="I31" s="15">
        <f t="shared" si="0"/>
        <v>0.6</v>
      </c>
      <c r="J31" s="15">
        <f t="shared" si="1"/>
        <v>0.55589235919564928</v>
      </c>
      <c r="K31" s="15">
        <v>0.31530916528681696</v>
      </c>
      <c r="L31" s="15">
        <f t="shared" si="2"/>
        <v>-56.992140369030864</v>
      </c>
    </row>
    <row r="32" spans="1:12" x14ac:dyDescent="0.3">
      <c r="A32" s="11">
        <v>28</v>
      </c>
      <c r="G32" s="11">
        <v>31</v>
      </c>
      <c r="H32" s="14">
        <v>18.8</v>
      </c>
      <c r="I32" s="15">
        <f t="shared" si="0"/>
        <v>0.62</v>
      </c>
      <c r="J32" s="15">
        <f t="shared" si="1"/>
        <v>0.6770801504470394</v>
      </c>
      <c r="K32" s="15">
        <v>0.31118005682066702</v>
      </c>
      <c r="L32" s="15">
        <f t="shared" si="2"/>
        <v>-46.527200709447229</v>
      </c>
    </row>
    <row r="33" spans="1:12" x14ac:dyDescent="0.3">
      <c r="A33" s="11">
        <v>0.2</v>
      </c>
      <c r="G33" s="11">
        <v>32</v>
      </c>
      <c r="H33" s="14">
        <v>19.100000000000001</v>
      </c>
      <c r="I33" s="15">
        <f t="shared" si="0"/>
        <v>0.64</v>
      </c>
      <c r="J33" s="15">
        <f t="shared" si="1"/>
        <v>0.68285260616510923</v>
      </c>
      <c r="K33" s="15">
        <v>0.28157059434774045</v>
      </c>
      <c r="L33" s="15">
        <f t="shared" si="2"/>
        <v>-44.866336848046025</v>
      </c>
    </row>
    <row r="34" spans="1:12" x14ac:dyDescent="0.3">
      <c r="A34" s="11">
        <v>46.5</v>
      </c>
      <c r="G34" s="11">
        <v>33</v>
      </c>
      <c r="H34" s="14">
        <v>19.5</v>
      </c>
      <c r="I34" s="15">
        <f t="shared" si="0"/>
        <v>0.66</v>
      </c>
      <c r="J34" s="15">
        <f t="shared" si="1"/>
        <v>0.6903890198945819</v>
      </c>
      <c r="K34" s="15">
        <v>0.27723802146840221</v>
      </c>
      <c r="L34" s="15">
        <f t="shared" si="2"/>
        <v>-45.186398919432854</v>
      </c>
    </row>
    <row r="35" spans="1:12" x14ac:dyDescent="0.3">
      <c r="A35" s="11">
        <v>2.4</v>
      </c>
      <c r="G35" s="11">
        <v>34</v>
      </c>
      <c r="H35" s="14">
        <v>20.3</v>
      </c>
      <c r="I35" s="15">
        <f t="shared" si="0"/>
        <v>0.68</v>
      </c>
      <c r="J35" s="15">
        <f t="shared" si="1"/>
        <v>0.70492883679742691</v>
      </c>
      <c r="K35" s="15">
        <v>0.26408290306957249</v>
      </c>
      <c r="L35" s="15">
        <f t="shared" si="2"/>
        <v>-43.971847317231884</v>
      </c>
    </row>
    <row r="36" spans="1:12" x14ac:dyDescent="0.3">
      <c r="A36" s="11">
        <v>20.3</v>
      </c>
      <c r="G36" s="11">
        <v>35</v>
      </c>
      <c r="H36" s="14">
        <v>23.200000000000003</v>
      </c>
      <c r="I36" s="15">
        <f t="shared" si="0"/>
        <v>0.7</v>
      </c>
      <c r="J36" s="15">
        <f t="shared" si="1"/>
        <v>0.75214252482690713</v>
      </c>
      <c r="K36" s="15">
        <v>0.21847860019896814</v>
      </c>
      <c r="L36" s="15">
        <f t="shared" si="2"/>
        <v>-36.662611234737732</v>
      </c>
    </row>
    <row r="37" spans="1:12" x14ac:dyDescent="0.3">
      <c r="A37" s="11">
        <v>3</v>
      </c>
      <c r="G37" s="11">
        <v>36</v>
      </c>
      <c r="H37" s="14">
        <v>24.400000000000002</v>
      </c>
      <c r="I37" s="15">
        <f t="shared" si="0"/>
        <v>0.72</v>
      </c>
      <c r="J37" s="15">
        <f t="shared" si="1"/>
        <v>0.76939557149300641</v>
      </c>
      <c r="K37" s="15">
        <v>0.19462737176699837</v>
      </c>
      <c r="L37" s="15">
        <f t="shared" si="2"/>
        <v>-33.980618525571387</v>
      </c>
    </row>
    <row r="38" spans="1:12" x14ac:dyDescent="0.3">
      <c r="A38" s="11">
        <v>9.4</v>
      </c>
      <c r="G38" s="11">
        <v>37</v>
      </c>
      <c r="H38" s="14">
        <v>25</v>
      </c>
      <c r="I38" s="15">
        <f t="shared" si="0"/>
        <v>0.74</v>
      </c>
      <c r="J38" s="15">
        <f t="shared" si="1"/>
        <v>0.77756636757945086</v>
      </c>
      <c r="K38" s="15">
        <v>0.18977047757615484</v>
      </c>
      <c r="L38" s="15">
        <f t="shared" si="2"/>
        <v>-33.727751180840023</v>
      </c>
    </row>
    <row r="39" spans="1:12" x14ac:dyDescent="0.3">
      <c r="A39" s="11">
        <v>1.4000000000000001</v>
      </c>
      <c r="G39" s="11">
        <v>38</v>
      </c>
      <c r="H39" s="14">
        <v>26.700000000000003</v>
      </c>
      <c r="I39" s="15">
        <f t="shared" si="0"/>
        <v>0.76</v>
      </c>
      <c r="J39" s="15">
        <f t="shared" si="1"/>
        <v>0.79917855626132484</v>
      </c>
      <c r="K39" s="15">
        <v>0.16504310680092479</v>
      </c>
      <c r="L39" s="15">
        <f t="shared" si="2"/>
        <v>-30.340954791584529</v>
      </c>
    </row>
    <row r="40" spans="1:12" x14ac:dyDescent="0.3">
      <c r="A40" s="11">
        <v>33.1</v>
      </c>
      <c r="G40" s="11">
        <v>39</v>
      </c>
      <c r="H40" s="14">
        <v>27.400000000000002</v>
      </c>
      <c r="I40" s="15">
        <f t="shared" si="0"/>
        <v>0.78</v>
      </c>
      <c r="J40" s="15">
        <f t="shared" si="1"/>
        <v>0.80745524281585235</v>
      </c>
      <c r="K40" s="15">
        <v>0.16504310680092479</v>
      </c>
      <c r="L40" s="15">
        <f t="shared" si="2"/>
        <v>-30.35669811405495</v>
      </c>
    </row>
    <row r="41" spans="1:12" x14ac:dyDescent="0.3">
      <c r="A41" s="11">
        <v>30.3</v>
      </c>
      <c r="G41" s="11">
        <v>40</v>
      </c>
      <c r="H41" s="14">
        <v>28</v>
      </c>
      <c r="I41" s="15">
        <f t="shared" si="0"/>
        <v>0.8</v>
      </c>
      <c r="J41" s="15">
        <f t="shared" si="1"/>
        <v>0.81427750533115317</v>
      </c>
      <c r="K41" s="15">
        <v>0.13437210421439955</v>
      </c>
      <c r="L41" s="15">
        <f t="shared" si="2"/>
        <v>-27.63058177930488</v>
      </c>
    </row>
    <row r="42" spans="1:12" x14ac:dyDescent="0.3">
      <c r="A42" s="11">
        <v>23.200000000000003</v>
      </c>
      <c r="G42" s="11">
        <v>41</v>
      </c>
      <c r="H42" s="14">
        <v>30.3</v>
      </c>
      <c r="I42" s="15">
        <f t="shared" si="0"/>
        <v>0.82</v>
      </c>
      <c r="J42" s="15">
        <f t="shared" si="1"/>
        <v>0.83826390605063728</v>
      </c>
      <c r="K42" s="15">
        <v>0.13437210421439955</v>
      </c>
      <c r="L42" s="15">
        <f t="shared" si="2"/>
        <v>-25.978518343901584</v>
      </c>
    </row>
    <row r="43" spans="1:12" x14ac:dyDescent="0.3">
      <c r="A43" s="11">
        <v>0.1</v>
      </c>
      <c r="G43" s="11">
        <v>42</v>
      </c>
      <c r="H43" s="14">
        <v>33.1</v>
      </c>
      <c r="I43" s="15">
        <f t="shared" si="0"/>
        <v>0.84</v>
      </c>
      <c r="J43" s="15">
        <f t="shared" si="1"/>
        <v>0.86332364088862545</v>
      </c>
      <c r="K43" s="15">
        <v>0.10795403212485213</v>
      </c>
      <c r="L43" s="15">
        <f t="shared" si="2"/>
        <v>-21.679870084260099</v>
      </c>
    </row>
    <row r="44" spans="1:12" x14ac:dyDescent="0.3">
      <c r="A44" s="11">
        <v>5.5</v>
      </c>
      <c r="G44" s="11">
        <v>43</v>
      </c>
      <c r="H44" s="14">
        <v>42.5</v>
      </c>
      <c r="I44" s="15">
        <f t="shared" si="0"/>
        <v>0.86</v>
      </c>
      <c r="J44" s="15">
        <f t="shared" si="1"/>
        <v>0.92233224142789416</v>
      </c>
      <c r="K44" s="15">
        <v>0.1025744441832506</v>
      </c>
      <c r="L44" s="15">
        <f t="shared" si="2"/>
        <v>-16.07136479492948</v>
      </c>
    </row>
    <row r="45" spans="1:12" x14ac:dyDescent="0.3">
      <c r="A45" s="11">
        <v>5.3999999999999995</v>
      </c>
      <c r="G45" s="11">
        <v>44</v>
      </c>
      <c r="H45" s="14">
        <v>42.5</v>
      </c>
      <c r="I45" s="15">
        <f t="shared" si="0"/>
        <v>0.88</v>
      </c>
      <c r="J45" s="15">
        <f t="shared" si="1"/>
        <v>0.92233224142789416</v>
      </c>
      <c r="K45" s="15">
        <v>9.1717745943282913E-2</v>
      </c>
      <c r="L45" s="15">
        <f t="shared" si="2"/>
        <v>-15.403338508634135</v>
      </c>
    </row>
    <row r="46" spans="1:12" x14ac:dyDescent="0.3">
      <c r="A46" s="11">
        <v>1.8</v>
      </c>
      <c r="G46" s="11">
        <v>45</v>
      </c>
      <c r="H46" s="14">
        <v>42.800000000000004</v>
      </c>
      <c r="I46" s="15">
        <f t="shared" si="0"/>
        <v>0.9</v>
      </c>
      <c r="J46" s="15">
        <f t="shared" si="1"/>
        <v>0.92372061596634358</v>
      </c>
      <c r="K46" s="15">
        <v>8.0729707676379589E-2</v>
      </c>
      <c r="L46" s="15">
        <f t="shared" si="2"/>
        <v>-14.553342380939906</v>
      </c>
    </row>
    <row r="47" spans="1:12" x14ac:dyDescent="0.3">
      <c r="A47" s="11">
        <v>50.300000000000004</v>
      </c>
      <c r="G47" s="11">
        <v>46</v>
      </c>
      <c r="H47" s="14">
        <v>46.5</v>
      </c>
      <c r="I47" s="15">
        <f t="shared" si="0"/>
        <v>0.92</v>
      </c>
      <c r="J47" s="15">
        <f t="shared" si="1"/>
        <v>0.93893493206247569</v>
      </c>
      <c r="K47" s="15">
        <v>7.5185940249868632E-2</v>
      </c>
      <c r="L47" s="15">
        <f t="shared" si="2"/>
        <v>-12.846622449169391</v>
      </c>
    </row>
    <row r="48" spans="1:12" x14ac:dyDescent="0.3">
      <c r="A48" s="11">
        <v>56.7</v>
      </c>
      <c r="G48" s="11">
        <v>47</v>
      </c>
      <c r="H48" s="14">
        <v>47</v>
      </c>
      <c r="I48" s="15">
        <f t="shared" si="0"/>
        <v>0.94</v>
      </c>
      <c r="J48" s="15">
        <f t="shared" si="1"/>
        <v>0.94074338300000904</v>
      </c>
      <c r="K48" s="15">
        <v>4.1214157215689579E-2</v>
      </c>
      <c r="L48" s="15">
        <f t="shared" si="2"/>
        <v>-9.5950355594590686</v>
      </c>
    </row>
    <row r="49" spans="1:12" x14ac:dyDescent="0.3">
      <c r="A49" s="11">
        <v>11.6</v>
      </c>
      <c r="G49" s="11">
        <v>48</v>
      </c>
      <c r="H49" s="14">
        <v>50.300000000000004</v>
      </c>
      <c r="I49" s="15">
        <f t="shared" si="0"/>
        <v>0.96</v>
      </c>
      <c r="J49" s="15">
        <f t="shared" si="1"/>
        <v>0.95140771591147322</v>
      </c>
      <c r="K49" s="15">
        <v>1.1953000503398292E-2</v>
      </c>
      <c r="L49" s="15">
        <f t="shared" si="2"/>
        <v>-5.8745717132372999</v>
      </c>
    </row>
    <row r="50" spans="1:12" x14ac:dyDescent="0.3">
      <c r="A50" s="11">
        <v>6.1999999999999993</v>
      </c>
      <c r="G50" s="11">
        <v>49</v>
      </c>
      <c r="H50" s="14">
        <v>52.6</v>
      </c>
      <c r="I50" s="15">
        <f t="shared" si="0"/>
        <v>0.98</v>
      </c>
      <c r="J50" s="15">
        <f t="shared" si="1"/>
        <v>0.95768349849828727</v>
      </c>
      <c r="K50" s="15">
        <v>5.994467069422341E-3</v>
      </c>
      <c r="L50" s="15">
        <f t="shared" si="2"/>
        <v>-4.7772925792008269</v>
      </c>
    </row>
    <row r="51" spans="1:12" x14ac:dyDescent="0.3">
      <c r="A51" s="11">
        <v>19.100000000000001</v>
      </c>
      <c r="G51" s="11">
        <v>50</v>
      </c>
      <c r="H51" s="14">
        <v>56.7</v>
      </c>
      <c r="I51" s="15">
        <f t="shared" si="0"/>
        <v>1</v>
      </c>
      <c r="J51" s="15">
        <f t="shared" si="1"/>
        <v>0.96692874851169897</v>
      </c>
      <c r="K51" s="15">
        <v>5.994467069422341E-3</v>
      </c>
      <c r="L51" s="15">
        <f t="shared" si="2"/>
        <v>-3.9246545531466004</v>
      </c>
    </row>
  </sheetData>
  <sortState xmlns:xlrd2="http://schemas.microsoft.com/office/spreadsheetml/2017/richdata2" ref="K2:K51">
    <sortCondition descending="1" ref="K2:K51"/>
  </sortState>
  <mergeCells count="1">
    <mergeCell ref="C2:D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8150-F3E6-499F-B370-33E8AF11E8EE}">
  <dimension ref="A1:M12"/>
  <sheetViews>
    <sheetView workbookViewId="0">
      <selection activeCell="L14" sqref="L14"/>
    </sheetView>
  </sheetViews>
  <sheetFormatPr baseColWidth="10" defaultRowHeight="14.4" x14ac:dyDescent="0.3"/>
  <sheetData>
    <row r="1" spans="1:13" x14ac:dyDescent="0.3">
      <c r="A1" t="s">
        <v>50</v>
      </c>
      <c r="B1" t="s">
        <v>51</v>
      </c>
      <c r="I1" t="s">
        <v>50</v>
      </c>
      <c r="J1" t="s">
        <v>51</v>
      </c>
      <c r="K1" t="s">
        <v>54</v>
      </c>
      <c r="L1" t="s">
        <v>27</v>
      </c>
      <c r="M1" t="s">
        <v>29</v>
      </c>
    </row>
    <row r="2" spans="1:13" x14ac:dyDescent="0.3">
      <c r="A2">
        <v>0</v>
      </c>
      <c r="B2">
        <v>0.02</v>
      </c>
      <c r="D2" t="s">
        <v>4</v>
      </c>
      <c r="E2" s="6">
        <f>SUMPRODUCT(A2:A12,B2:B12)</f>
        <v>4.37</v>
      </c>
      <c r="I2">
        <v>0</v>
      </c>
      <c r="J2">
        <v>0.02</v>
      </c>
      <c r="M2" t="e">
        <f>(SUM(L2:L4)-SUM(K2:K4))/K4</f>
        <v>#DIV/0!</v>
      </c>
    </row>
    <row r="3" spans="1:13" x14ac:dyDescent="0.3">
      <c r="A3">
        <v>1</v>
      </c>
      <c r="B3">
        <v>0.05</v>
      </c>
      <c r="D3" t="s">
        <v>52</v>
      </c>
      <c r="E3" s="6" cm="1">
        <f t="array" ref="E3">SUMPRODUCT(A2:A12^2,B2:B12)-E2^2</f>
        <v>3.7730999999999959</v>
      </c>
      <c r="I3">
        <v>1</v>
      </c>
      <c r="J3">
        <v>0.05</v>
      </c>
    </row>
    <row r="4" spans="1:13" x14ac:dyDescent="0.3">
      <c r="A4">
        <v>2</v>
      </c>
      <c r="B4">
        <v>0.08</v>
      </c>
      <c r="D4" t="s">
        <v>53</v>
      </c>
      <c r="E4" s="23">
        <f>E3/E2</f>
        <v>0.86340961098398072</v>
      </c>
      <c r="I4">
        <v>2</v>
      </c>
      <c r="J4">
        <v>0.08</v>
      </c>
    </row>
    <row r="5" spans="1:13" x14ac:dyDescent="0.3">
      <c r="A5">
        <v>3</v>
      </c>
      <c r="B5">
        <v>0.16</v>
      </c>
      <c r="I5">
        <v>3</v>
      </c>
      <c r="J5">
        <v>0.16</v>
      </c>
    </row>
    <row r="6" spans="1:13" x14ac:dyDescent="0.3">
      <c r="A6">
        <v>4</v>
      </c>
      <c r="B6">
        <v>0.26</v>
      </c>
      <c r="I6">
        <v>4</v>
      </c>
      <c r="J6">
        <v>0.26</v>
      </c>
    </row>
    <row r="7" spans="1:13" x14ac:dyDescent="0.3">
      <c r="A7">
        <v>5</v>
      </c>
      <c r="B7">
        <v>0.18</v>
      </c>
      <c r="I7">
        <v>5</v>
      </c>
      <c r="J7">
        <v>0.18</v>
      </c>
    </row>
    <row r="8" spans="1:13" x14ac:dyDescent="0.3">
      <c r="A8">
        <v>6</v>
      </c>
      <c r="B8">
        <v>0.11</v>
      </c>
      <c r="I8">
        <v>6</v>
      </c>
      <c r="J8">
        <v>0.11</v>
      </c>
    </row>
    <row r="9" spans="1:13" x14ac:dyDescent="0.3">
      <c r="A9">
        <v>7</v>
      </c>
      <c r="B9">
        <v>7.0000000000000007E-2</v>
      </c>
      <c r="I9">
        <v>7</v>
      </c>
      <c r="J9">
        <v>7.0000000000000007E-2</v>
      </c>
    </row>
    <row r="10" spans="1:13" x14ac:dyDescent="0.3">
      <c r="A10">
        <v>8</v>
      </c>
      <c r="B10">
        <v>0.05</v>
      </c>
      <c r="I10">
        <v>8</v>
      </c>
      <c r="J10">
        <v>0.05</v>
      </c>
    </row>
    <row r="11" spans="1:13" x14ac:dyDescent="0.3">
      <c r="A11">
        <v>9</v>
      </c>
      <c r="B11">
        <v>0.01</v>
      </c>
      <c r="I11">
        <v>9</v>
      </c>
      <c r="J11">
        <v>0.01</v>
      </c>
    </row>
    <row r="12" spans="1:13" x14ac:dyDescent="0.3">
      <c r="A12">
        <v>10</v>
      </c>
      <c r="B12">
        <v>0.01</v>
      </c>
      <c r="I12">
        <v>10</v>
      </c>
      <c r="J12">
        <v>0.01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Prueba X2</vt:lpstr>
      <vt:lpstr>Prueba K-S</vt:lpstr>
      <vt:lpstr>Prueba A-D</vt:lpstr>
      <vt:lpstr>Ejercicio - Poisson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Betancur Ramirez</dc:creator>
  <cp:lastModifiedBy>David Betancur Ramirez</cp:lastModifiedBy>
  <dcterms:created xsi:type="dcterms:W3CDTF">2025-01-23T13:33:15Z</dcterms:created>
  <dcterms:modified xsi:type="dcterms:W3CDTF">2025-02-05T03:28:49Z</dcterms:modified>
</cp:coreProperties>
</file>