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lvc4-my.sharepoint.com/personal/dab010_lvc_edu/Documents/FALL 2023/ASC-482/Exam/"/>
    </mc:Choice>
  </mc:AlternateContent>
  <xr:revisionPtr revIDLastSave="1210" documentId="11_F25DC773A252ABDACC10482ED99A66945ADE58E6" xr6:coauthVersionLast="47" xr6:coauthVersionMax="47" xr10:uidLastSave="{C577412E-CC79-4746-8AA3-7952EE1474C0}"/>
  <bookViews>
    <workbookView xWindow="-110" yWindow="-110" windowWidth="19420" windowHeight="10420" activeTab="2" xr2:uid="{00000000-000D-0000-FFFF-FFFF00000000}"/>
  </bookViews>
  <sheets>
    <sheet name="Example 17.7a" sheetId="4" r:id="rId1"/>
    <sheet name="Table 17.2" sheetId="1" r:id="rId2"/>
    <sheet name="Table 17.3" sheetId="2" r:id="rId3"/>
    <sheet name="Table 17.4" sheetId="3" r:id="rId4"/>
    <sheet name="pi(1,60)" sheetId="8" r:id="rId5"/>
    <sheet name="pi(2,60)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" l="1"/>
  <c r="G6" i="2"/>
  <c r="E12" i="2"/>
  <c r="G12" i="2" s="1"/>
  <c r="H12" i="2" s="1"/>
  <c r="B7" i="1"/>
  <c r="B8" i="1"/>
  <c r="E11" i="2"/>
  <c r="D6" i="2"/>
  <c r="F8" i="2"/>
  <c r="G8" i="2" s="1"/>
  <c r="F7" i="2"/>
  <c r="B4" i="9"/>
  <c r="B10" i="9"/>
  <c r="C10" i="9" s="1"/>
  <c r="F16" i="2"/>
  <c r="G16" i="2" s="1"/>
  <c r="H16" i="2" s="1"/>
  <c r="B28" i="9"/>
  <c r="C28" i="9" s="1"/>
  <c r="E14" i="3"/>
  <c r="J11" i="8"/>
  <c r="B9" i="8"/>
  <c r="E9" i="8" s="1"/>
  <c r="G8" i="8"/>
  <c r="G9" i="8"/>
  <c r="J9" i="4"/>
  <c r="C6" i="3"/>
  <c r="H8" i="4"/>
  <c r="O7" i="4"/>
  <c r="G10" i="2"/>
  <c r="H10" i="2" s="1"/>
  <c r="G14" i="2"/>
  <c r="H14" i="2" s="1"/>
  <c r="H6" i="2"/>
  <c r="F12" i="2"/>
  <c r="D11" i="3"/>
  <c r="C11" i="3"/>
  <c r="E16" i="3"/>
  <c r="D16" i="3"/>
  <c r="C16" i="3"/>
  <c r="E15" i="3"/>
  <c r="D15" i="3"/>
  <c r="C15" i="3"/>
  <c r="D14" i="3"/>
  <c r="C14" i="3"/>
  <c r="E12" i="3"/>
  <c r="D12" i="3"/>
  <c r="C12" i="3"/>
  <c r="E11" i="3"/>
  <c r="E10" i="3"/>
  <c r="D10" i="3"/>
  <c r="C10" i="3"/>
  <c r="B11" i="9"/>
  <c r="C11" i="9" s="1"/>
  <c r="B12" i="9"/>
  <c r="C12" i="9" s="1"/>
  <c r="B20" i="9"/>
  <c r="C20" i="9" s="1"/>
  <c r="B25" i="9"/>
  <c r="C25" i="9" s="1"/>
  <c r="F25" i="9" s="1"/>
  <c r="B27" i="9"/>
  <c r="C27" i="9" s="1"/>
  <c r="B33" i="9"/>
  <c r="C33" i="9" s="1"/>
  <c r="F33" i="9" s="1"/>
  <c r="B35" i="9"/>
  <c r="C35" i="9" s="1"/>
  <c r="B36" i="9"/>
  <c r="C36" i="9" s="1"/>
  <c r="B43" i="9"/>
  <c r="C43" i="9" s="1"/>
  <c r="B44" i="9"/>
  <c r="C44" i="9" s="1"/>
  <c r="B49" i="9"/>
  <c r="C49" i="9" s="1"/>
  <c r="F49" i="9" s="1"/>
  <c r="B52" i="9"/>
  <c r="C52" i="9" s="1"/>
  <c r="B57" i="9"/>
  <c r="C57" i="9" s="1"/>
  <c r="F57" i="9" s="1"/>
  <c r="B59" i="9"/>
  <c r="C59" i="9" s="1"/>
  <c r="B65" i="9"/>
  <c r="C65" i="9" s="1"/>
  <c r="F65" i="9" s="1"/>
  <c r="B67" i="9"/>
  <c r="C67" i="9" s="1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9" i="9"/>
  <c r="Q11" i="8"/>
  <c r="Q9" i="8"/>
  <c r="Q7" i="8"/>
  <c r="F14" i="2"/>
  <c r="F10" i="2"/>
  <c r="F6" i="2"/>
  <c r="D3" i="9"/>
  <c r="M9" i="9"/>
  <c r="M7" i="9"/>
  <c r="B3" i="9"/>
  <c r="A8" i="9" s="1"/>
  <c r="E22" i="8"/>
  <c r="B10" i="8"/>
  <c r="E10" i="8" s="1"/>
  <c r="B11" i="8"/>
  <c r="E11" i="8" s="1"/>
  <c r="B12" i="8"/>
  <c r="E12" i="8" s="1"/>
  <c r="B13" i="8"/>
  <c r="E13" i="8" s="1"/>
  <c r="B14" i="8"/>
  <c r="E14" i="8" s="1"/>
  <c r="B15" i="8"/>
  <c r="E15" i="8" s="1"/>
  <c r="B16" i="8"/>
  <c r="E16" i="8" s="1"/>
  <c r="B17" i="8"/>
  <c r="E17" i="8" s="1"/>
  <c r="B18" i="8"/>
  <c r="E18" i="8" s="1"/>
  <c r="B19" i="8"/>
  <c r="E19" i="8" s="1"/>
  <c r="B20" i="8"/>
  <c r="E20" i="8" s="1"/>
  <c r="B21" i="8"/>
  <c r="E21" i="8" s="1"/>
  <c r="B22" i="8"/>
  <c r="B23" i="8"/>
  <c r="E23" i="8" s="1"/>
  <c r="B24" i="8"/>
  <c r="E24" i="8" s="1"/>
  <c r="B25" i="8"/>
  <c r="E25" i="8" s="1"/>
  <c r="B26" i="8"/>
  <c r="E26" i="8" s="1"/>
  <c r="B27" i="8"/>
  <c r="E27" i="8" s="1"/>
  <c r="B28" i="8"/>
  <c r="E28" i="8" s="1"/>
  <c r="B29" i="8"/>
  <c r="E29" i="8" s="1"/>
  <c r="B30" i="8"/>
  <c r="C30" i="8" s="1"/>
  <c r="F30" i="8" s="1"/>
  <c r="B31" i="8"/>
  <c r="E31" i="8" s="1"/>
  <c r="B32" i="8"/>
  <c r="E32" i="8" s="1"/>
  <c r="B33" i="8"/>
  <c r="E33" i="8" s="1"/>
  <c r="B34" i="8"/>
  <c r="E34" i="8" s="1"/>
  <c r="B35" i="8"/>
  <c r="E35" i="8" s="1"/>
  <c r="B36" i="8"/>
  <c r="E36" i="8" s="1"/>
  <c r="B37" i="8"/>
  <c r="E37" i="8" s="1"/>
  <c r="B38" i="8"/>
  <c r="E38" i="8" s="1"/>
  <c r="B39" i="8"/>
  <c r="E39" i="8" s="1"/>
  <c r="B40" i="8"/>
  <c r="E40" i="8" s="1"/>
  <c r="B41" i="8"/>
  <c r="E41" i="8" s="1"/>
  <c r="B42" i="8"/>
  <c r="E42" i="8" s="1"/>
  <c r="B43" i="8"/>
  <c r="E43" i="8" s="1"/>
  <c r="B44" i="8"/>
  <c r="E44" i="8" s="1"/>
  <c r="B45" i="8"/>
  <c r="E45" i="8" s="1"/>
  <c r="B46" i="8"/>
  <c r="E46" i="8" s="1"/>
  <c r="B47" i="8"/>
  <c r="E47" i="8" s="1"/>
  <c r="B48" i="8"/>
  <c r="E48" i="8" s="1"/>
  <c r="B49" i="8"/>
  <c r="E49" i="8" s="1"/>
  <c r="B50" i="8"/>
  <c r="E50" i="8" s="1"/>
  <c r="B51" i="8"/>
  <c r="E51" i="8" s="1"/>
  <c r="B52" i="8"/>
  <c r="E52" i="8" s="1"/>
  <c r="B53" i="8"/>
  <c r="E53" i="8" s="1"/>
  <c r="B54" i="8"/>
  <c r="C54" i="8" s="1"/>
  <c r="F54" i="8" s="1"/>
  <c r="B55" i="8"/>
  <c r="E55" i="8" s="1"/>
  <c r="B56" i="8"/>
  <c r="E56" i="8" s="1"/>
  <c r="B57" i="8"/>
  <c r="E57" i="8" s="1"/>
  <c r="B58" i="8"/>
  <c r="E58" i="8" s="1"/>
  <c r="B59" i="8"/>
  <c r="E59" i="8" s="1"/>
  <c r="B60" i="8"/>
  <c r="E60" i="8" s="1"/>
  <c r="B61" i="8"/>
  <c r="E61" i="8" s="1"/>
  <c r="B62" i="8"/>
  <c r="C62" i="8" s="1"/>
  <c r="F62" i="8" s="1"/>
  <c r="B63" i="8"/>
  <c r="E63" i="8" s="1"/>
  <c r="B64" i="8"/>
  <c r="E64" i="8" s="1"/>
  <c r="B65" i="8"/>
  <c r="E65" i="8" s="1"/>
  <c r="B66" i="8"/>
  <c r="E66" i="8" s="1"/>
  <c r="B67" i="8"/>
  <c r="E67" i="8" s="1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D3" i="8"/>
  <c r="C14" i="8"/>
  <c r="F14" i="8" s="1"/>
  <c r="C22" i="8"/>
  <c r="F22" i="8" s="1"/>
  <c r="C38" i="8"/>
  <c r="F38" i="8" s="1"/>
  <c r="C46" i="8"/>
  <c r="F46" i="8" s="1"/>
  <c r="M9" i="8"/>
  <c r="A8" i="8"/>
  <c r="M7" i="8"/>
  <c r="B3" i="8"/>
  <c r="M7" i="4"/>
  <c r="D6" i="3"/>
  <c r="E6" i="3"/>
  <c r="B9" i="1"/>
  <c r="D16" i="2"/>
  <c r="D15" i="2"/>
  <c r="D14" i="2"/>
  <c r="E10" i="2"/>
  <c r="E8" i="2"/>
  <c r="E7" i="2"/>
  <c r="E6" i="2"/>
  <c r="D11" i="2"/>
  <c r="D12" i="2"/>
  <c r="D10" i="2"/>
  <c r="D7" i="2"/>
  <c r="D8" i="2"/>
  <c r="C16" i="2"/>
  <c r="C15" i="2"/>
  <c r="F4" i="2"/>
  <c r="F3" i="2"/>
  <c r="M9" i="4"/>
  <c r="D4" i="1" s="1"/>
  <c r="P9" i="1" s="1"/>
  <c r="C11" i="2"/>
  <c r="C12" i="2"/>
  <c r="C10" i="2"/>
  <c r="N7" i="1"/>
  <c r="L8" i="1"/>
  <c r="N8" i="1" s="1"/>
  <c r="L9" i="1"/>
  <c r="N9" i="1" s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7" i="1"/>
  <c r="M7" i="1" s="1"/>
  <c r="M8" i="1"/>
  <c r="M9" i="1"/>
  <c r="K8" i="1"/>
  <c r="K9" i="1"/>
  <c r="K10" i="1"/>
  <c r="K11" i="1"/>
  <c r="G7" i="4"/>
  <c r="G7" i="1" s="1"/>
  <c r="B60" i="9" l="1"/>
  <c r="C60" i="9" s="1"/>
  <c r="D60" i="9" s="1"/>
  <c r="B41" i="9"/>
  <c r="C41" i="9" s="1"/>
  <c r="F41" i="9" s="1"/>
  <c r="B19" i="9"/>
  <c r="C19" i="9" s="1"/>
  <c r="B51" i="9"/>
  <c r="C51" i="9" s="1"/>
  <c r="B66" i="9"/>
  <c r="C66" i="9" s="1"/>
  <c r="B58" i="9"/>
  <c r="C58" i="9" s="1"/>
  <c r="B50" i="9"/>
  <c r="C50" i="9" s="1"/>
  <c r="B42" i="9"/>
  <c r="C42" i="9" s="1"/>
  <c r="F42" i="9" s="1"/>
  <c r="B34" i="9"/>
  <c r="C34" i="9" s="1"/>
  <c r="B26" i="9"/>
  <c r="C26" i="9" s="1"/>
  <c r="D26" i="9" s="1"/>
  <c r="B18" i="9"/>
  <c r="C18" i="9" s="1"/>
  <c r="B17" i="9"/>
  <c r="C17" i="9" s="1"/>
  <c r="F17" i="9" s="1"/>
  <c r="B64" i="9"/>
  <c r="C64" i="9" s="1"/>
  <c r="B56" i="9"/>
  <c r="C56" i="9" s="1"/>
  <c r="B48" i="9"/>
  <c r="C48" i="9" s="1"/>
  <c r="B40" i="9"/>
  <c r="C40" i="9" s="1"/>
  <c r="D40" i="9" s="1"/>
  <c r="B32" i="9"/>
  <c r="C32" i="9" s="1"/>
  <c r="F32" i="9" s="1"/>
  <c r="B24" i="9"/>
  <c r="C24" i="9" s="1"/>
  <c r="D24" i="9" s="1"/>
  <c r="B16" i="9"/>
  <c r="C16" i="9" s="1"/>
  <c r="B63" i="9"/>
  <c r="C63" i="9" s="1"/>
  <c r="F63" i="9" s="1"/>
  <c r="B55" i="9"/>
  <c r="C55" i="9" s="1"/>
  <c r="B47" i="9"/>
  <c r="C47" i="9" s="1"/>
  <c r="F47" i="9" s="1"/>
  <c r="B39" i="9"/>
  <c r="C39" i="9" s="1"/>
  <c r="B31" i="9"/>
  <c r="C31" i="9" s="1"/>
  <c r="F31" i="9" s="1"/>
  <c r="B23" i="9"/>
  <c r="C23" i="9" s="1"/>
  <c r="B15" i="9"/>
  <c r="C15" i="9" s="1"/>
  <c r="F15" i="9" s="1"/>
  <c r="B62" i="9"/>
  <c r="C62" i="9" s="1"/>
  <c r="D62" i="9" s="1"/>
  <c r="B54" i="9"/>
  <c r="C54" i="9" s="1"/>
  <c r="F54" i="9" s="1"/>
  <c r="B46" i="9"/>
  <c r="C46" i="9" s="1"/>
  <c r="D46" i="9" s="1"/>
  <c r="B38" i="9"/>
  <c r="C38" i="9" s="1"/>
  <c r="F38" i="9" s="1"/>
  <c r="B30" i="9"/>
  <c r="C30" i="9" s="1"/>
  <c r="B22" i="9"/>
  <c r="C22" i="9" s="1"/>
  <c r="F22" i="9" s="1"/>
  <c r="B14" i="9"/>
  <c r="C14" i="9" s="1"/>
  <c r="D14" i="9" s="1"/>
  <c r="B61" i="9"/>
  <c r="C61" i="9" s="1"/>
  <c r="D61" i="9" s="1"/>
  <c r="B53" i="9"/>
  <c r="C53" i="9" s="1"/>
  <c r="B45" i="9"/>
  <c r="C45" i="9" s="1"/>
  <c r="D45" i="9" s="1"/>
  <c r="B37" i="9"/>
  <c r="C37" i="9" s="1"/>
  <c r="B29" i="9"/>
  <c r="C29" i="9" s="1"/>
  <c r="D29" i="9" s="1"/>
  <c r="B21" i="9"/>
  <c r="C21" i="9" s="1"/>
  <c r="B13" i="9"/>
  <c r="C13" i="9" s="1"/>
  <c r="D13" i="9" s="1"/>
  <c r="F23" i="9"/>
  <c r="D23" i="9"/>
  <c r="D10" i="9"/>
  <c r="F10" i="9"/>
  <c r="F62" i="9"/>
  <c r="F46" i="9"/>
  <c r="D38" i="9"/>
  <c r="D30" i="9"/>
  <c r="F30" i="9"/>
  <c r="D53" i="9"/>
  <c r="F53" i="9"/>
  <c r="D37" i="9"/>
  <c r="F37" i="9"/>
  <c r="F29" i="9"/>
  <c r="D21" i="9"/>
  <c r="F21" i="9"/>
  <c r="F39" i="9"/>
  <c r="D39" i="9"/>
  <c r="D36" i="9"/>
  <c r="F36" i="9"/>
  <c r="F55" i="9"/>
  <c r="D55" i="9"/>
  <c r="D52" i="9"/>
  <c r="F52" i="9"/>
  <c r="D44" i="9"/>
  <c r="F44" i="9"/>
  <c r="D28" i="9"/>
  <c r="F28" i="9"/>
  <c r="D20" i="9"/>
  <c r="F20" i="9"/>
  <c r="D12" i="9"/>
  <c r="F12" i="9"/>
  <c r="D67" i="9"/>
  <c r="F67" i="9"/>
  <c r="D59" i="9"/>
  <c r="F59" i="9"/>
  <c r="F51" i="9"/>
  <c r="D51" i="9"/>
  <c r="D43" i="9"/>
  <c r="F43" i="9"/>
  <c r="F35" i="9"/>
  <c r="D35" i="9"/>
  <c r="D27" i="9"/>
  <c r="F27" i="9"/>
  <c r="D19" i="9"/>
  <c r="F19" i="9"/>
  <c r="D11" i="9"/>
  <c r="F11" i="9"/>
  <c r="F66" i="9"/>
  <c r="D66" i="9"/>
  <c r="F58" i="9"/>
  <c r="D58" i="9"/>
  <c r="F50" i="9"/>
  <c r="D50" i="9"/>
  <c r="F34" i="9"/>
  <c r="D34" i="9"/>
  <c r="F18" i="9"/>
  <c r="D18" i="9"/>
  <c r="F64" i="9"/>
  <c r="D64" i="9"/>
  <c r="F56" i="9"/>
  <c r="D56" i="9"/>
  <c r="F48" i="9"/>
  <c r="D48" i="9"/>
  <c r="F24" i="9"/>
  <c r="F16" i="9"/>
  <c r="D16" i="9"/>
  <c r="E10" i="9"/>
  <c r="D65" i="9"/>
  <c r="D57" i="9"/>
  <c r="D49" i="9"/>
  <c r="D41" i="9"/>
  <c r="D33" i="9"/>
  <c r="D25" i="9"/>
  <c r="D17" i="9"/>
  <c r="E62" i="8"/>
  <c r="E30" i="8"/>
  <c r="E54" i="8"/>
  <c r="C9" i="8"/>
  <c r="F9" i="8" s="1"/>
  <c r="A9" i="9"/>
  <c r="C61" i="8"/>
  <c r="F61" i="8" s="1"/>
  <c r="C53" i="8"/>
  <c r="C45" i="8"/>
  <c r="C37" i="8"/>
  <c r="F37" i="8" s="1"/>
  <c r="C13" i="8"/>
  <c r="F13" i="8" s="1"/>
  <c r="C60" i="8"/>
  <c r="F60" i="8" s="1"/>
  <c r="C52" i="8"/>
  <c r="F52" i="8" s="1"/>
  <c r="C44" i="8"/>
  <c r="F44" i="8" s="1"/>
  <c r="C36" i="8"/>
  <c r="C28" i="8"/>
  <c r="F28" i="8" s="1"/>
  <c r="C20" i="8"/>
  <c r="F20" i="8" s="1"/>
  <c r="C12" i="8"/>
  <c r="C67" i="8"/>
  <c r="C59" i="8"/>
  <c r="F59" i="8" s="1"/>
  <c r="C51" i="8"/>
  <c r="F51" i="8" s="1"/>
  <c r="C43" i="8"/>
  <c r="C35" i="8"/>
  <c r="C27" i="8"/>
  <c r="F27" i="8" s="1"/>
  <c r="C19" i="8"/>
  <c r="F19" i="8" s="1"/>
  <c r="C11" i="8"/>
  <c r="C64" i="8"/>
  <c r="F64" i="8" s="1"/>
  <c r="C56" i="8"/>
  <c r="F56" i="8" s="1"/>
  <c r="C40" i="8"/>
  <c r="C32" i="8"/>
  <c r="C24" i="8"/>
  <c r="F24" i="8" s="1"/>
  <c r="C55" i="8"/>
  <c r="C50" i="8"/>
  <c r="C26" i="8"/>
  <c r="C29" i="8"/>
  <c r="F29" i="8" s="1"/>
  <c r="C47" i="8"/>
  <c r="C23" i="8"/>
  <c r="C21" i="8"/>
  <c r="F21" i="8" s="1"/>
  <c r="C39" i="8"/>
  <c r="C18" i="8"/>
  <c r="C15" i="8"/>
  <c r="C63" i="8"/>
  <c r="C31" i="8"/>
  <c r="D61" i="8"/>
  <c r="D19" i="8"/>
  <c r="D56" i="8"/>
  <c r="D62" i="8"/>
  <c r="D54" i="8"/>
  <c r="D46" i="8"/>
  <c r="D38" i="8"/>
  <c r="D30" i="8"/>
  <c r="D22" i="8"/>
  <c r="D14" i="8"/>
  <c r="C65" i="8"/>
  <c r="F65" i="8" s="1"/>
  <c r="C57" i="8"/>
  <c r="F57" i="8" s="1"/>
  <c r="C49" i="8"/>
  <c r="F49" i="8" s="1"/>
  <c r="C41" i="8"/>
  <c r="F41" i="8" s="1"/>
  <c r="C33" i="8"/>
  <c r="F33" i="8" s="1"/>
  <c r="C25" i="8"/>
  <c r="F25" i="8" s="1"/>
  <c r="C17" i="8"/>
  <c r="F17" i="8" s="1"/>
  <c r="A9" i="8"/>
  <c r="Q7" i="1"/>
  <c r="P8" i="1"/>
  <c r="O9" i="1"/>
  <c r="N4" i="1"/>
  <c r="O7" i="1" s="1"/>
  <c r="O8" i="1"/>
  <c r="N10" i="1"/>
  <c r="O11" i="1"/>
  <c r="M11" i="1"/>
  <c r="N11" i="1" s="1"/>
  <c r="P11" i="1"/>
  <c r="M10" i="1"/>
  <c r="O10" i="1"/>
  <c r="P10" i="1"/>
  <c r="K12" i="1"/>
  <c r="F26" i="9" l="1"/>
  <c r="D47" i="9"/>
  <c r="F40" i="9"/>
  <c r="F61" i="9"/>
  <c r="D32" i="9"/>
  <c r="D42" i="9"/>
  <c r="F60" i="9"/>
  <c r="F14" i="9"/>
  <c r="D31" i="9"/>
  <c r="F45" i="9"/>
  <c r="D22" i="9"/>
  <c r="F13" i="9"/>
  <c r="J7" i="9" s="1"/>
  <c r="D15" i="9"/>
  <c r="D54" i="9"/>
  <c r="D63" i="9"/>
  <c r="D9" i="8"/>
  <c r="D27" i="8"/>
  <c r="D28" i="8"/>
  <c r="D24" i="8"/>
  <c r="D20" i="8"/>
  <c r="D52" i="8"/>
  <c r="A10" i="9"/>
  <c r="D32" i="8"/>
  <c r="F32" i="8"/>
  <c r="D40" i="8"/>
  <c r="F40" i="8"/>
  <c r="D23" i="8"/>
  <c r="F23" i="8"/>
  <c r="D31" i="8"/>
  <c r="F31" i="8"/>
  <c r="D63" i="8"/>
  <c r="F63" i="8"/>
  <c r="D26" i="8"/>
  <c r="F26" i="8"/>
  <c r="D67" i="8"/>
  <c r="F67" i="8"/>
  <c r="D50" i="8"/>
  <c r="F50" i="8"/>
  <c r="D12" i="8"/>
  <c r="F12" i="8"/>
  <c r="D51" i="8"/>
  <c r="D18" i="8"/>
  <c r="F18" i="8"/>
  <c r="D37" i="8"/>
  <c r="D45" i="8"/>
  <c r="F45" i="8"/>
  <c r="D43" i="8"/>
  <c r="F43" i="8"/>
  <c r="D47" i="8"/>
  <c r="F47" i="8"/>
  <c r="D11" i="8"/>
  <c r="F11" i="8"/>
  <c r="D39" i="8"/>
  <c r="F39" i="8"/>
  <c r="D55" i="8"/>
  <c r="F55" i="8"/>
  <c r="D53" i="8"/>
  <c r="F53" i="8"/>
  <c r="D15" i="8"/>
  <c r="F15" i="8"/>
  <c r="D35" i="8"/>
  <c r="F35" i="8"/>
  <c r="D36" i="8"/>
  <c r="F36" i="8"/>
  <c r="D64" i="8"/>
  <c r="D59" i="8"/>
  <c r="C10" i="8"/>
  <c r="D44" i="8"/>
  <c r="C42" i="8"/>
  <c r="F42" i="8" s="1"/>
  <c r="D60" i="8"/>
  <c r="C34" i="8"/>
  <c r="F34" i="8" s="1"/>
  <c r="C16" i="8"/>
  <c r="F16" i="8" s="1"/>
  <c r="D13" i="8"/>
  <c r="C66" i="8"/>
  <c r="F66" i="8" s="1"/>
  <c r="C48" i="8"/>
  <c r="F48" i="8" s="1"/>
  <c r="C58" i="8"/>
  <c r="F58" i="8" s="1"/>
  <c r="D21" i="8"/>
  <c r="D29" i="8"/>
  <c r="D33" i="8"/>
  <c r="D25" i="8"/>
  <c r="D41" i="8"/>
  <c r="D49" i="8"/>
  <c r="D57" i="8"/>
  <c r="D65" i="8"/>
  <c r="D17" i="8"/>
  <c r="A10" i="8"/>
  <c r="P7" i="1"/>
  <c r="R7" i="1"/>
  <c r="K13" i="1"/>
  <c r="H10" i="9" l="1"/>
  <c r="A11" i="9"/>
  <c r="D10" i="8"/>
  <c r="F10" i="8"/>
  <c r="D42" i="8"/>
  <c r="D66" i="8"/>
  <c r="D48" i="8"/>
  <c r="D16" i="8"/>
  <c r="D58" i="8"/>
  <c r="D34" i="8"/>
  <c r="A11" i="8"/>
  <c r="H9" i="8"/>
  <c r="K14" i="1"/>
  <c r="P12" i="1"/>
  <c r="O12" i="1"/>
  <c r="M12" i="1"/>
  <c r="N12" i="1" s="1"/>
  <c r="A12" i="9" l="1"/>
  <c r="H11" i="9"/>
  <c r="H11" i="8"/>
  <c r="A12" i="8"/>
  <c r="H10" i="8"/>
  <c r="K15" i="1"/>
  <c r="O13" i="1"/>
  <c r="M13" i="1"/>
  <c r="N13" i="1" s="1"/>
  <c r="P13" i="1"/>
  <c r="H12" i="9" l="1"/>
  <c r="A13" i="9"/>
  <c r="E11" i="9"/>
  <c r="H12" i="8"/>
  <c r="A13" i="8"/>
  <c r="K16" i="1"/>
  <c r="O14" i="1"/>
  <c r="P14" i="1"/>
  <c r="M14" i="1"/>
  <c r="N14" i="1" s="1"/>
  <c r="E12" i="9" l="1"/>
  <c r="H14" i="9"/>
  <c r="A14" i="9"/>
  <c r="H13" i="9"/>
  <c r="H13" i="8"/>
  <c r="A14" i="8"/>
  <c r="P15" i="1"/>
  <c r="O15" i="1"/>
  <c r="M15" i="1"/>
  <c r="N15" i="1" s="1"/>
  <c r="K17" i="1"/>
  <c r="E13" i="9" l="1"/>
  <c r="H15" i="9"/>
  <c r="A15" i="9"/>
  <c r="H14" i="8"/>
  <c r="A15" i="8"/>
  <c r="K18" i="1"/>
  <c r="M16" i="1"/>
  <c r="N16" i="1" s="1"/>
  <c r="O16" i="1"/>
  <c r="P16" i="1"/>
  <c r="H16" i="9" l="1"/>
  <c r="A16" i="9"/>
  <c r="E14" i="9"/>
  <c r="A16" i="8"/>
  <c r="K19" i="1"/>
  <c r="O17" i="1"/>
  <c r="M17" i="1"/>
  <c r="N17" i="1" s="1"/>
  <c r="P17" i="1"/>
  <c r="E15" i="9" l="1"/>
  <c r="H17" i="9"/>
  <c r="A17" i="9"/>
  <c r="H15" i="8"/>
  <c r="A17" i="8"/>
  <c r="K20" i="1"/>
  <c r="M18" i="1"/>
  <c r="N18" i="1" s="1"/>
  <c r="O18" i="1"/>
  <c r="P18" i="1"/>
  <c r="A18" i="9" l="1"/>
  <c r="E16" i="9"/>
  <c r="H17" i="8"/>
  <c r="A18" i="8"/>
  <c r="H16" i="8"/>
  <c r="O19" i="1"/>
  <c r="M19" i="1"/>
  <c r="N19" i="1" s="1"/>
  <c r="P19" i="1"/>
  <c r="K21" i="1"/>
  <c r="A19" i="9" l="1"/>
  <c r="H18" i="9"/>
  <c r="E17" i="9"/>
  <c r="H18" i="8"/>
  <c r="A19" i="8"/>
  <c r="P20" i="1"/>
  <c r="O20" i="1"/>
  <c r="M20" i="1"/>
  <c r="N20" i="1" s="1"/>
  <c r="K22" i="1"/>
  <c r="E18" i="9" l="1"/>
  <c r="H20" i="9"/>
  <c r="A20" i="9"/>
  <c r="H19" i="9"/>
  <c r="H19" i="8"/>
  <c r="A20" i="8"/>
  <c r="K23" i="1"/>
  <c r="O21" i="1"/>
  <c r="M21" i="1"/>
  <c r="N21" i="1" s="1"/>
  <c r="P21" i="1"/>
  <c r="E19" i="9" l="1"/>
  <c r="H21" i="9"/>
  <c r="A21" i="9"/>
  <c r="H20" i="8"/>
  <c r="A21" i="8"/>
  <c r="K24" i="1"/>
  <c r="O22" i="1"/>
  <c r="P22" i="1"/>
  <c r="M22" i="1"/>
  <c r="N22" i="1" s="1"/>
  <c r="H22" i="9" l="1"/>
  <c r="A22" i="9"/>
  <c r="E20" i="9"/>
  <c r="H21" i="8"/>
  <c r="A22" i="8"/>
  <c r="P23" i="1"/>
  <c r="M23" i="1"/>
  <c r="N23" i="1" s="1"/>
  <c r="O23" i="1"/>
  <c r="K25" i="1"/>
  <c r="H23" i="9" l="1"/>
  <c r="A23" i="9"/>
  <c r="E21" i="9"/>
  <c r="A23" i="8"/>
  <c r="M24" i="1"/>
  <c r="N24" i="1" s="1"/>
  <c r="O24" i="1"/>
  <c r="P24" i="1"/>
  <c r="K26" i="1"/>
  <c r="H24" i="9" l="1"/>
  <c r="A24" i="9"/>
  <c r="E22" i="9"/>
  <c r="H23" i="8"/>
  <c r="A24" i="8"/>
  <c r="H22" i="8"/>
  <c r="O25" i="1"/>
  <c r="M25" i="1"/>
  <c r="N25" i="1" s="1"/>
  <c r="P25" i="1"/>
  <c r="K27" i="1"/>
  <c r="A25" i="9" l="1"/>
  <c r="E23" i="9"/>
  <c r="A25" i="8"/>
  <c r="M26" i="1"/>
  <c r="N26" i="1" s="1"/>
  <c r="O26" i="1"/>
  <c r="P26" i="1"/>
  <c r="K28" i="1"/>
  <c r="A26" i="9" l="1"/>
  <c r="E24" i="9"/>
  <c r="H26" i="9"/>
  <c r="H25" i="9"/>
  <c r="A26" i="8"/>
  <c r="H24" i="8"/>
  <c r="K29" i="1"/>
  <c r="O27" i="1"/>
  <c r="M27" i="1"/>
  <c r="N27" i="1" s="1"/>
  <c r="P27" i="1"/>
  <c r="A27" i="9" l="1"/>
  <c r="E25" i="9"/>
  <c r="A27" i="8"/>
  <c r="H25" i="8"/>
  <c r="K30" i="1"/>
  <c r="P28" i="1"/>
  <c r="M28" i="1"/>
  <c r="N28" i="1" s="1"/>
  <c r="O28" i="1"/>
  <c r="E26" i="9" l="1"/>
  <c r="A28" i="9"/>
  <c r="H27" i="9"/>
  <c r="A28" i="8"/>
  <c r="H26" i="8"/>
  <c r="O29" i="1"/>
  <c r="M29" i="1"/>
  <c r="N29" i="1" s="1"/>
  <c r="P29" i="1"/>
  <c r="K31" i="1"/>
  <c r="E27" i="9" l="1"/>
  <c r="H28" i="9"/>
  <c r="A29" i="9"/>
  <c r="H28" i="8"/>
  <c r="A29" i="8"/>
  <c r="H27" i="8"/>
  <c r="K32" i="1"/>
  <c r="O30" i="1"/>
  <c r="P30" i="1"/>
  <c r="M30" i="1"/>
  <c r="N30" i="1" s="1"/>
  <c r="E28" i="9" l="1"/>
  <c r="A30" i="9"/>
  <c r="H29" i="9"/>
  <c r="A30" i="8"/>
  <c r="K33" i="1"/>
  <c r="P31" i="1"/>
  <c r="M31" i="1"/>
  <c r="N31" i="1" s="1"/>
  <c r="O31" i="1"/>
  <c r="H31" i="9" l="1"/>
  <c r="A31" i="9"/>
  <c r="E29" i="9"/>
  <c r="H30" i="9"/>
  <c r="H30" i="8"/>
  <c r="A31" i="8"/>
  <c r="H29" i="8"/>
  <c r="K34" i="1"/>
  <c r="M32" i="1"/>
  <c r="N32" i="1" s="1"/>
  <c r="O32" i="1"/>
  <c r="P32" i="1"/>
  <c r="E30" i="9" l="1"/>
  <c r="A32" i="9"/>
  <c r="H31" i="8"/>
  <c r="A32" i="8"/>
  <c r="O33" i="1"/>
  <c r="M33" i="1"/>
  <c r="N33" i="1" s="1"/>
  <c r="P33" i="1"/>
  <c r="K35" i="1"/>
  <c r="H33" i="9" l="1"/>
  <c r="A33" i="9"/>
  <c r="E31" i="9"/>
  <c r="H32" i="9"/>
  <c r="H32" i="8"/>
  <c r="A33" i="8"/>
  <c r="K36" i="1"/>
  <c r="M34" i="1"/>
  <c r="N34" i="1" s="1"/>
  <c r="O34" i="1"/>
  <c r="P34" i="1"/>
  <c r="H34" i="9" l="1"/>
  <c r="A34" i="9"/>
  <c r="E32" i="9"/>
  <c r="A34" i="8"/>
  <c r="O35" i="1"/>
  <c r="M35" i="1"/>
  <c r="N35" i="1" s="1"/>
  <c r="P35" i="1"/>
  <c r="K37" i="1"/>
  <c r="E33" i="9" l="1"/>
  <c r="A35" i="9"/>
  <c r="A35" i="8"/>
  <c r="H33" i="8"/>
  <c r="P36" i="1"/>
  <c r="O36" i="1"/>
  <c r="M36" i="1"/>
  <c r="N36" i="1" s="1"/>
  <c r="K38" i="1"/>
  <c r="E34" i="9" l="1"/>
  <c r="H36" i="9"/>
  <c r="A36" i="9"/>
  <c r="H35" i="9"/>
  <c r="H35" i="8"/>
  <c r="A36" i="8"/>
  <c r="H34" i="8"/>
  <c r="K39" i="1"/>
  <c r="O37" i="1"/>
  <c r="M37" i="1"/>
  <c r="N37" i="1" s="1"/>
  <c r="P37" i="1"/>
  <c r="A37" i="9" l="1"/>
  <c r="E35" i="9"/>
  <c r="H36" i="8"/>
  <c r="A37" i="8"/>
  <c r="O38" i="1"/>
  <c r="P38" i="1"/>
  <c r="M38" i="1"/>
  <c r="N38" i="1" s="1"/>
  <c r="K40" i="1"/>
  <c r="A38" i="9" l="1"/>
  <c r="H38" i="9"/>
  <c r="H37" i="9"/>
  <c r="E36" i="9"/>
  <c r="A38" i="8"/>
  <c r="K41" i="1"/>
  <c r="M39" i="1"/>
  <c r="N39" i="1" s="1"/>
  <c r="P39" i="1"/>
  <c r="O39" i="1"/>
  <c r="A39" i="9" l="1"/>
  <c r="E37" i="9"/>
  <c r="A39" i="8"/>
  <c r="H37" i="8"/>
  <c r="K42" i="1"/>
  <c r="M40" i="1"/>
  <c r="N40" i="1" s="1"/>
  <c r="O40" i="1"/>
  <c r="P40" i="1"/>
  <c r="A40" i="9" l="1"/>
  <c r="E38" i="9"/>
  <c r="H40" i="9"/>
  <c r="H39" i="9"/>
  <c r="H38" i="8"/>
  <c r="A40" i="8"/>
  <c r="O41" i="1"/>
  <c r="M41" i="1"/>
  <c r="N41" i="1" s="1"/>
  <c r="P41" i="1"/>
  <c r="K43" i="1"/>
  <c r="E39" i="9" l="1"/>
  <c r="A41" i="9"/>
  <c r="H39" i="8"/>
  <c r="A41" i="8"/>
  <c r="M42" i="1"/>
  <c r="N42" i="1" s="1"/>
  <c r="O42" i="1"/>
  <c r="P42" i="1"/>
  <c r="K44" i="1"/>
  <c r="H41" i="9" l="1"/>
  <c r="E40" i="9"/>
  <c r="A42" i="9"/>
  <c r="A42" i="8"/>
  <c r="H40" i="8"/>
  <c r="O43" i="1"/>
  <c r="M43" i="1"/>
  <c r="N43" i="1" s="1"/>
  <c r="P43" i="1"/>
  <c r="K45" i="1"/>
  <c r="E41" i="9" l="1"/>
  <c r="A43" i="9"/>
  <c r="H42" i="9"/>
  <c r="H42" i="8"/>
  <c r="A43" i="8"/>
  <c r="H41" i="8"/>
  <c r="P44" i="1"/>
  <c r="O44" i="1"/>
  <c r="M44" i="1"/>
  <c r="N44" i="1" s="1"/>
  <c r="K46" i="1"/>
  <c r="A44" i="9" l="1"/>
  <c r="E42" i="9"/>
  <c r="H44" i="9"/>
  <c r="H43" i="9"/>
  <c r="H43" i="8"/>
  <c r="A44" i="8"/>
  <c r="K47" i="1"/>
  <c r="O45" i="1"/>
  <c r="M45" i="1"/>
  <c r="N45" i="1" s="1"/>
  <c r="P45" i="1"/>
  <c r="A45" i="9" l="1"/>
  <c r="E43" i="9"/>
  <c r="A45" i="8"/>
  <c r="K48" i="1"/>
  <c r="O46" i="1"/>
  <c r="P46" i="1"/>
  <c r="M46" i="1"/>
  <c r="N46" i="1" s="1"/>
  <c r="A46" i="9" l="1"/>
  <c r="H45" i="9"/>
  <c r="E44" i="9"/>
  <c r="A46" i="8"/>
  <c r="H44" i="8"/>
  <c r="K49" i="1"/>
  <c r="M47" i="1"/>
  <c r="N47" i="1" s="1"/>
  <c r="P47" i="1"/>
  <c r="O47" i="1"/>
  <c r="A47" i="9" l="1"/>
  <c r="E45" i="9"/>
  <c r="H46" i="9"/>
  <c r="A47" i="8"/>
  <c r="H45" i="8"/>
  <c r="K50" i="1"/>
  <c r="M48" i="1"/>
  <c r="N48" i="1" s="1"/>
  <c r="O48" i="1"/>
  <c r="P48" i="1"/>
  <c r="A48" i="9" l="1"/>
  <c r="E46" i="9"/>
  <c r="H47" i="9"/>
  <c r="A48" i="8"/>
  <c r="H46" i="8"/>
  <c r="O49" i="1"/>
  <c r="M49" i="1"/>
  <c r="N49" i="1" s="1"/>
  <c r="P49" i="1"/>
  <c r="K51" i="1"/>
  <c r="E47" i="9" l="1"/>
  <c r="H49" i="9"/>
  <c r="A49" i="9"/>
  <c r="H48" i="9"/>
  <c r="H47" i="8"/>
  <c r="H48" i="8"/>
  <c r="A49" i="8"/>
  <c r="K52" i="1"/>
  <c r="M50" i="1"/>
  <c r="N50" i="1" s="1"/>
  <c r="O50" i="1"/>
  <c r="P50" i="1"/>
  <c r="A50" i="9" l="1"/>
  <c r="E48" i="9"/>
  <c r="A50" i="8"/>
  <c r="K53" i="1"/>
  <c r="O51" i="1"/>
  <c r="M51" i="1"/>
  <c r="N51" i="1" s="1"/>
  <c r="P51" i="1"/>
  <c r="H51" i="9" l="1"/>
  <c r="A51" i="9"/>
  <c r="E49" i="9"/>
  <c r="H50" i="9"/>
  <c r="H49" i="8"/>
  <c r="A51" i="8"/>
  <c r="P52" i="1"/>
  <c r="O52" i="1"/>
  <c r="M52" i="1"/>
  <c r="N52" i="1" s="1"/>
  <c r="K54" i="1"/>
  <c r="A52" i="9" l="1"/>
  <c r="E50" i="9"/>
  <c r="H52" i="9"/>
  <c r="H51" i="8"/>
  <c r="A52" i="8"/>
  <c r="H50" i="8"/>
  <c r="O53" i="1"/>
  <c r="M53" i="1"/>
  <c r="N53" i="1" s="1"/>
  <c r="P53" i="1"/>
  <c r="K55" i="1"/>
  <c r="E51" i="9" l="1"/>
  <c r="A53" i="9"/>
  <c r="A53" i="8"/>
  <c r="K56" i="1"/>
  <c r="O54" i="1"/>
  <c r="P54" i="1"/>
  <c r="M54" i="1"/>
  <c r="N54" i="1" s="1"/>
  <c r="H54" i="9" l="1"/>
  <c r="A54" i="9"/>
  <c r="E52" i="9"/>
  <c r="H53" i="9"/>
  <c r="A54" i="8"/>
  <c r="H52" i="8"/>
  <c r="M55" i="1"/>
  <c r="N55" i="1" s="1"/>
  <c r="P55" i="1"/>
  <c r="O55" i="1"/>
  <c r="K57" i="1"/>
  <c r="H55" i="9" l="1"/>
  <c r="A55" i="9"/>
  <c r="E53" i="9"/>
  <c r="H54" i="8"/>
  <c r="A55" i="8"/>
  <c r="H53" i="8"/>
  <c r="K58" i="1"/>
  <c r="M56" i="1"/>
  <c r="N56" i="1" s="1"/>
  <c r="O56" i="1"/>
  <c r="P56" i="1"/>
  <c r="H56" i="9" l="1"/>
  <c r="A56" i="9"/>
  <c r="E54" i="9"/>
  <c r="A56" i="8"/>
  <c r="K59" i="1"/>
  <c r="O57" i="1"/>
  <c r="M57" i="1"/>
  <c r="N57" i="1" s="1"/>
  <c r="P57" i="1"/>
  <c r="H57" i="9" l="1"/>
  <c r="A57" i="9"/>
  <c r="E55" i="9"/>
  <c r="H56" i="8"/>
  <c r="A57" i="8"/>
  <c r="H55" i="8"/>
  <c r="K60" i="1"/>
  <c r="M58" i="1"/>
  <c r="N58" i="1" s="1"/>
  <c r="O58" i="1"/>
  <c r="P58" i="1"/>
  <c r="A58" i="9" l="1"/>
  <c r="E56" i="9"/>
  <c r="A58" i="8"/>
  <c r="O59" i="1"/>
  <c r="M59" i="1"/>
  <c r="N59" i="1" s="1"/>
  <c r="P59" i="1"/>
  <c r="K61" i="1"/>
  <c r="A59" i="9" l="1"/>
  <c r="E57" i="9"/>
  <c r="H58" i="9"/>
  <c r="A59" i="8"/>
  <c r="H57" i="8"/>
  <c r="P60" i="1"/>
  <c r="M60" i="1"/>
  <c r="N60" i="1" s="1"/>
  <c r="O60" i="1"/>
  <c r="K62" i="1"/>
  <c r="E58" i="9" l="1"/>
  <c r="A60" i="9"/>
  <c r="H59" i="9"/>
  <c r="A60" i="8"/>
  <c r="H58" i="8"/>
  <c r="K63" i="1"/>
  <c r="O61" i="1"/>
  <c r="M61" i="1"/>
  <c r="N61" i="1" s="1"/>
  <c r="P61" i="1"/>
  <c r="E59" i="9" l="1"/>
  <c r="A61" i="9"/>
  <c r="H60" i="9"/>
  <c r="H59" i="8"/>
  <c r="H60" i="8"/>
  <c r="A61" i="8"/>
  <c r="O62" i="1"/>
  <c r="P62" i="1"/>
  <c r="M62" i="1"/>
  <c r="N62" i="1" s="1"/>
  <c r="K64" i="1"/>
  <c r="E60" i="9" l="1"/>
  <c r="A62" i="9"/>
  <c r="H61" i="9"/>
  <c r="A62" i="8"/>
  <c r="M63" i="1"/>
  <c r="N63" i="1" s="1"/>
  <c r="P63" i="1"/>
  <c r="O63" i="1"/>
  <c r="K65" i="1"/>
  <c r="E61" i="9" l="1"/>
  <c r="H62" i="9"/>
  <c r="H63" i="9"/>
  <c r="A63" i="9"/>
  <c r="H62" i="8"/>
  <c r="A63" i="8"/>
  <c r="H61" i="8"/>
  <c r="K66" i="1"/>
  <c r="M64" i="1"/>
  <c r="N64" i="1" s="1"/>
  <c r="O64" i="1"/>
  <c r="P64" i="1"/>
  <c r="E62" i="9" l="1"/>
  <c r="A64" i="9"/>
  <c r="H63" i="8"/>
  <c r="A64" i="8"/>
  <c r="M66" i="1"/>
  <c r="N66" i="1" s="1"/>
  <c r="O66" i="1"/>
  <c r="P66" i="1"/>
  <c r="O65" i="1"/>
  <c r="M65" i="1"/>
  <c r="N65" i="1" s="1"/>
  <c r="P65" i="1"/>
  <c r="E63" i="9" l="1"/>
  <c r="H65" i="9"/>
  <c r="A65" i="9"/>
  <c r="H64" i="9"/>
  <c r="H64" i="8"/>
  <c r="A65" i="8"/>
  <c r="F7" i="1"/>
  <c r="H7" i="1" s="1"/>
  <c r="E7" i="1"/>
  <c r="C7" i="1"/>
  <c r="A8" i="1"/>
  <c r="B3" i="4"/>
  <c r="A8" i="4" s="1"/>
  <c r="B8" i="4" s="1"/>
  <c r="E8" i="4" s="1"/>
  <c r="B14" i="2"/>
  <c r="B15" i="2"/>
  <c r="B16" i="2" s="1"/>
  <c r="B10" i="2"/>
  <c r="B11" i="2" s="1"/>
  <c r="B12" i="2" s="1"/>
  <c r="B6" i="2"/>
  <c r="B7" i="2"/>
  <c r="B8" i="2" s="1"/>
  <c r="E64" i="9" l="1"/>
  <c r="E65" i="9"/>
  <c r="A66" i="9"/>
  <c r="A66" i="8"/>
  <c r="A9" i="1"/>
  <c r="D7" i="1"/>
  <c r="C14" i="2"/>
  <c r="C6" i="2"/>
  <c r="G8" i="4"/>
  <c r="C8" i="4"/>
  <c r="A9" i="4"/>
  <c r="F8" i="4" l="1"/>
  <c r="D8" i="4"/>
  <c r="A67" i="9"/>
  <c r="H67" i="9"/>
  <c r="H66" i="9"/>
  <c r="H66" i="8"/>
  <c r="A67" i="8"/>
  <c r="H65" i="8"/>
  <c r="E15" i="2"/>
  <c r="Q8" i="1"/>
  <c r="G8" i="1"/>
  <c r="A10" i="1"/>
  <c r="E8" i="1"/>
  <c r="F8" i="1"/>
  <c r="C8" i="1"/>
  <c r="G9" i="4"/>
  <c r="A10" i="4"/>
  <c r="B9" i="4"/>
  <c r="E9" i="4" s="1"/>
  <c r="E66" i="9" l="1"/>
  <c r="H8" i="1"/>
  <c r="R8" i="1"/>
  <c r="G9" i="1"/>
  <c r="E16" i="2"/>
  <c r="Q9" i="1"/>
  <c r="R9" i="1" s="1"/>
  <c r="H10" i="4"/>
  <c r="H9" i="4"/>
  <c r="C7" i="2"/>
  <c r="D8" i="1"/>
  <c r="C9" i="1"/>
  <c r="C8" i="2" s="1"/>
  <c r="F9" i="1"/>
  <c r="H9" i="1" s="1"/>
  <c r="D9" i="1"/>
  <c r="E9" i="1"/>
  <c r="A11" i="1"/>
  <c r="B10" i="1"/>
  <c r="C9" i="4"/>
  <c r="G10" i="4"/>
  <c r="A11" i="4"/>
  <c r="B10" i="4"/>
  <c r="E10" i="4" s="1"/>
  <c r="F9" i="4" l="1"/>
  <c r="D9" i="4"/>
  <c r="J9" i="9"/>
  <c r="E67" i="9"/>
  <c r="J11" i="9" s="1"/>
  <c r="J9" i="8"/>
  <c r="H67" i="8"/>
  <c r="J7" i="8" s="1"/>
  <c r="G10" i="1"/>
  <c r="Q10" i="1"/>
  <c r="R10" i="1" s="1"/>
  <c r="F10" i="1"/>
  <c r="E10" i="1"/>
  <c r="C10" i="1"/>
  <c r="D10" i="1"/>
  <c r="A12" i="1"/>
  <c r="B11" i="1"/>
  <c r="C10" i="4"/>
  <c r="G11" i="4"/>
  <c r="A12" i="4"/>
  <c r="B11" i="4"/>
  <c r="E11" i="4" s="1"/>
  <c r="F10" i="4" l="1"/>
  <c r="D10" i="4"/>
  <c r="H10" i="1"/>
  <c r="G11" i="1"/>
  <c r="Q11" i="1"/>
  <c r="R11" i="1" s="1"/>
  <c r="H11" i="4"/>
  <c r="A13" i="1"/>
  <c r="B12" i="1"/>
  <c r="C11" i="1"/>
  <c r="D11" i="1" s="1"/>
  <c r="F11" i="1"/>
  <c r="H11" i="1" s="1"/>
  <c r="E11" i="1"/>
  <c r="C11" i="4"/>
  <c r="G12" i="4"/>
  <c r="A13" i="4"/>
  <c r="B12" i="4"/>
  <c r="E12" i="4" s="1"/>
  <c r="F11" i="4" l="1"/>
  <c r="D11" i="4"/>
  <c r="Q12" i="1"/>
  <c r="R12" i="1" s="1"/>
  <c r="G12" i="1"/>
  <c r="H12" i="4"/>
  <c r="A14" i="1"/>
  <c r="B13" i="1"/>
  <c r="F12" i="1"/>
  <c r="E12" i="1"/>
  <c r="C12" i="1"/>
  <c r="D12" i="1" s="1"/>
  <c r="C12" i="4"/>
  <c r="G13" i="4"/>
  <c r="A14" i="4"/>
  <c r="B13" i="4"/>
  <c r="E13" i="4" s="1"/>
  <c r="F12" i="4" l="1"/>
  <c r="D12" i="4"/>
  <c r="H12" i="1"/>
  <c r="Q13" i="1"/>
  <c r="R13" i="1" s="1"/>
  <c r="G13" i="1"/>
  <c r="H13" i="4"/>
  <c r="A15" i="1"/>
  <c r="B14" i="1"/>
  <c r="F13" i="1"/>
  <c r="H13" i="1" s="1"/>
  <c r="E13" i="1"/>
  <c r="C13" i="1"/>
  <c r="D13" i="1" s="1"/>
  <c r="C13" i="4"/>
  <c r="G14" i="4"/>
  <c r="A15" i="4"/>
  <c r="B14" i="4"/>
  <c r="E14" i="4" s="1"/>
  <c r="F13" i="4" l="1"/>
  <c r="D13" i="4"/>
  <c r="Q14" i="1"/>
  <c r="R14" i="1" s="1"/>
  <c r="G14" i="1"/>
  <c r="H14" i="4"/>
  <c r="F14" i="1"/>
  <c r="E14" i="1"/>
  <c r="C14" i="1"/>
  <c r="D14" i="1" s="1"/>
  <c r="A16" i="1"/>
  <c r="B15" i="1"/>
  <c r="C14" i="4"/>
  <c r="G15" i="4"/>
  <c r="A16" i="4"/>
  <c r="B15" i="4"/>
  <c r="E15" i="4" s="1"/>
  <c r="F14" i="4" l="1"/>
  <c r="D14" i="4"/>
  <c r="H14" i="1"/>
  <c r="Q15" i="1"/>
  <c r="R15" i="1" s="1"/>
  <c r="G15" i="1"/>
  <c r="H15" i="4"/>
  <c r="A17" i="1"/>
  <c r="B16" i="1"/>
  <c r="C15" i="1"/>
  <c r="F15" i="1"/>
  <c r="H15" i="1" s="1"/>
  <c r="E15" i="1"/>
  <c r="D15" i="1"/>
  <c r="C15" i="4"/>
  <c r="G16" i="4"/>
  <c r="A17" i="4"/>
  <c r="B16" i="4"/>
  <c r="E16" i="4" s="1"/>
  <c r="F15" i="4" l="1"/>
  <c r="D15" i="4"/>
  <c r="G16" i="1"/>
  <c r="Q16" i="1"/>
  <c r="R16" i="1" s="1"/>
  <c r="H16" i="4"/>
  <c r="F16" i="1"/>
  <c r="H16" i="1" s="1"/>
  <c r="E16" i="1"/>
  <c r="C16" i="1"/>
  <c r="D16" i="1"/>
  <c r="A18" i="1"/>
  <c r="B17" i="1"/>
  <c r="C16" i="4"/>
  <c r="G17" i="4"/>
  <c r="A18" i="4"/>
  <c r="B17" i="4"/>
  <c r="E17" i="4" s="1"/>
  <c r="F16" i="4" l="1"/>
  <c r="D16" i="4"/>
  <c r="G17" i="1"/>
  <c r="Q17" i="1"/>
  <c r="R17" i="1" s="1"/>
  <c r="H17" i="4"/>
  <c r="F17" i="1"/>
  <c r="E17" i="1"/>
  <c r="C17" i="1"/>
  <c r="D17" i="1"/>
  <c r="A19" i="1"/>
  <c r="B18" i="1"/>
  <c r="C17" i="4"/>
  <c r="G18" i="4"/>
  <c r="A19" i="4"/>
  <c r="B18" i="4"/>
  <c r="E18" i="4" s="1"/>
  <c r="F17" i="4" l="1"/>
  <c r="D17" i="4"/>
  <c r="H17" i="1"/>
  <c r="G18" i="1"/>
  <c r="Q18" i="1"/>
  <c r="R18" i="1" s="1"/>
  <c r="H18" i="4"/>
  <c r="A20" i="1"/>
  <c r="B19" i="1"/>
  <c r="F18" i="1"/>
  <c r="H18" i="1" s="1"/>
  <c r="E18" i="1"/>
  <c r="C18" i="1"/>
  <c r="D18" i="1"/>
  <c r="C18" i="4"/>
  <c r="G19" i="4"/>
  <c r="A20" i="4"/>
  <c r="B19" i="4"/>
  <c r="E19" i="4" s="1"/>
  <c r="F18" i="4" l="1"/>
  <c r="D18" i="4"/>
  <c r="G19" i="1"/>
  <c r="Q19" i="1"/>
  <c r="R19" i="1" s="1"/>
  <c r="H19" i="4"/>
  <c r="F19" i="1"/>
  <c r="H19" i="1" s="1"/>
  <c r="E19" i="1"/>
  <c r="C19" i="1"/>
  <c r="D19" i="1"/>
  <c r="A21" i="1"/>
  <c r="B20" i="1"/>
  <c r="C19" i="4"/>
  <c r="G20" i="4"/>
  <c r="A21" i="4"/>
  <c r="B20" i="4"/>
  <c r="E20" i="4" s="1"/>
  <c r="F19" i="4" l="1"/>
  <c r="D19" i="4"/>
  <c r="G20" i="1"/>
  <c r="Q20" i="1"/>
  <c r="R20" i="1" s="1"/>
  <c r="H20" i="4"/>
  <c r="E20" i="1"/>
  <c r="F20" i="1"/>
  <c r="H20" i="1" s="1"/>
  <c r="C20" i="1"/>
  <c r="D20" i="1"/>
  <c r="A22" i="1"/>
  <c r="B21" i="1"/>
  <c r="C20" i="4"/>
  <c r="G21" i="4"/>
  <c r="A22" i="4"/>
  <c r="B21" i="4"/>
  <c r="E21" i="4" s="1"/>
  <c r="F20" i="4" l="1"/>
  <c r="D20" i="4"/>
  <c r="Q21" i="1"/>
  <c r="R21" i="1" s="1"/>
  <c r="G21" i="1"/>
  <c r="H21" i="4"/>
  <c r="E21" i="1"/>
  <c r="C21" i="1"/>
  <c r="F21" i="1"/>
  <c r="H21" i="1" s="1"/>
  <c r="D21" i="1"/>
  <c r="A23" i="1"/>
  <c r="B22" i="1"/>
  <c r="C21" i="4"/>
  <c r="G22" i="4"/>
  <c r="A23" i="4"/>
  <c r="B22" i="4"/>
  <c r="E22" i="4" s="1"/>
  <c r="F21" i="4" l="1"/>
  <c r="D21" i="4"/>
  <c r="Q22" i="1"/>
  <c r="R22" i="1" s="1"/>
  <c r="G22" i="1"/>
  <c r="H22" i="4"/>
  <c r="F22" i="1"/>
  <c r="H22" i="1" s="1"/>
  <c r="E22" i="1"/>
  <c r="C22" i="1"/>
  <c r="D22" i="1"/>
  <c r="A24" i="1"/>
  <c r="B23" i="1"/>
  <c r="C22" i="4"/>
  <c r="G23" i="4"/>
  <c r="A24" i="4"/>
  <c r="B23" i="4"/>
  <c r="E23" i="4" s="1"/>
  <c r="F22" i="4" l="1"/>
  <c r="D22" i="4"/>
  <c r="Q23" i="1"/>
  <c r="R23" i="1" s="1"/>
  <c r="G23" i="1"/>
  <c r="H23" i="4"/>
  <c r="A25" i="1"/>
  <c r="B24" i="1"/>
  <c r="F23" i="1"/>
  <c r="H23" i="1" s="1"/>
  <c r="C23" i="1"/>
  <c r="E23" i="1"/>
  <c r="D23" i="1"/>
  <c r="C23" i="4"/>
  <c r="G24" i="4"/>
  <c r="A25" i="4"/>
  <c r="B24" i="4"/>
  <c r="E24" i="4" s="1"/>
  <c r="F23" i="4" l="1"/>
  <c r="D23" i="4"/>
  <c r="Q24" i="1"/>
  <c r="R24" i="1" s="1"/>
  <c r="G24" i="1"/>
  <c r="H24" i="4"/>
  <c r="E24" i="1"/>
  <c r="C24" i="1"/>
  <c r="D24" i="1" s="1"/>
  <c r="F24" i="1"/>
  <c r="H24" i="1" s="1"/>
  <c r="A26" i="1"/>
  <c r="B25" i="1"/>
  <c r="C24" i="4"/>
  <c r="G25" i="4"/>
  <c r="A26" i="4"/>
  <c r="B25" i="4"/>
  <c r="E25" i="4" s="1"/>
  <c r="F24" i="4" l="1"/>
  <c r="D24" i="4"/>
  <c r="G25" i="1"/>
  <c r="Q25" i="1"/>
  <c r="R25" i="1" s="1"/>
  <c r="H25" i="4"/>
  <c r="C25" i="1"/>
  <c r="F25" i="1"/>
  <c r="H25" i="1" s="1"/>
  <c r="E25" i="1"/>
  <c r="D25" i="1"/>
  <c r="A27" i="1"/>
  <c r="B26" i="1"/>
  <c r="C25" i="4"/>
  <c r="G26" i="4"/>
  <c r="A27" i="4"/>
  <c r="B26" i="4"/>
  <c r="E26" i="4" s="1"/>
  <c r="F25" i="4" l="1"/>
  <c r="D25" i="4"/>
  <c r="G26" i="1"/>
  <c r="Q26" i="1"/>
  <c r="R26" i="1" s="1"/>
  <c r="H26" i="4"/>
  <c r="C26" i="1"/>
  <c r="E26" i="1"/>
  <c r="F26" i="1"/>
  <c r="D26" i="1"/>
  <c r="A28" i="1"/>
  <c r="B27" i="1"/>
  <c r="C26" i="4"/>
  <c r="G27" i="4"/>
  <c r="A28" i="4"/>
  <c r="B27" i="4"/>
  <c r="E27" i="4" s="1"/>
  <c r="F26" i="4" l="1"/>
  <c r="D26" i="4"/>
  <c r="H26" i="1"/>
  <c r="G27" i="1"/>
  <c r="Q27" i="1"/>
  <c r="R27" i="1" s="1"/>
  <c r="H27" i="4"/>
  <c r="E27" i="1"/>
  <c r="F27" i="1"/>
  <c r="C27" i="1"/>
  <c r="D27" i="1"/>
  <c r="A29" i="1"/>
  <c r="B28" i="1"/>
  <c r="C27" i="4"/>
  <c r="G28" i="4"/>
  <c r="A29" i="4"/>
  <c r="B28" i="4"/>
  <c r="E28" i="4" s="1"/>
  <c r="F27" i="4" l="1"/>
  <c r="D27" i="4"/>
  <c r="H27" i="1"/>
  <c r="Q28" i="1"/>
  <c r="R28" i="1" s="1"/>
  <c r="G28" i="1"/>
  <c r="H28" i="4"/>
  <c r="C28" i="1"/>
  <c r="D28" i="1" s="1"/>
  <c r="E28" i="1"/>
  <c r="F28" i="1"/>
  <c r="H28" i="1" s="1"/>
  <c r="A30" i="1"/>
  <c r="B29" i="1"/>
  <c r="C28" i="4"/>
  <c r="G29" i="4"/>
  <c r="A30" i="4"/>
  <c r="B29" i="4"/>
  <c r="E29" i="4" s="1"/>
  <c r="F28" i="4" l="1"/>
  <c r="D28" i="4"/>
  <c r="Q29" i="1"/>
  <c r="R29" i="1" s="1"/>
  <c r="G29" i="1"/>
  <c r="H29" i="4"/>
  <c r="E29" i="1"/>
  <c r="F29" i="1"/>
  <c r="H29" i="1" s="1"/>
  <c r="C29" i="1"/>
  <c r="D29" i="1"/>
  <c r="A31" i="1"/>
  <c r="B30" i="1"/>
  <c r="C29" i="4"/>
  <c r="G30" i="4"/>
  <c r="A31" i="4"/>
  <c r="B30" i="4"/>
  <c r="E30" i="4" s="1"/>
  <c r="F29" i="4" l="1"/>
  <c r="D29" i="4"/>
  <c r="Q30" i="1"/>
  <c r="R30" i="1" s="1"/>
  <c r="G30" i="1"/>
  <c r="H30" i="4"/>
  <c r="E30" i="1"/>
  <c r="C30" i="1"/>
  <c r="F30" i="1"/>
  <c r="H30" i="1" s="1"/>
  <c r="D30" i="1"/>
  <c r="A32" i="1"/>
  <c r="B31" i="1"/>
  <c r="C30" i="4"/>
  <c r="G31" i="4"/>
  <c r="A32" i="4"/>
  <c r="B31" i="4"/>
  <c r="E31" i="4" s="1"/>
  <c r="F30" i="4" l="1"/>
  <c r="D30" i="4"/>
  <c r="Q31" i="1"/>
  <c r="R31" i="1" s="1"/>
  <c r="G31" i="1"/>
  <c r="H31" i="4"/>
  <c r="F31" i="1"/>
  <c r="E31" i="1"/>
  <c r="C31" i="1"/>
  <c r="D31" i="1"/>
  <c r="A33" i="1"/>
  <c r="B32" i="1"/>
  <c r="C31" i="4"/>
  <c r="G32" i="4"/>
  <c r="A33" i="4"/>
  <c r="B32" i="4"/>
  <c r="E32" i="4" s="1"/>
  <c r="F31" i="4" l="1"/>
  <c r="D31" i="4"/>
  <c r="H31" i="1"/>
  <c r="G32" i="1"/>
  <c r="Q32" i="1"/>
  <c r="R32" i="1" s="1"/>
  <c r="H32" i="4"/>
  <c r="F32" i="1"/>
  <c r="H32" i="1" s="1"/>
  <c r="C32" i="1"/>
  <c r="E32" i="1"/>
  <c r="D32" i="1"/>
  <c r="A34" i="1"/>
  <c r="B33" i="1"/>
  <c r="C32" i="4"/>
  <c r="G33" i="4"/>
  <c r="A34" i="4"/>
  <c r="B33" i="4"/>
  <c r="E33" i="4" s="1"/>
  <c r="F32" i="4" l="1"/>
  <c r="D32" i="4"/>
  <c r="G33" i="1"/>
  <c r="Q33" i="1"/>
  <c r="R33" i="1" s="1"/>
  <c r="H33" i="4"/>
  <c r="C33" i="1"/>
  <c r="E33" i="1"/>
  <c r="F33" i="1"/>
  <c r="H33" i="1" s="1"/>
  <c r="D33" i="1"/>
  <c r="A35" i="1"/>
  <c r="B34" i="1"/>
  <c r="C33" i="4"/>
  <c r="G34" i="4"/>
  <c r="A35" i="4"/>
  <c r="B34" i="4"/>
  <c r="E34" i="4" s="1"/>
  <c r="F33" i="4" l="1"/>
  <c r="D33" i="4"/>
  <c r="G34" i="1"/>
  <c r="Q34" i="1"/>
  <c r="R34" i="1" s="1"/>
  <c r="H34" i="4"/>
  <c r="C34" i="1"/>
  <c r="E34" i="1"/>
  <c r="F34" i="1"/>
  <c r="H34" i="1" s="1"/>
  <c r="D34" i="1"/>
  <c r="A36" i="1"/>
  <c r="B35" i="1"/>
  <c r="C34" i="4"/>
  <c r="G35" i="4"/>
  <c r="A36" i="4"/>
  <c r="B35" i="4"/>
  <c r="E35" i="4" s="1"/>
  <c r="F34" i="4" l="1"/>
  <c r="D34" i="4"/>
  <c r="G35" i="1"/>
  <c r="Q35" i="1"/>
  <c r="R35" i="1" s="1"/>
  <c r="H35" i="4"/>
  <c r="A37" i="1"/>
  <c r="B36" i="1"/>
  <c r="E35" i="1"/>
  <c r="F35" i="1"/>
  <c r="H35" i="1" s="1"/>
  <c r="C35" i="1"/>
  <c r="D35" i="1" s="1"/>
  <c r="C35" i="4"/>
  <c r="G36" i="4"/>
  <c r="A37" i="4"/>
  <c r="B36" i="4"/>
  <c r="E36" i="4" s="1"/>
  <c r="F35" i="4" l="1"/>
  <c r="D35" i="4"/>
  <c r="G36" i="1"/>
  <c r="Q36" i="1"/>
  <c r="R36" i="1" s="1"/>
  <c r="H36" i="4"/>
  <c r="C36" i="1"/>
  <c r="D36" i="1" s="1"/>
  <c r="F36" i="1"/>
  <c r="H36" i="1" s="1"/>
  <c r="E36" i="1"/>
  <c r="A38" i="1"/>
  <c r="B37" i="1"/>
  <c r="C36" i="4"/>
  <c r="G37" i="4"/>
  <c r="A38" i="4"/>
  <c r="B37" i="4"/>
  <c r="E37" i="4" s="1"/>
  <c r="F36" i="4" l="1"/>
  <c r="D36" i="4"/>
  <c r="Q37" i="1"/>
  <c r="R37" i="1" s="1"/>
  <c r="G37" i="1"/>
  <c r="H37" i="4"/>
  <c r="F37" i="1"/>
  <c r="H37" i="1" s="1"/>
  <c r="E37" i="1"/>
  <c r="C37" i="1"/>
  <c r="D37" i="1" s="1"/>
  <c r="A39" i="1"/>
  <c r="B38" i="1"/>
  <c r="C37" i="4"/>
  <c r="G38" i="4"/>
  <c r="A39" i="4"/>
  <c r="B38" i="4"/>
  <c r="E38" i="4" s="1"/>
  <c r="F37" i="4" l="1"/>
  <c r="D37" i="4"/>
  <c r="Q38" i="1"/>
  <c r="R38" i="1" s="1"/>
  <c r="G38" i="1"/>
  <c r="H38" i="4"/>
  <c r="F38" i="1"/>
  <c r="H38" i="1" s="1"/>
  <c r="E38" i="1"/>
  <c r="C38" i="1"/>
  <c r="D38" i="1" s="1"/>
  <c r="A40" i="1"/>
  <c r="B39" i="1"/>
  <c r="C38" i="4"/>
  <c r="G39" i="4"/>
  <c r="A40" i="4"/>
  <c r="B39" i="4"/>
  <c r="E39" i="4" s="1"/>
  <c r="F38" i="4" l="1"/>
  <c r="D38" i="4"/>
  <c r="G39" i="1"/>
  <c r="Q39" i="1"/>
  <c r="R39" i="1" s="1"/>
  <c r="H39" i="4"/>
  <c r="C39" i="1"/>
  <c r="D39" i="1" s="1"/>
  <c r="F39" i="1"/>
  <c r="H39" i="1" s="1"/>
  <c r="E39" i="1"/>
  <c r="A41" i="1"/>
  <c r="B40" i="1"/>
  <c r="C39" i="4"/>
  <c r="G40" i="4"/>
  <c r="H40" i="4" s="1"/>
  <c r="A41" i="4"/>
  <c r="B40" i="4"/>
  <c r="E40" i="4" s="1"/>
  <c r="F39" i="4" l="1"/>
  <c r="D39" i="4"/>
  <c r="Q40" i="1"/>
  <c r="R40" i="1" s="1"/>
  <c r="G40" i="1"/>
  <c r="F40" i="1"/>
  <c r="H40" i="1" s="1"/>
  <c r="E40" i="1"/>
  <c r="C40" i="1"/>
  <c r="D40" i="1" s="1"/>
  <c r="A42" i="1"/>
  <c r="B41" i="1"/>
  <c r="C40" i="4"/>
  <c r="G41" i="4"/>
  <c r="A42" i="4"/>
  <c r="B41" i="4"/>
  <c r="E41" i="4" s="1"/>
  <c r="F40" i="4" l="1"/>
  <c r="D40" i="4"/>
  <c r="G41" i="1"/>
  <c r="Q41" i="1"/>
  <c r="R41" i="1" s="1"/>
  <c r="H41" i="4"/>
  <c r="F41" i="1"/>
  <c r="E41" i="1"/>
  <c r="C41" i="1"/>
  <c r="D41" i="1"/>
  <c r="A43" i="1"/>
  <c r="B42" i="1"/>
  <c r="C41" i="4"/>
  <c r="G42" i="4"/>
  <c r="A43" i="4"/>
  <c r="B42" i="4"/>
  <c r="E42" i="4" s="1"/>
  <c r="F41" i="4" l="1"/>
  <c r="D41" i="4"/>
  <c r="H41" i="1"/>
  <c r="G42" i="1"/>
  <c r="Q42" i="1"/>
  <c r="R42" i="1" s="1"/>
  <c r="H42" i="4"/>
  <c r="A44" i="1"/>
  <c r="B43" i="1"/>
  <c r="E42" i="1"/>
  <c r="C42" i="1"/>
  <c r="F42" i="1"/>
  <c r="H42" i="1" s="1"/>
  <c r="D42" i="1"/>
  <c r="C42" i="4"/>
  <c r="G43" i="4"/>
  <c r="A44" i="4"/>
  <c r="B43" i="4"/>
  <c r="E43" i="4" s="1"/>
  <c r="F42" i="4" l="1"/>
  <c r="D42" i="4"/>
  <c r="Q43" i="1"/>
  <c r="R43" i="1" s="1"/>
  <c r="G43" i="1"/>
  <c r="H43" i="4"/>
  <c r="A45" i="1"/>
  <c r="B44" i="1"/>
  <c r="E43" i="1"/>
  <c r="F43" i="1"/>
  <c r="H43" i="1" s="1"/>
  <c r="C43" i="1"/>
  <c r="D43" i="1"/>
  <c r="C43" i="4"/>
  <c r="G44" i="4"/>
  <c r="A45" i="4"/>
  <c r="B44" i="4"/>
  <c r="E44" i="4" s="1"/>
  <c r="F43" i="4" l="1"/>
  <c r="D43" i="4"/>
  <c r="Q44" i="1"/>
  <c r="R44" i="1" s="1"/>
  <c r="G44" i="1"/>
  <c r="H44" i="4"/>
  <c r="A46" i="1"/>
  <c r="B45" i="1"/>
  <c r="E44" i="1"/>
  <c r="F44" i="1"/>
  <c r="H44" i="1" s="1"/>
  <c r="C44" i="1"/>
  <c r="D44" i="1"/>
  <c r="C44" i="4"/>
  <c r="G45" i="4"/>
  <c r="A46" i="4"/>
  <c r="B45" i="4"/>
  <c r="E45" i="4" s="1"/>
  <c r="F44" i="4" l="1"/>
  <c r="D44" i="4"/>
  <c r="Q45" i="1"/>
  <c r="R45" i="1" s="1"/>
  <c r="G45" i="1"/>
  <c r="H45" i="4"/>
  <c r="E45" i="1"/>
  <c r="C45" i="1"/>
  <c r="D45" i="1" s="1"/>
  <c r="F45" i="1"/>
  <c r="A47" i="1"/>
  <c r="B46" i="1"/>
  <c r="C45" i="4"/>
  <c r="G46" i="4"/>
  <c r="A47" i="4"/>
  <c r="B46" i="4"/>
  <c r="E46" i="4" s="1"/>
  <c r="F45" i="4" l="1"/>
  <c r="D45" i="4"/>
  <c r="H45" i="1"/>
  <c r="Q46" i="1"/>
  <c r="R46" i="1" s="1"/>
  <c r="G46" i="1"/>
  <c r="H46" i="4"/>
  <c r="A48" i="1"/>
  <c r="B47" i="1"/>
  <c r="C46" i="1"/>
  <c r="D46" i="1"/>
  <c r="F46" i="1"/>
  <c r="E46" i="1"/>
  <c r="C46" i="4"/>
  <c r="G47" i="4"/>
  <c r="A48" i="4"/>
  <c r="B47" i="4"/>
  <c r="E47" i="4" s="1"/>
  <c r="F46" i="4" l="1"/>
  <c r="D46" i="4"/>
  <c r="Q47" i="1"/>
  <c r="R47" i="1" s="1"/>
  <c r="G47" i="1"/>
  <c r="H47" i="4"/>
  <c r="H46" i="1"/>
  <c r="A49" i="1"/>
  <c r="B48" i="1"/>
  <c r="F47" i="1"/>
  <c r="H47" i="1" s="1"/>
  <c r="C47" i="1"/>
  <c r="D47" i="1" s="1"/>
  <c r="E47" i="1"/>
  <c r="C47" i="4"/>
  <c r="G48" i="4"/>
  <c r="A49" i="4"/>
  <c r="B48" i="4"/>
  <c r="E48" i="4" s="1"/>
  <c r="F47" i="4" l="1"/>
  <c r="D47" i="4"/>
  <c r="G48" i="1"/>
  <c r="Q48" i="1"/>
  <c r="R48" i="1" s="1"/>
  <c r="H48" i="4"/>
  <c r="A50" i="1"/>
  <c r="B49" i="1"/>
  <c r="F48" i="1"/>
  <c r="H48" i="1" s="1"/>
  <c r="E48" i="1"/>
  <c r="C48" i="1"/>
  <c r="D48" i="1" s="1"/>
  <c r="C48" i="4"/>
  <c r="G49" i="4"/>
  <c r="H49" i="4" s="1"/>
  <c r="A50" i="4"/>
  <c r="B49" i="4"/>
  <c r="E49" i="4" s="1"/>
  <c r="F48" i="4" l="1"/>
  <c r="D48" i="4"/>
  <c r="G49" i="1"/>
  <c r="Q49" i="1"/>
  <c r="R49" i="1" s="1"/>
  <c r="C49" i="1"/>
  <c r="D49" i="1" s="1"/>
  <c r="F49" i="1"/>
  <c r="E49" i="1"/>
  <c r="A51" i="1"/>
  <c r="B50" i="1"/>
  <c r="C49" i="4"/>
  <c r="G50" i="4"/>
  <c r="A51" i="4"/>
  <c r="B50" i="4"/>
  <c r="E50" i="4" s="1"/>
  <c r="F49" i="4" l="1"/>
  <c r="D49" i="4"/>
  <c r="H49" i="1"/>
  <c r="G50" i="1"/>
  <c r="Q50" i="1"/>
  <c r="R50" i="1" s="1"/>
  <c r="H50" i="4"/>
  <c r="C50" i="1"/>
  <c r="D50" i="1" s="1"/>
  <c r="E50" i="1"/>
  <c r="F50" i="1"/>
  <c r="H50" i="1" s="1"/>
  <c r="A52" i="1"/>
  <c r="B51" i="1"/>
  <c r="C50" i="4"/>
  <c r="G51" i="4"/>
  <c r="A52" i="4"/>
  <c r="B51" i="4"/>
  <c r="E51" i="4" s="1"/>
  <c r="F50" i="4" l="1"/>
  <c r="D50" i="4"/>
  <c r="Q51" i="1"/>
  <c r="R51" i="1" s="1"/>
  <c r="G51" i="1"/>
  <c r="H51" i="4"/>
  <c r="C51" i="1"/>
  <c r="D51" i="1" s="1"/>
  <c r="F51" i="1"/>
  <c r="H51" i="1" s="1"/>
  <c r="E51" i="1"/>
  <c r="A53" i="1"/>
  <c r="B52" i="1"/>
  <c r="C51" i="4"/>
  <c r="G52" i="4"/>
  <c r="A53" i="4"/>
  <c r="B52" i="4"/>
  <c r="E52" i="4" s="1"/>
  <c r="F51" i="4" l="1"/>
  <c r="D51" i="4"/>
  <c r="G52" i="1"/>
  <c r="Q52" i="1"/>
  <c r="R52" i="1" s="1"/>
  <c r="H52" i="4"/>
  <c r="A54" i="1"/>
  <c r="B53" i="1"/>
  <c r="E52" i="1"/>
  <c r="F52" i="1"/>
  <c r="C52" i="1"/>
  <c r="D52" i="1"/>
  <c r="C52" i="4"/>
  <c r="G53" i="4"/>
  <c r="A54" i="4"/>
  <c r="B53" i="4"/>
  <c r="E53" i="4" s="1"/>
  <c r="F52" i="4" l="1"/>
  <c r="D52" i="4"/>
  <c r="H52" i="1"/>
  <c r="Q53" i="1"/>
  <c r="R53" i="1" s="1"/>
  <c r="G53" i="1"/>
  <c r="H53" i="4"/>
  <c r="A55" i="1"/>
  <c r="B54" i="1"/>
  <c r="E53" i="1"/>
  <c r="C53" i="1"/>
  <c r="D53" i="1" s="1"/>
  <c r="F53" i="1"/>
  <c r="H53" i="1" s="1"/>
  <c r="C53" i="4"/>
  <c r="G54" i="4"/>
  <c r="A55" i="4"/>
  <c r="B54" i="4"/>
  <c r="E54" i="4" s="1"/>
  <c r="F53" i="4" l="1"/>
  <c r="D53" i="4"/>
  <c r="Q54" i="1"/>
  <c r="R54" i="1" s="1"/>
  <c r="G54" i="1"/>
  <c r="H54" i="4"/>
  <c r="F54" i="1"/>
  <c r="H54" i="1" s="1"/>
  <c r="C54" i="1"/>
  <c r="D54" i="1" s="1"/>
  <c r="E54" i="1"/>
  <c r="A56" i="1"/>
  <c r="B55" i="1"/>
  <c r="C54" i="4"/>
  <c r="G55" i="4"/>
  <c r="A56" i="4"/>
  <c r="B55" i="4"/>
  <c r="E55" i="4" s="1"/>
  <c r="F54" i="4" l="1"/>
  <c r="D54" i="4"/>
  <c r="Q55" i="1"/>
  <c r="R55" i="1" s="1"/>
  <c r="G55" i="1"/>
  <c r="H55" i="4"/>
  <c r="F55" i="1"/>
  <c r="H55" i="1" s="1"/>
  <c r="D55" i="1"/>
  <c r="E55" i="1"/>
  <c r="C55" i="1"/>
  <c r="A57" i="1"/>
  <c r="B56" i="1"/>
  <c r="C55" i="4"/>
  <c r="G56" i="4"/>
  <c r="A57" i="4"/>
  <c r="B56" i="4"/>
  <c r="E56" i="4" s="1"/>
  <c r="F55" i="4" l="1"/>
  <c r="D55" i="4"/>
  <c r="Q56" i="1"/>
  <c r="R56" i="1" s="1"/>
  <c r="G56" i="1"/>
  <c r="H56" i="4"/>
  <c r="A58" i="1"/>
  <c r="B57" i="1"/>
  <c r="E56" i="1"/>
  <c r="C56" i="1"/>
  <c r="F56" i="1"/>
  <c r="H56" i="1" s="1"/>
  <c r="D56" i="1"/>
  <c r="C56" i="4"/>
  <c r="G57" i="4"/>
  <c r="H57" i="4" s="1"/>
  <c r="A58" i="4"/>
  <c r="B57" i="4"/>
  <c r="E57" i="4" s="1"/>
  <c r="F56" i="4" l="1"/>
  <c r="D56" i="4"/>
  <c r="G57" i="1"/>
  <c r="Q57" i="1"/>
  <c r="R57" i="1" s="1"/>
  <c r="A59" i="1"/>
  <c r="B58" i="1"/>
  <c r="C57" i="1"/>
  <c r="D57" i="1" s="1"/>
  <c r="E57" i="1"/>
  <c r="F57" i="1"/>
  <c r="C57" i="4"/>
  <c r="G58" i="4"/>
  <c r="H58" i="4" s="1"/>
  <c r="A59" i="4"/>
  <c r="B58" i="4"/>
  <c r="E58" i="4" s="1"/>
  <c r="F57" i="4" l="1"/>
  <c r="D57" i="4"/>
  <c r="H57" i="1"/>
  <c r="G58" i="1"/>
  <c r="Q58" i="1"/>
  <c r="R58" i="1" s="1"/>
  <c r="A60" i="1"/>
  <c r="B59" i="1"/>
  <c r="C58" i="1"/>
  <c r="D58" i="1" s="1"/>
  <c r="F58" i="1"/>
  <c r="E58" i="1"/>
  <c r="C58" i="4"/>
  <c r="G59" i="4"/>
  <c r="A60" i="4"/>
  <c r="B59" i="4"/>
  <c r="E59" i="4" s="1"/>
  <c r="F58" i="4" l="1"/>
  <c r="D58" i="4"/>
  <c r="H58" i="1"/>
  <c r="G59" i="1"/>
  <c r="Q59" i="1"/>
  <c r="R59" i="1" s="1"/>
  <c r="H59" i="4"/>
  <c r="C59" i="1"/>
  <c r="E59" i="1"/>
  <c r="F59" i="1"/>
  <c r="D59" i="1"/>
  <c r="A61" i="1"/>
  <c r="B60" i="1"/>
  <c r="C59" i="4"/>
  <c r="G60" i="4"/>
  <c r="A61" i="4"/>
  <c r="B60" i="4"/>
  <c r="E60" i="4" s="1"/>
  <c r="F59" i="4" l="1"/>
  <c r="D59" i="4"/>
  <c r="H59" i="1"/>
  <c r="Q60" i="1"/>
  <c r="R60" i="1" s="1"/>
  <c r="G60" i="1"/>
  <c r="H60" i="4"/>
  <c r="F60" i="1"/>
  <c r="C60" i="1"/>
  <c r="D60" i="1" s="1"/>
  <c r="E60" i="1"/>
  <c r="A62" i="1"/>
  <c r="B61" i="1"/>
  <c r="C60" i="4"/>
  <c r="G61" i="4"/>
  <c r="A62" i="4"/>
  <c r="B61" i="4"/>
  <c r="E61" i="4" s="1"/>
  <c r="F60" i="4" l="1"/>
  <c r="D60" i="4"/>
  <c r="H60" i="1"/>
  <c r="Q61" i="1"/>
  <c r="R61" i="1" s="1"/>
  <c r="G61" i="1"/>
  <c r="H61" i="4"/>
  <c r="A63" i="1"/>
  <c r="B62" i="1"/>
  <c r="C61" i="1"/>
  <c r="D61" i="1" s="1"/>
  <c r="F61" i="1"/>
  <c r="H61" i="1" s="1"/>
  <c r="E61" i="1"/>
  <c r="C61" i="4"/>
  <c r="G62" i="4"/>
  <c r="H62" i="4" s="1"/>
  <c r="A63" i="4"/>
  <c r="B62" i="4"/>
  <c r="E62" i="4" s="1"/>
  <c r="F61" i="4" l="1"/>
  <c r="D61" i="4"/>
  <c r="Q62" i="1"/>
  <c r="R62" i="1" s="1"/>
  <c r="G62" i="1"/>
  <c r="C62" i="1"/>
  <c r="D62" i="1" s="1"/>
  <c r="F62" i="1"/>
  <c r="E62" i="1"/>
  <c r="A64" i="1"/>
  <c r="B63" i="1"/>
  <c r="C62" i="4"/>
  <c r="G63" i="4"/>
  <c r="A64" i="4"/>
  <c r="B63" i="4"/>
  <c r="E63" i="4" s="1"/>
  <c r="F62" i="4" l="1"/>
  <c r="D62" i="4"/>
  <c r="H62" i="1"/>
  <c r="Q63" i="1"/>
  <c r="R63" i="1" s="1"/>
  <c r="G63" i="1"/>
  <c r="H63" i="4"/>
  <c r="F63" i="1"/>
  <c r="H63" i="1" s="1"/>
  <c r="E63" i="1"/>
  <c r="C63" i="1"/>
  <c r="D63" i="1" s="1"/>
  <c r="A65" i="1"/>
  <c r="B64" i="1"/>
  <c r="C63" i="4"/>
  <c r="G64" i="4"/>
  <c r="H64" i="4" s="1"/>
  <c r="A65" i="4"/>
  <c r="B64" i="4"/>
  <c r="E64" i="4" s="1"/>
  <c r="F63" i="4" l="1"/>
  <c r="D63" i="4"/>
  <c r="G64" i="1"/>
  <c r="Q64" i="1"/>
  <c r="R64" i="1" s="1"/>
  <c r="C64" i="1"/>
  <c r="D64" i="1" s="1"/>
  <c r="E64" i="1"/>
  <c r="F64" i="1"/>
  <c r="A66" i="1"/>
  <c r="B66" i="1" s="1"/>
  <c r="B65" i="1"/>
  <c r="C64" i="4"/>
  <c r="G65" i="4"/>
  <c r="A66" i="4"/>
  <c r="B65" i="4"/>
  <c r="E65" i="4" s="1"/>
  <c r="F64" i="4" l="1"/>
  <c r="D64" i="4"/>
  <c r="H64" i="1"/>
  <c r="G65" i="1"/>
  <c r="Q65" i="1"/>
  <c r="R65" i="1" s="1"/>
  <c r="H65" i="4"/>
  <c r="F65" i="1"/>
  <c r="E65" i="1"/>
  <c r="C65" i="1"/>
  <c r="D65" i="1" s="1"/>
  <c r="C66" i="1"/>
  <c r="D66" i="1" s="1"/>
  <c r="F66" i="1"/>
  <c r="E66" i="1"/>
  <c r="C65" i="4"/>
  <c r="G66" i="4"/>
  <c r="A67" i="4"/>
  <c r="B66" i="4"/>
  <c r="E66" i="4" s="1"/>
  <c r="F65" i="4" l="1"/>
  <c r="D65" i="4"/>
  <c r="H65" i="1"/>
  <c r="G66" i="1"/>
  <c r="H66" i="1" s="1"/>
  <c r="I7" i="1" s="1" a="1"/>
  <c r="I7" i="1" s="1"/>
  <c r="Q66" i="1"/>
  <c r="R66" i="1" s="1"/>
  <c r="S7" i="1" s="1" a="1"/>
  <c r="S7" i="1" s="1"/>
  <c r="H66" i="4"/>
  <c r="C66" i="4"/>
  <c r="G67" i="4"/>
  <c r="H67" i="4" s="1"/>
  <c r="B67" i="4"/>
  <c r="E67" i="4" s="1"/>
  <c r="J11" i="4" s="1"/>
  <c r="D8" i="3" l="1"/>
  <c r="E8" i="3"/>
  <c r="C8" i="3"/>
  <c r="F66" i="4"/>
  <c r="D66" i="4"/>
  <c r="C67" i="4"/>
  <c r="F67" i="4" l="1"/>
  <c r="J7" i="4" s="1"/>
  <c r="D67" i="4"/>
  <c r="D7" i="3" l="1"/>
  <c r="F11" i="2" s="1"/>
  <c r="G11" i="2" s="1"/>
  <c r="H11" i="2" s="1"/>
  <c r="C7" i="3"/>
  <c r="G7" i="2" s="1"/>
  <c r="H7" i="2" s="1"/>
  <c r="E7" i="3"/>
  <c r="F15" i="2" s="1"/>
  <c r="G15" i="2" s="1"/>
  <c r="H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tc={DC4B5D14-E62C-4F2A-A919-22A73B52539F}</author>
    <author>tc={AA182B17-AB0A-4E17-8D0C-67781776D1D2}</author>
  </authors>
  <commentList>
    <comment ref="D4" authorId="0" shapeId="0" xr:uid="{DC4B5D14-E62C-4F2A-A919-22A73B52539F}">
      <text>
        <t>[Threaded comment]
Your version of Excel allows you to read this threaded comment; however, any edits to it will get removed if the file is opened in a newer version of Excel. Learn more: https://go.microsoft.com/fwlink/?linkid=870924
Comment:
    Took value from sheet "Example 17.7a"</t>
      </text>
    </comment>
    <comment ref="G6" authorId="1" shapeId="0" xr:uid="{AA182B17-AB0A-4E17-8D0C-67781776D1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Took the survival values from the sheet "Example 17.7a"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tc={242AEFF6-4AD7-4EE7-807C-29F71087FF1E}</author>
    <author>tc={663EC265-4FDE-4A14-9EFC-960A2498A27E}</author>
  </authors>
  <commentList>
    <comment ref="C6" authorId="0" shapeId="0" xr:uid="{242AEFF6-4AD7-4EE7-807C-29F71087FF1E}">
      <text>
        <t>[Threaded comment]
Your version of Excel allows you to read this threaded comment; however, any edits to it will get removed if the file is opened in a newer version of Excel. Learn more: https://go.microsoft.com/fwlink/?linkid=870924
Comment:
    Took values from scenario (i) from sheet "Table 17.2"</t>
      </text>
    </comment>
    <comment ref="C10" authorId="1" shapeId="0" xr:uid="{663EC265-4FDE-4A14-9EFC-960A2498A27E}">
      <text>
        <t>[Threaded comment]
Your version of Excel allows you to read this threaded comment; however, any edits to it will get removed if the file is opened in a newer version of Excel. Learn more: https://go.microsoft.com/fwlink/?linkid=870924
Comment:
    Took values from scenario (ii) from sheet "Table 17.2"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<sst xmlns="http://schemas.openxmlformats.org/spreadsheetml/2006/main" count="174" uniqueCount="70">
  <si>
    <t>Expenses</t>
  </si>
  <si>
    <t>Scenario</t>
  </si>
  <si>
    <t>time t</t>
  </si>
  <si>
    <t>Investment scenario</t>
  </si>
  <si>
    <t>(i)</t>
  </si>
  <si>
    <t>(ii)</t>
  </si>
  <si>
    <t>(iii)</t>
  </si>
  <si>
    <t>π(t)</t>
  </si>
  <si>
    <t>P</t>
  </si>
  <si>
    <t>Makehams Law</t>
  </si>
  <si>
    <t>A</t>
  </si>
  <si>
    <t>B</t>
  </si>
  <si>
    <t>c</t>
  </si>
  <si>
    <t>Time,
 t</t>
  </si>
  <si>
    <t>Risk
Premium</t>
  </si>
  <si>
    <t>Management
Charge</t>
  </si>
  <si>
    <t>m</t>
  </si>
  <si>
    <t>Cost of
Hedge</t>
  </si>
  <si>
    <t>step</t>
  </si>
  <si>
    <t>GMDB and
GMMB</t>
  </si>
  <si>
    <r>
      <rPr>
        <sz val="8"/>
        <color rgb="FF000000"/>
        <rFont val="Calibri"/>
        <family val="2"/>
      </rPr>
      <t>t/12</t>
    </r>
    <r>
      <rPr>
        <sz val="11"/>
        <color rgb="FF000000"/>
        <rFont val="Calibri"/>
        <family val="2"/>
      </rPr>
      <t>p</t>
    </r>
    <r>
      <rPr>
        <sz val="8"/>
        <color rgb="FF000000"/>
        <rFont val="Calibri"/>
        <family val="2"/>
      </rPr>
      <t>60</t>
    </r>
  </si>
  <si>
    <r>
      <rPr>
        <sz val="11"/>
        <color rgb="FF000000"/>
        <rFont val="Calibri"/>
        <family val="2"/>
        <scheme val="minor"/>
      </rPr>
      <t>Pr</t>
    </r>
    <r>
      <rPr>
        <sz val="8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</si>
  <si>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Π</t>
    </r>
    <r>
      <rPr>
        <sz val="8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</si>
  <si>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Υ</t>
    </r>
    <r>
      <rPr>
        <sz val="8"/>
        <color rgb="FF000000"/>
        <rFont val="Calibri"/>
        <family val="2"/>
        <scheme val="minor"/>
      </rPr>
      <t>t</t>
    </r>
  </si>
  <si>
    <r>
      <rPr>
        <sz val="11"/>
        <color rgb="FF202122"/>
        <rFont val="Arial"/>
        <family val="2"/>
      </rPr>
      <t>ψ</t>
    </r>
    <r>
      <rPr>
        <sz val="8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S</t>
    </r>
    <r>
      <rPr>
        <sz val="8"/>
        <color rgb="FF202122"/>
        <rFont val="Arial"/>
        <family val="2"/>
      </rPr>
      <t>t</t>
    </r>
  </si>
  <si>
    <t>d_1(t,s)</t>
  </si>
  <si>
    <t>s</t>
  </si>
  <si>
    <t>t = 0</t>
  </si>
  <si>
    <t>S_0</t>
  </si>
  <si>
    <t>Time, t
(months)</t>
  </si>
  <si>
    <t>r</t>
  </si>
  <si>
    <t>g</t>
  </si>
  <si>
    <t>σ</t>
  </si>
  <si>
    <t>d_2(t,s)</t>
  </si>
  <si>
    <t>MC</t>
  </si>
  <si>
    <t>Expense of fund</t>
  </si>
  <si>
    <t>Expense</t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</si>
  <si>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(t) = exp(-At-B/(lnc)*(c</t>
    </r>
    <r>
      <rPr>
        <vertAlign val="super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)*((c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)-1)</t>
    </r>
  </si>
  <si>
    <t>x</t>
  </si>
  <si>
    <t>s/12|1/12qx</t>
  </si>
  <si>
    <t>Left</t>
  </si>
  <si>
    <t>Right</t>
  </si>
  <si>
    <t>v(t,s)</t>
  </si>
  <si>
    <t>spx</t>
  </si>
  <si>
    <t>pi(0)</t>
  </si>
  <si>
    <t>Scenario (i)</t>
  </si>
  <si>
    <t>Scenario (ii)</t>
  </si>
  <si>
    <t>π(0) at σ=.2</t>
  </si>
  <si>
    <t>π(0) at σ=.25</t>
  </si>
  <si>
    <t>c at σ=.25</t>
  </si>
  <si>
    <t>c at σ=.2</t>
  </si>
  <si>
    <t>NPV</t>
  </si>
  <si>
    <r>
      <rPr>
        <sz val="11"/>
        <color rgb="FF000000"/>
        <rFont val="Calibri"/>
        <family val="2"/>
      </rPr>
      <t>F</t>
    </r>
    <r>
      <rPr>
        <sz val="8"/>
        <color rgb="FF000000"/>
        <rFont val="Calibri"/>
        <family val="2"/>
      </rPr>
      <t>t</t>
    </r>
  </si>
  <si>
    <t>gi</t>
  </si>
  <si>
    <t>gii</t>
  </si>
  <si>
    <t>giii</t>
  </si>
  <si>
    <t>S1/12</t>
  </si>
  <si>
    <t>S2/12</t>
  </si>
  <si>
    <t>expenses</t>
  </si>
  <si>
    <t>Y(0)</t>
  </si>
  <si>
    <t>ψ(0)</t>
  </si>
  <si>
    <t>Scenario 1</t>
  </si>
  <si>
    <t>Scenario 2</t>
  </si>
  <si>
    <t>Scenario 3</t>
  </si>
  <si>
    <t>pi(1/12)</t>
  </si>
  <si>
    <t>Y(1/12)</t>
  </si>
  <si>
    <t>ψ(1/12)</t>
  </si>
  <si>
    <t>pi(2/12)</t>
  </si>
  <si>
    <t>Y(2/12)</t>
  </si>
  <si>
    <t>ψ(2/12)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</si>
</sst>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8"/>
      <color rgb="FF202122"/>
      <name val="Arial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2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lecki, Luke" id="{7C2FA8C6-E371-4171-8A95-1957EB4BCD48}" userId="S::lch001@lvc.edu::598572ad-c1ab-414a-b096-871937ec5b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3-12-11T18:11:45.49" personId="{7C2FA8C6-E371-4171-8A95-1957EB4BCD48}" id="{DC4B5D14-E62C-4F2A-A919-22A73B52539F}">
    <text>Took value from sheet "Example 17.7a"</text>
  </threadedComment>
  <threadedComment ref="G6" dT="2023-12-11T18:11:07.84" personId="{7C2FA8C6-E371-4171-8A95-1957EB4BCD48}" id="{AA182B17-AB0A-4E17-8D0C-67781776D1D2}">
    <text>Took the survival values from the sheet "Example 17.7a"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6" dT="2023-12-11T18:12:30.11" personId="{7C2FA8C6-E371-4171-8A95-1957EB4BCD48}" id="{242AEFF6-4AD7-4EE7-807C-29F71087FF1E}">
    <text>Took values from scenario (i) from sheet "Table 17.2"</text>
  </threadedComment>
  <threadedComment ref="C10" dT="2023-12-11T18:12:55.25" personId="{7C2FA8C6-E371-4171-8A95-1957EB4BCD48}" id="{663EC265-4FDE-4A14-9EFC-960A2498A27E}">
    <text>Took values from scenario (ii) from sheet "Table 17.2"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FA18-986A-4BE8-ABCA-746729F254F9}">
  <dimension ref="A1:O67"/>
  <sheetViews>
    <sheetView workbookViewId="0">
      <selection activeCell="J10" sqref="J10"/>
    </sheetView>
  </sheetViews>
  <sheetFormatPr defaultRowHeight="14.5" x14ac:dyDescent="0.35"/>
  <cols>
    <col min="14" max="14" width="11.81640625" bestFit="1" customWidth="1"/>
  </cols>
  <sheetData>
    <row r="1" spans="1:15" ht="17.5" x14ac:dyDescent="0.45">
      <c r="A1" t="s">
        <v>8</v>
      </c>
      <c r="B1">
        <v>1000000</v>
      </c>
      <c r="C1" t="s">
        <v>30</v>
      </c>
      <c r="D1">
        <v>0.05</v>
      </c>
      <c r="F1" t="s">
        <v>9</v>
      </c>
      <c r="H1" t="s">
        <v>37</v>
      </c>
    </row>
    <row r="2" spans="1:15" x14ac:dyDescent="0.35">
      <c r="A2" t="s">
        <v>16</v>
      </c>
      <c r="B2">
        <v>3.0000000000000001E-3</v>
      </c>
      <c r="C2" t="s">
        <v>32</v>
      </c>
      <c r="D2">
        <v>0.2</v>
      </c>
      <c r="F2" t="s">
        <v>10</v>
      </c>
      <c r="G2">
        <v>1E-4</v>
      </c>
    </row>
    <row r="3" spans="1:15" x14ac:dyDescent="0.35">
      <c r="A3" t="s">
        <v>18</v>
      </c>
      <c r="B3">
        <f>1/12</f>
        <v>8.3333333333333329E-2</v>
      </c>
      <c r="C3" t="s">
        <v>38</v>
      </c>
      <c r="D3">
        <v>60</v>
      </c>
      <c r="F3" t="s">
        <v>11</v>
      </c>
      <c r="G3">
        <v>3.5E-4</v>
      </c>
    </row>
    <row r="4" spans="1:15" x14ac:dyDescent="0.35">
      <c r="A4" t="s">
        <v>28</v>
      </c>
      <c r="B4">
        <v>1</v>
      </c>
      <c r="F4" t="s">
        <v>12</v>
      </c>
      <c r="G4">
        <v>1.075</v>
      </c>
    </row>
    <row r="5" spans="1:15" x14ac:dyDescent="0.35">
      <c r="B5" t="s">
        <v>27</v>
      </c>
    </row>
    <row r="6" spans="1:15" x14ac:dyDescent="0.35">
      <c r="A6" t="s">
        <v>26</v>
      </c>
      <c r="B6" t="s">
        <v>25</v>
      </c>
      <c r="C6" t="s">
        <v>33</v>
      </c>
      <c r="D6" t="s">
        <v>40</v>
      </c>
      <c r="E6" t="s">
        <v>41</v>
      </c>
      <c r="F6" t="s">
        <v>42</v>
      </c>
      <c r="G6" t="s">
        <v>43</v>
      </c>
      <c r="H6" t="s">
        <v>39</v>
      </c>
      <c r="J6" t="s">
        <v>44</v>
      </c>
      <c r="K6" t="s">
        <v>47</v>
      </c>
      <c r="M6" t="s">
        <v>50</v>
      </c>
    </row>
    <row r="7" spans="1:15" x14ac:dyDescent="0.35">
      <c r="A7">
        <v>0</v>
      </c>
      <c r="G7">
        <f t="shared" ref="G7:G38" si="0">EXP(-$G$2*A7-$G$3/LN($G$4)*($G$4^$D$3)*(($G$4^A7)-1))</f>
        <v>1</v>
      </c>
      <c r="J7">
        <f>SUMPRODUCT(F8:F67,H8:H67)+F67*G67</f>
        <v>0.11270954393697177</v>
      </c>
      <c r="K7">
        <v>0.11270954393697177</v>
      </c>
      <c r="M7">
        <f>K7/12/4.26658</f>
        <v>2.2014029960173366E-3</v>
      </c>
      <c r="O7">
        <f>K7/(4.26658*12)</f>
        <v>2.2014029960173366E-3</v>
      </c>
    </row>
    <row r="8" spans="1:15" x14ac:dyDescent="0.35">
      <c r="A8">
        <f>B3</f>
        <v>8.3333333333333329E-2</v>
      </c>
      <c r="B8">
        <f>(LN($B$4*((1-$B$2)^(12*A8)))+($D$1+($D$2^2)/2)*(A8))/($D$2*SQRT(A8))</f>
        <v>4.89966743586207E-2</v>
      </c>
      <c r="C8">
        <f t="shared" ref="C8:C67" si="1">B8-$D$2*SQRT(A8)</f>
        <v>-8.7383525603418749E-3</v>
      </c>
      <c r="D8">
        <f>EXP(-$D$1*(A8))*_xlfn.NORM.DIST(-C8,0,1,1)</f>
        <v>0.50139255984890296</v>
      </c>
      <c r="E8">
        <f>-$B$4*((1-$B$2)^(12*A8))*_xlfn.NORM.DIST(-B8,0,1,1)</f>
        <v>-0.479019590198492</v>
      </c>
      <c r="F8">
        <f>EXP(-$D$1*(A8))*_xlfn.NORM.DIST(-C8,0,1,1)-$B$4*((1-$B$2)^(12*A8))*_xlfn.NORM.DIST(-B8,0,1,1)</f>
        <v>2.2372969650410968E-2</v>
      </c>
      <c r="G8">
        <f t="shared" si="0"/>
        <v>0.99775184448638532</v>
      </c>
      <c r="H8">
        <f>G7-G8</f>
        <v>2.2481555136146802E-3</v>
      </c>
      <c r="J8" t="s">
        <v>59</v>
      </c>
      <c r="K8" t="s">
        <v>48</v>
      </c>
      <c r="M8" t="s">
        <v>49</v>
      </c>
    </row>
    <row r="9" spans="1:15" x14ac:dyDescent="0.35">
      <c r="A9">
        <f t="shared" ref="A9:A67" si="2">A8+$B$3</f>
        <v>0.16666666666666666</v>
      </c>
      <c r="B9">
        <f t="shared" ref="B9:B67" si="3">(LN($B$4*((1-$B$2)^(12*A9)))+($D$1+($D$2^2)/2)*(A9))/($D$2*SQRT(A9))</f>
        <v>6.9291761389139894E-2</v>
      </c>
      <c r="C9">
        <f t="shared" si="1"/>
        <v>-1.2357896703632715E-2</v>
      </c>
      <c r="D9">
        <f t="shared" ref="D9:D67" si="4">EXP(-$D$1*(A9))*_xlfn.NORM.DIST(-C9,0,1,1)</f>
        <v>0.50073969601700874</v>
      </c>
      <c r="E9">
        <f t="shared" ref="E9:E67" si="5">-$B$4*((1-$B$2)^(12*A9))*_xlfn.NORM.DIST(-B9,0,1,1)</f>
        <v>-0.46954867097595182</v>
      </c>
      <c r="F9">
        <f>(EXP(-$D$1*(A9))*_xlfn.NORM.DIST(-C9,0,1,1)-$B$4*((1-$B$2)^(12*A9))*_xlfn.NORM.DIST(-B9,0,1,1))</f>
        <v>3.1191025041056919E-2</v>
      </c>
      <c r="G9">
        <f t="shared" si="0"/>
        <v>0.99549524930295064</v>
      </c>
      <c r="H9">
        <f t="shared" ref="H9:H67" si="6">G8-G9</f>
        <v>2.2565951834346842E-3</v>
      </c>
      <c r="J9">
        <f>SUMPRODUCT(D8:D67,H8:H67)+D67*G67</f>
        <v>0.41717425797598984</v>
      </c>
      <c r="K9">
        <v>0.14597743169298003</v>
      </c>
      <c r="M9">
        <f>K9/12/4.26658</f>
        <v>2.8511796273396964E-3</v>
      </c>
    </row>
    <row r="10" spans="1:15" x14ac:dyDescent="0.35">
      <c r="A10">
        <f t="shared" si="2"/>
        <v>0.25</v>
      </c>
      <c r="B10">
        <f t="shared" si="3"/>
        <v>8.4864729391038132E-2</v>
      </c>
      <c r="C10">
        <f t="shared" si="1"/>
        <v>-1.5135270608961873E-2</v>
      </c>
      <c r="D10">
        <f t="shared" si="4"/>
        <v>0.49975176548364303</v>
      </c>
      <c r="E10">
        <f t="shared" si="5"/>
        <v>-0.46200138042960842</v>
      </c>
      <c r="F10">
        <f t="shared" ref="F9:F40" si="7">(EXP(-$D$1*(A10))*_xlfn.NORM.DIST(-C10,0,1,1)-$B$4*((1-$B$2)^(12*A10))*_xlfn.NORM.DIST(-B10,0,1,1))</f>
        <v>3.7750385054034608E-2</v>
      </c>
      <c r="G10">
        <f t="shared" si="0"/>
        <v>0.99323021326029071</v>
      </c>
      <c r="H10">
        <f t="shared" si="6"/>
        <v>2.2650360426599292E-3</v>
      </c>
      <c r="J10" t="s">
        <v>60</v>
      </c>
    </row>
    <row r="11" spans="1:15" x14ac:dyDescent="0.35">
      <c r="A11">
        <f t="shared" si="2"/>
        <v>0.33333333333333331</v>
      </c>
      <c r="B11">
        <f t="shared" si="3"/>
        <v>9.7993348717241746E-2</v>
      </c>
      <c r="C11">
        <f t="shared" si="1"/>
        <v>-1.7476705120683403E-2</v>
      </c>
      <c r="D11">
        <f t="shared" si="4"/>
        <v>0.49859233418883886</v>
      </c>
      <c r="E11">
        <f t="shared" si="5"/>
        <v>-0.45546200456950536</v>
      </c>
      <c r="F11">
        <f t="shared" si="7"/>
        <v>4.3130329619333496E-2</v>
      </c>
      <c r="G11">
        <f t="shared" si="0"/>
        <v>0.99095673558089847</v>
      </c>
      <c r="H11">
        <f t="shared" si="6"/>
        <v>2.2734776793922329E-3</v>
      </c>
      <c r="J11">
        <f>(SUMPRODUCT(E8:E67,H8:H67)+E67*G67)</f>
        <v>-0.30446471403901809</v>
      </c>
    </row>
    <row r="12" spans="1:15" x14ac:dyDescent="0.35">
      <c r="A12">
        <f t="shared" si="2"/>
        <v>0.41666666666666663</v>
      </c>
      <c r="B12">
        <f t="shared" si="3"/>
        <v>0.10955989453729688</v>
      </c>
      <c r="C12">
        <f t="shared" si="1"/>
        <v>-1.9539550336283698E-2</v>
      </c>
      <c r="D12">
        <f t="shared" si="4"/>
        <v>0.49732503861945915</v>
      </c>
      <c r="E12">
        <f t="shared" si="5"/>
        <v>-0.44957447227262765</v>
      </c>
      <c r="F12">
        <f t="shared" si="7"/>
        <v>4.7750566346831502E-2</v>
      </c>
      <c r="G12">
        <f t="shared" si="0"/>
        <v>0.98867481590396356</v>
      </c>
      <c r="H12">
        <f t="shared" si="6"/>
        <v>2.2819196769349182E-3</v>
      </c>
    </row>
    <row r="13" spans="1:15" x14ac:dyDescent="0.35">
      <c r="A13">
        <f t="shared" si="2"/>
        <v>0.49999999999999994</v>
      </c>
      <c r="B13">
        <f t="shared" si="3"/>
        <v>0.1200168512719292</v>
      </c>
      <c r="C13">
        <f t="shared" si="1"/>
        <v>-2.1404504965380308E-2</v>
      </c>
      <c r="D13">
        <f t="shared" si="4"/>
        <v>0.49598264947681747</v>
      </c>
      <c r="E13">
        <f t="shared" si="5"/>
        <v>-0.44415547939265287</v>
      </c>
      <c r="F13">
        <f t="shared" si="7"/>
        <v>5.1827170084164598E-2</v>
      </c>
      <c r="G13">
        <f t="shared" si="0"/>
        <v>0.98638445429018839</v>
      </c>
      <c r="H13">
        <f t="shared" si="6"/>
        <v>2.2903616137751603E-3</v>
      </c>
    </row>
    <row r="14" spans="1:15" x14ac:dyDescent="0.35">
      <c r="A14">
        <f t="shared" si="2"/>
        <v>0.58333333333333326</v>
      </c>
      <c r="B14">
        <f t="shared" si="3"/>
        <v>0.12963301542212519</v>
      </c>
      <c r="C14">
        <f t="shared" si="1"/>
        <v>-2.3119507743069478E-2</v>
      </c>
      <c r="D14">
        <f t="shared" si="4"/>
        <v>0.49458470967711216</v>
      </c>
      <c r="E14">
        <f t="shared" si="5"/>
        <v>-0.43909572482225134</v>
      </c>
      <c r="F14">
        <f t="shared" si="7"/>
        <v>5.5488984854860812E-2</v>
      </c>
      <c r="G14">
        <f t="shared" si="0"/>
        <v>0.98408565122662373</v>
      </c>
      <c r="H14">
        <f t="shared" si="6"/>
        <v>2.2988030635646695E-3</v>
      </c>
    </row>
    <row r="15" spans="1:15" x14ac:dyDescent="0.35">
      <c r="A15">
        <f t="shared" si="2"/>
        <v>0.66666666666666663</v>
      </c>
      <c r="B15">
        <f t="shared" si="3"/>
        <v>0.13858352277827954</v>
      </c>
      <c r="C15">
        <f t="shared" si="1"/>
        <v>-2.4715793407265679E-2</v>
      </c>
      <c r="D15">
        <f t="shared" si="4"/>
        <v>0.49314399935746756</v>
      </c>
      <c r="E15">
        <f t="shared" si="5"/>
        <v>-0.43432372314313777</v>
      </c>
      <c r="F15">
        <f t="shared" si="7"/>
        <v>5.8820276214329781E-2</v>
      </c>
      <c r="G15">
        <f t="shared" si="0"/>
        <v>0.98177840763152291</v>
      </c>
      <c r="H15">
        <f t="shared" si="6"/>
        <v>2.3072435951008163E-3</v>
      </c>
    </row>
    <row r="16" spans="1:15" x14ac:dyDescent="0.35">
      <c r="A16">
        <f t="shared" si="2"/>
        <v>0.75</v>
      </c>
      <c r="B16">
        <f t="shared" si="3"/>
        <v>0.14699002307586251</v>
      </c>
      <c r="C16">
        <f t="shared" si="1"/>
        <v>-2.6215057681025222E-2</v>
      </c>
      <c r="D16">
        <f t="shared" si="4"/>
        <v>0.49166942645241529</v>
      </c>
      <c r="E16">
        <f t="shared" si="5"/>
        <v>-0.42978963069736631</v>
      </c>
      <c r="F16">
        <f t="shared" si="7"/>
        <v>6.1879795755048983E-2</v>
      </c>
      <c r="G16">
        <f t="shared" si="0"/>
        <v>0.97946272485921215</v>
      </c>
      <c r="H16">
        <f t="shared" si="6"/>
        <v>2.3156827723107565E-3</v>
      </c>
    </row>
    <row r="17" spans="1:8" x14ac:dyDescent="0.35">
      <c r="A17">
        <f t="shared" si="2"/>
        <v>0.83333333333333337</v>
      </c>
      <c r="B17">
        <f t="shared" si="3"/>
        <v>0.15494108874681187</v>
      </c>
      <c r="C17">
        <f t="shared" si="1"/>
        <v>-2.7633097088243519E-2</v>
      </c>
      <c r="D17">
        <f t="shared" si="4"/>
        <v>0.49016749790009029</v>
      </c>
      <c r="E17">
        <f t="shared" si="5"/>
        <v>-0.42545701653452717</v>
      </c>
      <c r="F17">
        <f t="shared" si="7"/>
        <v>6.4710481365563122E-2</v>
      </c>
      <c r="G17">
        <f t="shared" si="0"/>
        <v>0.9771386047049796</v>
      </c>
      <c r="H17">
        <f t="shared" si="6"/>
        <v>2.3241201542325562E-3</v>
      </c>
    </row>
    <row r="18" spans="1:8" x14ac:dyDescent="0.35">
      <c r="A18">
        <f t="shared" si="2"/>
        <v>0.91666666666666674</v>
      </c>
      <c r="B18">
        <f t="shared" si="3"/>
        <v>0.16250358482277286</v>
      </c>
      <c r="C18">
        <f t="shared" si="1"/>
        <v>-2.8981836728494775E-2</v>
      </c>
      <c r="D18">
        <f t="shared" si="4"/>
        <v>0.4886431408103411</v>
      </c>
      <c r="E18">
        <f t="shared" si="5"/>
        <v>-0.42129827091172489</v>
      </c>
      <c r="F18">
        <f t="shared" si="7"/>
        <v>6.7344869898616211E-2</v>
      </c>
      <c r="G18">
        <f t="shared" si="0"/>
        <v>0.97480604940998061</v>
      </c>
      <c r="H18">
        <f t="shared" si="6"/>
        <v>2.3325552949989836E-3</v>
      </c>
    </row>
    <row r="19" spans="1:8" x14ac:dyDescent="0.35">
      <c r="A19">
        <f t="shared" si="2"/>
        <v>1</v>
      </c>
      <c r="B19">
        <f t="shared" si="3"/>
        <v>0.16972945878207699</v>
      </c>
      <c r="C19">
        <f t="shared" si="1"/>
        <v>-3.0270541217923025E-2</v>
      </c>
      <c r="D19">
        <f t="shared" si="4"/>
        <v>0.48710019376822844</v>
      </c>
      <c r="E19">
        <f t="shared" si="5"/>
        <v>-0.41729185917670225</v>
      </c>
      <c r="F19">
        <f t="shared" si="7"/>
        <v>6.9808334591526189E-2</v>
      </c>
      <c r="G19">
        <f t="shared" si="0"/>
        <v>0.97246506166615942</v>
      </c>
      <c r="H19">
        <f t="shared" si="6"/>
        <v>2.3409877438211879E-3</v>
      </c>
    </row>
    <row r="20" spans="1:8" x14ac:dyDescent="0.35">
      <c r="A20">
        <f t="shared" si="2"/>
        <v>1.0833333333333333</v>
      </c>
      <c r="B20">
        <f t="shared" si="3"/>
        <v>0.17666002172721895</v>
      </c>
      <c r="C20">
        <f t="shared" si="1"/>
        <v>-3.1506578219394316E-2</v>
      </c>
      <c r="D20">
        <f t="shared" si="4"/>
        <v>0.48554171719404704</v>
      </c>
      <c r="E20">
        <f t="shared" si="5"/>
        <v>-0.41342058763767414</v>
      </c>
      <c r="F20">
        <f t="shared" si="7"/>
        <v>7.2121129556372898E-2</v>
      </c>
      <c r="G20">
        <f t="shared" si="0"/>
        <v>0.97011564462118594</v>
      </c>
      <c r="H20">
        <f t="shared" si="6"/>
        <v>2.3494170449734897E-3</v>
      </c>
    </row>
    <row r="21" spans="1:8" x14ac:dyDescent="0.35">
      <c r="A21">
        <f t="shared" si="2"/>
        <v>1.1666666666666665</v>
      </c>
      <c r="B21">
        <f t="shared" si="3"/>
        <v>0.1833287685412906</v>
      </c>
      <c r="C21">
        <f t="shared" si="1"/>
        <v>-3.2695921405638068E-2</v>
      </c>
      <c r="D21">
        <f t="shared" si="4"/>
        <v>0.48397019817051029</v>
      </c>
      <c r="E21">
        <f t="shared" si="5"/>
        <v>-0.40967045949963138</v>
      </c>
      <c r="F21">
        <f t="shared" si="7"/>
        <v>7.4299738670878912E-2</v>
      </c>
      <c r="G21">
        <f t="shared" si="0"/>
        <v>0.96775780188340865</v>
      </c>
      <c r="H21">
        <f t="shared" si="6"/>
        <v>2.3578427377772826E-3</v>
      </c>
    </row>
    <row r="22" spans="1:8" x14ac:dyDescent="0.35">
      <c r="A22">
        <f t="shared" si="2"/>
        <v>1.2499999999999998</v>
      </c>
      <c r="B22">
        <f t="shared" si="3"/>
        <v>0.18976330381048612</v>
      </c>
      <c r="C22">
        <f t="shared" si="1"/>
        <v>-3.3843493939492819E-2</v>
      </c>
      <c r="D22">
        <f t="shared" si="4"/>
        <v>0.48238769058365916</v>
      </c>
      <c r="E22">
        <f t="shared" si="5"/>
        <v>-0.40602989238286658</v>
      </c>
      <c r="F22">
        <f t="shared" si="7"/>
        <v>7.6357798200792582E-2</v>
      </c>
      <c r="G22">
        <f t="shared" si="0"/>
        <v>0.96539153752682161</v>
      </c>
      <c r="H22">
        <f t="shared" si="6"/>
        <v>2.3662643565870445E-3</v>
      </c>
    </row>
    <row r="23" spans="1:8" x14ac:dyDescent="0.35">
      <c r="A23">
        <f t="shared" si="2"/>
        <v>1.333333333333333</v>
      </c>
      <c r="B23">
        <f t="shared" si="3"/>
        <v>0.1959866974344826</v>
      </c>
      <c r="C23">
        <f t="shared" si="1"/>
        <v>-3.4953410241367694E-2</v>
      </c>
      <c r="D23">
        <f t="shared" si="4"/>
        <v>0.48079591394929549</v>
      </c>
      <c r="E23">
        <f t="shared" si="5"/>
        <v>-0.40248916671757329</v>
      </c>
      <c r="F23">
        <f t="shared" si="7"/>
        <v>7.8306747231722207E-2</v>
      </c>
      <c r="G23">
        <f t="shared" si="0"/>
        <v>0.9630168560960457</v>
      </c>
      <c r="H23">
        <f t="shared" si="6"/>
        <v>2.3746814307759045E-3</v>
      </c>
    </row>
    <row r="24" spans="1:8" x14ac:dyDescent="0.35">
      <c r="A24">
        <f t="shared" si="2"/>
        <v>1.4166666666666663</v>
      </c>
      <c r="B24">
        <f t="shared" si="3"/>
        <v>0.20201846368458548</v>
      </c>
      <c r="C24">
        <f t="shared" si="1"/>
        <v>-3.6029150600176141E-2</v>
      </c>
      <c r="D24">
        <f t="shared" si="4"/>
        <v>0.47919632492178327</v>
      </c>
      <c r="E24">
        <f t="shared" si="5"/>
        <v>-0.39904002675487427</v>
      </c>
      <c r="F24">
        <f t="shared" si="7"/>
        <v>8.0156298166909001E-2</v>
      </c>
      <c r="G24">
        <f t="shared" si="0"/>
        <v>0.96063376261132316</v>
      </c>
      <c r="H24">
        <f t="shared" si="6"/>
        <v>2.3830934847225427E-3</v>
      </c>
    </row>
    <row r="25" spans="1:8" x14ac:dyDescent="0.35">
      <c r="A25">
        <f t="shared" si="2"/>
        <v>1.4999999999999996</v>
      </c>
      <c r="B25">
        <f t="shared" si="3"/>
        <v>0.20787528416741843</v>
      </c>
      <c r="C25">
        <f t="shared" si="1"/>
        <v>-3.7073690110899366E-2</v>
      </c>
      <c r="D25">
        <f t="shared" si="4"/>
        <v>0.47759017019716588</v>
      </c>
      <c r="E25">
        <f t="shared" si="5"/>
        <v>-0.39567538549460796</v>
      </c>
      <c r="F25">
        <f t="shared" si="7"/>
        <v>8.1914784702557919E-2</v>
      </c>
      <c r="G25">
        <f t="shared" si="0"/>
        <v>0.95824226257352596</v>
      </c>
      <c r="H25">
        <f t="shared" si="6"/>
        <v>2.3915000377972007E-3</v>
      </c>
    </row>
    <row r="26" spans="1:8" x14ac:dyDescent="0.35">
      <c r="A26">
        <f t="shared" si="2"/>
        <v>1.5833333333333328</v>
      </c>
      <c r="B26">
        <f t="shared" si="3"/>
        <v>0.21357155209879813</v>
      </c>
      <c r="C26">
        <f t="shared" si="1"/>
        <v>-3.8089595743560134E-2</v>
      </c>
      <c r="D26">
        <f t="shared" si="4"/>
        <v>0.47597852641538924</v>
      </c>
      <c r="E26">
        <f t="shared" si="5"/>
        <v>-0.39238910220606149</v>
      </c>
      <c r="F26">
        <f t="shared" si="7"/>
        <v>8.3589424209327745E-2</v>
      </c>
      <c r="G26">
        <f t="shared" si="0"/>
        <v>0.95584236196917516</v>
      </c>
      <c r="H26">
        <f t="shared" si="6"/>
        <v>2.399900604350802E-3</v>
      </c>
    </row>
    <row r="27" spans="1:8" x14ac:dyDescent="0.35">
      <c r="A27">
        <f t="shared" si="2"/>
        <v>1.6666666666666661</v>
      </c>
      <c r="B27">
        <f t="shared" si="3"/>
        <v>0.21911978907459351</v>
      </c>
      <c r="C27">
        <f t="shared" si="1"/>
        <v>-3.907910067256759E-2</v>
      </c>
      <c r="D27">
        <f t="shared" si="4"/>
        <v>0.4743623307723957</v>
      </c>
      <c r="E27">
        <f t="shared" si="5"/>
        <v>-0.38917581180772071</v>
      </c>
      <c r="F27">
        <f t="shared" si="7"/>
        <v>8.5186518964674995E-2</v>
      </c>
      <c r="G27">
        <f t="shared" si="0"/>
        <v>0.95343406727547342</v>
      </c>
      <c r="H27">
        <f t="shared" si="6"/>
        <v>2.4082946937017402E-3</v>
      </c>
    </row>
    <row r="28" spans="1:8" x14ac:dyDescent="0.35">
      <c r="A28">
        <f t="shared" si="2"/>
        <v>1.7499999999999993</v>
      </c>
      <c r="B28">
        <f t="shared" si="3"/>
        <v>0.22453096904948119</v>
      </c>
      <c r="C28">
        <f t="shared" si="1"/>
        <v>-4.0044162056977833E-2</v>
      </c>
      <c r="D28">
        <f t="shared" si="4"/>
        <v>0.47274240486140762</v>
      </c>
      <c r="E28">
        <f t="shared" si="5"/>
        <v>-0.3860307920324334</v>
      </c>
      <c r="F28">
        <f t="shared" si="7"/>
        <v>8.6711612828974216E-2</v>
      </c>
      <c r="G28">
        <f t="shared" si="0"/>
        <v>0.95101738546534786</v>
      </c>
      <c r="H28">
        <f t="shared" si="6"/>
        <v>2.4166818101255538E-3</v>
      </c>
    </row>
    <row r="29" spans="1:8" x14ac:dyDescent="0.35">
      <c r="A29">
        <f t="shared" si="2"/>
        <v>1.8333333333333326</v>
      </c>
      <c r="B29">
        <f t="shared" si="3"/>
        <v>0.22981477359061114</v>
      </c>
      <c r="C29">
        <f t="shared" si="1"/>
        <v>-4.0986506563920833E-2</v>
      </c>
      <c r="D29">
        <f t="shared" si="4"/>
        <v>0.47111947349224492</v>
      </c>
      <c r="E29">
        <f t="shared" si="5"/>
        <v>-0.38294985861063141</v>
      </c>
      <c r="F29">
        <f t="shared" si="7"/>
        <v>8.8169614881613512E-2</v>
      </c>
      <c r="G29">
        <f t="shared" si="0"/>
        <v>0.94859232401250304</v>
      </c>
      <c r="H29">
        <f t="shared" si="6"/>
        <v>2.4250614528448233E-3</v>
      </c>
    </row>
    <row r="30" spans="1:8" x14ac:dyDescent="0.35">
      <c r="A30">
        <f t="shared" si="2"/>
        <v>1.9166666666666659</v>
      </c>
      <c r="B30">
        <f t="shared" si="3"/>
        <v>0.23497979542656136</v>
      </c>
      <c r="C30">
        <f t="shared" si="1"/>
        <v>-4.1907666670707749E-2</v>
      </c>
      <c r="D30">
        <f t="shared" si="4"/>
        <v>0.4694941797269328</v>
      </c>
      <c r="E30">
        <f t="shared" si="5"/>
        <v>-0.37992928155745159</v>
      </c>
      <c r="F30">
        <f t="shared" si="7"/>
        <v>8.9564898169481211E-2</v>
      </c>
      <c r="G30">
        <f t="shared" si="0"/>
        <v>0.94615889089648519</v>
      </c>
      <c r="H30">
        <f t="shared" si="6"/>
        <v>2.4334331160178468E-3</v>
      </c>
    </row>
    <row r="31" spans="1:8" x14ac:dyDescent="0.35">
      <c r="A31">
        <f t="shared" si="2"/>
        <v>1.9999999999999991</v>
      </c>
      <c r="B31">
        <f t="shared" si="3"/>
        <v>0.24003370254385809</v>
      </c>
      <c r="C31">
        <f t="shared" si="1"/>
        <v>-4.2809009930760866E-2</v>
      </c>
      <c r="D31">
        <f t="shared" si="4"/>
        <v>0.46786709702401852</v>
      </c>
      <c r="E31">
        <f t="shared" si="5"/>
        <v>-0.37696571758177239</v>
      </c>
      <c r="F31">
        <f t="shared" si="7"/>
        <v>9.0901379442246133E-2</v>
      </c>
      <c r="G31">
        <f t="shared" si="0"/>
        <v>0.94371709460775399</v>
      </c>
      <c r="H31">
        <f t="shared" si="6"/>
        <v>2.4417962887312017E-3</v>
      </c>
    </row>
    <row r="32" spans="1:8" x14ac:dyDescent="0.35">
      <c r="A32">
        <f t="shared" si="2"/>
        <v>2.0833333333333326</v>
      </c>
      <c r="B32">
        <f t="shared" si="3"/>
        <v>0.24498337179310334</v>
      </c>
      <c r="C32">
        <f t="shared" si="1"/>
        <v>-4.3691762801709472E-2</v>
      </c>
      <c r="D32">
        <f t="shared" si="4"/>
        <v>0.46623873914513947</v>
      </c>
      <c r="E32">
        <f t="shared" si="5"/>
        <v>-0.3740561549695593</v>
      </c>
      <c r="F32">
        <f t="shared" si="7"/>
        <v>9.2182584175580173E-2</v>
      </c>
      <c r="G32">
        <f t="shared" si="0"/>
        <v>0.94126694415276402</v>
      </c>
      <c r="H32">
        <f t="shared" si="6"/>
        <v>2.4501504549899744E-3</v>
      </c>
    </row>
    <row r="33" spans="1:8" x14ac:dyDescent="0.35">
      <c r="A33">
        <f t="shared" si="2"/>
        <v>2.1666666666666661</v>
      </c>
      <c r="B33">
        <f t="shared" si="3"/>
        <v>0.24983499865575823</v>
      </c>
      <c r="C33">
        <f t="shared" si="1"/>
        <v>-4.455703022183663E-2</v>
      </c>
      <c r="D33">
        <f t="shared" si="4"/>
        <v>0.46460956830942951</v>
      </c>
      <c r="E33">
        <f t="shared" si="5"/>
        <v>-0.37119786823191148</v>
      </c>
      <c r="F33">
        <f t="shared" si="7"/>
        <v>9.3411700077518034E-2</v>
      </c>
      <c r="G33">
        <f t="shared" si="0"/>
        <v>0.93880844905905336</v>
      </c>
      <c r="H33">
        <f t="shared" si="6"/>
        <v>2.4584950937106553E-3</v>
      </c>
    </row>
    <row r="34" spans="1:8" x14ac:dyDescent="0.35">
      <c r="A34">
        <f t="shared" si="2"/>
        <v>2.2499999999999996</v>
      </c>
      <c r="B34">
        <f t="shared" si="3"/>
        <v>0.25459418817311469</v>
      </c>
      <c r="C34">
        <f t="shared" si="1"/>
        <v>-4.5405811826885301E-2</v>
      </c>
      <c r="D34">
        <f t="shared" si="4"/>
        <v>0.46298000196135164</v>
      </c>
      <c r="E34">
        <f t="shared" si="5"/>
        <v>-0.36838838047825367</v>
      </c>
      <c r="F34">
        <f t="shared" si="7"/>
        <v>9.4591621483097965E-2</v>
      </c>
      <c r="G34">
        <f t="shared" si="0"/>
        <v>0.93634161938033933</v>
      </c>
      <c r="H34">
        <f t="shared" si="6"/>
        <v>2.4668296787140331E-3</v>
      </c>
    </row>
    <row r="35" spans="1:8" x14ac:dyDescent="0.35">
      <c r="A35">
        <f t="shared" si="2"/>
        <v>2.333333333333333</v>
      </c>
      <c r="B35">
        <f t="shared" si="3"/>
        <v>0.25926603084425121</v>
      </c>
      <c r="C35">
        <f t="shared" si="1"/>
        <v>-4.6239015486138124E-2</v>
      </c>
      <c r="D35">
        <f t="shared" si="4"/>
        <v>0.46135041843054692</v>
      </c>
      <c r="E35">
        <f t="shared" si="5"/>
        <v>-0.36562543196083114</v>
      </c>
      <c r="F35">
        <f t="shared" si="7"/>
        <v>9.5724986469715778E-2</v>
      </c>
      <c r="G35">
        <f t="shared" si="0"/>
        <v>0.93386646570162102</v>
      </c>
      <c r="H35">
        <f t="shared" si="6"/>
        <v>2.4751536787183115E-3</v>
      </c>
    </row>
    <row r="36" spans="1:8" x14ac:dyDescent="0.35">
      <c r="A36">
        <f t="shared" si="2"/>
        <v>2.4166666666666665</v>
      </c>
      <c r="B36">
        <f t="shared" si="3"/>
        <v>0.26385516642267465</v>
      </c>
      <c r="C36">
        <f t="shared" si="1"/>
        <v>-4.7057468680285874E-2</v>
      </c>
      <c r="D36">
        <f t="shared" si="4"/>
        <v>0.4597211616983532</v>
      </c>
      <c r="E36">
        <f t="shared" si="5"/>
        <v>-0.36290695359352343</v>
      </c>
      <c r="F36">
        <f t="shared" si="7"/>
        <v>9.6814208104829769E-2</v>
      </c>
      <c r="G36">
        <f t="shared" si="0"/>
        <v>0.93138299914428702</v>
      </c>
      <c r="H36">
        <f t="shared" si="6"/>
        <v>2.483466557334002E-3</v>
      </c>
    </row>
    <row r="37" spans="1:8" x14ac:dyDescent="0.35">
      <c r="A37">
        <f t="shared" si="2"/>
        <v>2.5</v>
      </c>
      <c r="B37">
        <f t="shared" si="3"/>
        <v>0.26836583788951635</v>
      </c>
      <c r="C37">
        <f t="shared" si="1"/>
        <v>-4.7861928127321651E-2</v>
      </c>
      <c r="D37">
        <f t="shared" si="4"/>
        <v>0.45809254543808825</v>
      </c>
      <c r="E37">
        <f t="shared" si="5"/>
        <v>-0.36023104451342253</v>
      </c>
      <c r="F37">
        <f t="shared" si="7"/>
        <v>9.7861500924665723E-2</v>
      </c>
      <c r="G37">
        <f t="shared" si="0"/>
        <v>0.92889123137122831</v>
      </c>
      <c r="H37">
        <f t="shared" si="6"/>
        <v>2.4917677730587062E-3</v>
      </c>
    </row>
    <row r="38" spans="1:8" x14ac:dyDescent="0.35">
      <c r="A38">
        <f t="shared" si="2"/>
        <v>2.5833333333333335</v>
      </c>
      <c r="B38">
        <f t="shared" si="3"/>
        <v>0.27280193739111713</v>
      </c>
      <c r="C38">
        <f t="shared" si="1"/>
        <v>-4.8653087975314757E-2</v>
      </c>
      <c r="D38">
        <f t="shared" si="4"/>
        <v>0.45646485646039597</v>
      </c>
      <c r="E38">
        <f t="shared" si="5"/>
        <v>-0.35759595295332153</v>
      </c>
      <c r="F38">
        <f t="shared" si="7"/>
        <v>9.8868903507074446E-2</v>
      </c>
      <c r="G38">
        <f t="shared" si="0"/>
        <v>0.9263911745919543</v>
      </c>
      <c r="H38">
        <f t="shared" si="6"/>
        <v>2.5000567792740069E-3</v>
      </c>
    </row>
    <row r="39" spans="1:8" x14ac:dyDescent="0.35">
      <c r="A39">
        <f t="shared" si="2"/>
        <v>2.666666666666667</v>
      </c>
      <c r="B39">
        <f t="shared" si="3"/>
        <v>0.27716704555655924</v>
      </c>
      <c r="C39">
        <f t="shared" si="1"/>
        <v>-4.9431586814531192E-2</v>
      </c>
      <c r="D39">
        <f t="shared" si="4"/>
        <v>0.45483835766774633</v>
      </c>
      <c r="E39">
        <f t="shared" si="5"/>
        <v>-0.35500005984509503</v>
      </c>
      <c r="F39">
        <f t="shared" si="7"/>
        <v>9.9838297822651301E-2</v>
      </c>
      <c r="G39">
        <f t="shared" ref="G39:G67" si="8">EXP(-$G$2*A39-$G$3/LN($G$4)*($G$4^$D$3)*(($G$4^A39)-1))</f>
        <v>0.92388284156771372</v>
      </c>
      <c r="H39">
        <f t="shared" si="6"/>
        <v>2.5083330242405832E-3</v>
      </c>
    </row>
    <row r="40" spans="1:8" x14ac:dyDescent="0.35">
      <c r="A40">
        <f t="shared" si="2"/>
        <v>2.7500000000000004</v>
      </c>
      <c r="B40">
        <f t="shared" si="3"/>
        <v>0.28146446532512026</v>
      </c>
      <c r="C40">
        <f t="shared" si="1"/>
        <v>-5.0198013710419764E-2</v>
      </c>
      <c r="D40">
        <f t="shared" si="4"/>
        <v>0.45321329060126958</v>
      </c>
      <c r="E40">
        <f t="shared" si="5"/>
        <v>-0.35244186469052435</v>
      </c>
      <c r="F40">
        <f t="shared" si="7"/>
        <v>0.10077142591074523</v>
      </c>
      <c r="G40">
        <f t="shared" si="8"/>
        <v>0.92136624561661673</v>
      </c>
      <c r="H40">
        <f t="shared" si="6"/>
        <v>2.5165959510969893E-3</v>
      </c>
    </row>
    <row r="41" spans="1:8" x14ac:dyDescent="0.35">
      <c r="A41">
        <f t="shared" si="2"/>
        <v>2.8333333333333339</v>
      </c>
      <c r="B41">
        <f t="shared" si="3"/>
        <v>0.28569725119251749</v>
      </c>
      <c r="C41">
        <f t="shared" si="1"/>
        <v>-5.0952913419551826E-2</v>
      </c>
      <c r="D41">
        <f t="shared" si="4"/>
        <v>0.45158987764691016</v>
      </c>
      <c r="E41">
        <f t="shared" si="5"/>
        <v>-0.34991997332644892</v>
      </c>
      <c r="F41">
        <f t="shared" ref="F41:F67" si="9">(EXP(-$D$1*(A41))*_xlfn.NORM.DIST(-C41,0,1,1)-$B$4*((1-$B$2)^(12*A41))*_xlfn.NORM.DIST(-B41,0,1,1))</f>
        <v>0.10166990432046125</v>
      </c>
      <c r="G41">
        <f t="shared" si="8"/>
        <v>0.91884140061875919</v>
      </c>
      <c r="H41">
        <f t="shared" si="6"/>
        <v>2.5248449978575449E-3</v>
      </c>
    </row>
    <row r="42" spans="1:8" x14ac:dyDescent="0.35">
      <c r="A42">
        <f t="shared" si="2"/>
        <v>2.9166666666666674</v>
      </c>
      <c r="B42">
        <f t="shared" si="3"/>
        <v>0.28986823461215144</v>
      </c>
      <c r="C42">
        <f t="shared" si="1"/>
        <v>-5.16967909198352E-2</v>
      </c>
      <c r="D42">
        <f t="shared" si="4"/>
        <v>0.44996832395523451</v>
      </c>
      <c r="E42">
        <f t="shared" si="5"/>
        <v>-0.34743308728171085</v>
      </c>
      <c r="F42">
        <f t="shared" si="9"/>
        <v>0.10253523667352366</v>
      </c>
      <c r="G42">
        <f t="shared" si="8"/>
        <v>0.91630832102134729</v>
      </c>
      <c r="H42">
        <f t="shared" si="6"/>
        <v>2.5330795974118914E-3</v>
      </c>
    </row>
    <row r="43" spans="1:8" x14ac:dyDescent="0.35">
      <c r="A43">
        <f t="shared" si="2"/>
        <v>3.0000000000000009</v>
      </c>
      <c r="B43">
        <f t="shared" si="3"/>
        <v>0.29398004615172407</v>
      </c>
      <c r="C43">
        <f t="shared" si="1"/>
        <v>-5.2430115362051499E-2</v>
      </c>
      <c r="D43">
        <f t="shared" si="4"/>
        <v>0.44834881911923846</v>
      </c>
      <c r="E43">
        <f t="shared" si="5"/>
        <v>-0.34497999447894717</v>
      </c>
      <c r="F43">
        <f t="shared" si="9"/>
        <v>0.10336882464029129</v>
      </c>
      <c r="G43">
        <f t="shared" si="8"/>
        <v>0.91376702184382308</v>
      </c>
      <c r="H43">
        <f t="shared" si="6"/>
        <v>2.5412991775242144E-3</v>
      </c>
    </row>
    <row r="44" spans="1:8" x14ac:dyDescent="0.35">
      <c r="A44">
        <f t="shared" si="2"/>
        <v>3.0833333333333344</v>
      </c>
      <c r="B44">
        <f t="shared" si="3"/>
        <v>0.29803513489784172</v>
      </c>
      <c r="C44">
        <f t="shared" si="1"/>
        <v>-5.3153323530582997E-2</v>
      </c>
      <c r="D44">
        <f t="shared" si="4"/>
        <v>0.44673153864659587</v>
      </c>
      <c r="E44">
        <f t="shared" si="5"/>
        <v>-0.34255956107841068</v>
      </c>
      <c r="F44">
        <f t="shared" si="9"/>
        <v>0.10417197756818519</v>
      </c>
      <c r="G44">
        <f t="shared" si="8"/>
        <v>0.91121751868298806</v>
      </c>
      <c r="H44">
        <f t="shared" si="6"/>
        <v>2.5495031608350205E-3</v>
      </c>
    </row>
    <row r="45" spans="1:8" x14ac:dyDescent="0.35">
      <c r="A45">
        <f t="shared" si="2"/>
        <v>3.1666666666666679</v>
      </c>
      <c r="B45">
        <f t="shared" si="3"/>
        <v>0.30203578551519233</v>
      </c>
      <c r="C45">
        <f t="shared" si="1"/>
        <v>-5.3866822885851429E-2</v>
      </c>
      <c r="D45">
        <f t="shared" si="4"/>
        <v>0.44511664525646183</v>
      </c>
      <c r="E45">
        <f t="shared" si="5"/>
        <v>-0.34017072429625511</v>
      </c>
      <c r="F45">
        <f t="shared" si="9"/>
        <v>0.10494592096020672</v>
      </c>
      <c r="G45">
        <f t="shared" si="8"/>
        <v>0.90865982771812548</v>
      </c>
      <c r="H45">
        <f t="shared" si="6"/>
        <v>2.5576909648625801E-3</v>
      </c>
    </row>
    <row r="46" spans="1:8" x14ac:dyDescent="0.35">
      <c r="A46">
        <f t="shared" si="2"/>
        <v>3.2500000000000013</v>
      </c>
      <c r="B46">
        <f t="shared" si="3"/>
        <v>0.30598413329776436</v>
      </c>
      <c r="C46">
        <f t="shared" si="1"/>
        <v>-5.4570994248634652E-2</v>
      </c>
      <c r="D46">
        <f t="shared" si="4"/>
        <v>0.44350429002584379</v>
      </c>
      <c r="E46">
        <f t="shared" si="5"/>
        <v>-0.33781248605807646</v>
      </c>
      <c r="F46">
        <f t="shared" si="9"/>
        <v>0.10569180396776734</v>
      </c>
      <c r="G46">
        <f t="shared" si="8"/>
        <v>0.90609396571611978</v>
      </c>
      <c r="H46">
        <f t="shared" si="6"/>
        <v>2.5658620020057032E-3</v>
      </c>
    </row>
    <row r="47" spans="1:8" x14ac:dyDescent="0.35">
      <c r="A47">
        <f t="shared" si="2"/>
        <v>3.3333333333333348</v>
      </c>
      <c r="B47">
        <f t="shared" si="3"/>
        <v>0.30988217749362212</v>
      </c>
      <c r="C47">
        <f t="shared" si="1"/>
        <v>-5.5266194176488703E-2</v>
      </c>
      <c r="D47">
        <f t="shared" si="4"/>
        <v>0.4418946134064477</v>
      </c>
      <c r="E47">
        <f t="shared" si="5"/>
        <v>-0.33548390737146588</v>
      </c>
      <c r="F47">
        <f t="shared" si="9"/>
        <v>0.10641070603498182</v>
      </c>
      <c r="G47">
        <f t="shared" si="8"/>
        <v>0.90351995003657271</v>
      </c>
      <c r="H47">
        <f t="shared" si="6"/>
        <v>2.5740156795470703E-3</v>
      </c>
    </row>
    <row r="48" spans="1:8" x14ac:dyDescent="0.35">
      <c r="A48">
        <f t="shared" si="2"/>
        <v>3.4166666666666683</v>
      </c>
      <c r="B48">
        <f t="shared" si="3"/>
        <v>0.31373179313928873</v>
      </c>
      <c r="C48">
        <f t="shared" si="1"/>
        <v>-5.595275707435865E-2</v>
      </c>
      <c r="D48">
        <f t="shared" si="4"/>
        <v>0.44028774612953403</v>
      </c>
      <c r="E48">
        <f t="shared" si="5"/>
        <v>-0.33318410332001341</v>
      </c>
      <c r="F48">
        <f t="shared" si="9"/>
        <v>0.10710364280952062</v>
      </c>
      <c r="G48">
        <f t="shared" si="8"/>
        <v>0.90093779863691414</v>
      </c>
      <c r="H48">
        <f t="shared" si="6"/>
        <v>2.582151399658561E-3</v>
      </c>
    </row>
    <row r="49" spans="1:8" x14ac:dyDescent="0.35">
      <c r="A49">
        <f t="shared" si="2"/>
        <v>3.5000000000000018</v>
      </c>
      <c r="B49">
        <f t="shared" si="3"/>
        <v>0.31753474160254991</v>
      </c>
      <c r="C49">
        <f t="shared" si="1"/>
        <v>-5.6630997074844314E-2</v>
      </c>
      <c r="D49">
        <f t="shared" si="4"/>
        <v>0.43868381001358481</v>
      </c>
      <c r="E49">
        <f t="shared" si="5"/>
        <v>-0.33091223859650909</v>
      </c>
      <c r="F49">
        <f t="shared" si="9"/>
        <v>0.10777157141707572</v>
      </c>
      <c r="G49">
        <f t="shared" si="8"/>
        <v>0.89834753007750823</v>
      </c>
      <c r="H49">
        <f t="shared" si="6"/>
        <v>2.5902685594059172E-3</v>
      </c>
    </row>
    <row r="50" spans="1:8" x14ac:dyDescent="0.35">
      <c r="A50">
        <f t="shared" si="2"/>
        <v>3.5833333333333353</v>
      </c>
      <c r="B50">
        <f t="shared" si="3"/>
        <v>0.3212926800018997</v>
      </c>
      <c r="C50">
        <f t="shared" si="1"/>
        <v>-5.730120971811864E-2</v>
      </c>
      <c r="D50">
        <f t="shared" si="4"/>
        <v>0.43708291868730903</v>
      </c>
      <c r="E50">
        <f t="shared" si="5"/>
        <v>-0.32866752350567841</v>
      </c>
      <c r="F50">
        <f t="shared" si="9"/>
        <v>0.10841539518163062</v>
      </c>
      <c r="G50">
        <f t="shared" si="8"/>
        <v>0.89574916352675249</v>
      </c>
      <c r="H50">
        <f t="shared" si="6"/>
        <v>2.5983665507557374E-3</v>
      </c>
    </row>
    <row r="51" spans="1:8" x14ac:dyDescent="0.35">
      <c r="A51">
        <f t="shared" si="2"/>
        <v>3.6666666666666687</v>
      </c>
      <c r="B51">
        <f t="shared" si="3"/>
        <v>0.32500716964554444</v>
      </c>
      <c r="C51">
        <f t="shared" si="1"/>
        <v>-5.7963673456990938E-2</v>
      </c>
      <c r="D51">
        <f t="shared" si="4"/>
        <v>0.43548517823864974</v>
      </c>
      <c r="E51">
        <f t="shared" si="5"/>
        <v>-0.32644921037721164</v>
      </c>
      <c r="F51">
        <f t="shared" si="9"/>
        <v>0.1090359678614381</v>
      </c>
      <c r="G51">
        <f t="shared" si="8"/>
        <v>0.89314271876616946</v>
      </c>
      <c r="H51">
        <f t="shared" si="6"/>
        <v>2.6064447605830265E-3</v>
      </c>
    </row>
    <row r="52" spans="1:8" x14ac:dyDescent="0.35">
      <c r="A52">
        <f t="shared" si="2"/>
        <v>3.7500000000000022</v>
      </c>
      <c r="B52">
        <f t="shared" si="3"/>
        <v>0.32867968361189054</v>
      </c>
      <c r="C52">
        <f t="shared" si="1"/>
        <v>-5.8618651008851275E-2</v>
      </c>
      <c r="D52">
        <f t="shared" si="4"/>
        <v>0.43389068779889578</v>
      </c>
      <c r="E52">
        <f t="shared" si="5"/>
        <v>-0.32425659033849713</v>
      </c>
      <c r="F52">
        <f t="shared" si="9"/>
        <v>0.10963409746039865</v>
      </c>
      <c r="G52">
        <f t="shared" si="8"/>
        <v>0.89052821619548994</v>
      </c>
      <c r="H52">
        <f t="shared" si="6"/>
        <v>2.6145025706795222E-3</v>
      </c>
    </row>
    <row r="53" spans="1:8" x14ac:dyDescent="0.35">
      <c r="A53">
        <f t="shared" si="2"/>
        <v>3.8333333333333357</v>
      </c>
      <c r="B53">
        <f t="shared" si="3"/>
        <v>0.33231161357589833</v>
      </c>
      <c r="C53">
        <f t="shared" si="1"/>
        <v>-5.926639057312616E-2</v>
      </c>
      <c r="D53">
        <f t="shared" si="4"/>
        <v>0.43229954006970545</v>
      </c>
      <c r="E53">
        <f t="shared" si="5"/>
        <v>-0.32208899040370581</v>
      </c>
      <c r="F53">
        <f t="shared" si="9"/>
        <v>0.11021054966599964</v>
      </c>
      <c r="G53">
        <f t="shared" si="8"/>
        <v>0.8879056768377267</v>
      </c>
      <c r="H53">
        <f t="shared" si="6"/>
        <v>2.6225393577632428E-3</v>
      </c>
    </row>
    <row r="54" spans="1:8" x14ac:dyDescent="0.35">
      <c r="A54">
        <f t="shared" si="2"/>
        <v>3.9166666666666692</v>
      </c>
      <c r="B54">
        <f t="shared" si="3"/>
        <v>0.3359042759710299</v>
      </c>
      <c r="C54">
        <f t="shared" si="1"/>
        <v>-5.9907126930234145E-2</v>
      </c>
      <c r="D54">
        <f t="shared" si="4"/>
        <v>0.43071182179975592</v>
      </c>
      <c r="E54">
        <f t="shared" si="5"/>
        <v>-0.31994577084192533</v>
      </c>
      <c r="F54">
        <f t="shared" si="9"/>
        <v>0.1107660509578306</v>
      </c>
      <c r="G54">
        <f t="shared" si="8"/>
        <v>0.88527512234423777</v>
      </c>
      <c r="H54">
        <f t="shared" si="6"/>
        <v>2.6305544934889236E-3</v>
      </c>
    </row>
    <row r="55" spans="1:8" x14ac:dyDescent="0.35">
      <c r="A55">
        <f t="shared" si="2"/>
        <v>4.0000000000000027</v>
      </c>
      <c r="B55">
        <f t="shared" si="3"/>
        <v>0.33945891756415314</v>
      </c>
      <c r="C55">
        <f t="shared" si="1"/>
        <v>-6.0541082435847049E-2</v>
      </c>
      <c r="D55">
        <f t="shared" si="4"/>
        <v>0.42912761421681972</v>
      </c>
      <c r="E55">
        <f t="shared" si="5"/>
        <v>-0.3178263227921504</v>
      </c>
      <c r="F55">
        <f t="shared" si="9"/>
        <v>0.11130129142466932</v>
      </c>
      <c r="G55">
        <f t="shared" si="8"/>
        <v>0.88263657499977743</v>
      </c>
      <c r="H55">
        <f t="shared" si="6"/>
        <v>2.6385473444603402E-3</v>
      </c>
    </row>
    <row r="56" spans="1:8" x14ac:dyDescent="0.35">
      <c r="A56">
        <f t="shared" si="2"/>
        <v>4.0833333333333357</v>
      </c>
      <c r="B56">
        <f t="shared" si="3"/>
        <v>0.34297672051034511</v>
      </c>
      <c r="C56">
        <f t="shared" si="1"/>
        <v>-6.1168467922393055E-2</v>
      </c>
      <c r="D56">
        <f t="shared" si="4"/>
        <v>0.42754699342028935</v>
      </c>
      <c r="E56">
        <f t="shared" si="5"/>
        <v>-0.31573006609724441</v>
      </c>
      <c r="F56">
        <f t="shared" si="9"/>
        <v>0.11181692732304493</v>
      </c>
      <c r="G56">
        <f t="shared" si="8"/>
        <v>0.87999005772753514</v>
      </c>
      <c r="H56">
        <f t="shared" si="6"/>
        <v>2.6465172722422992E-3</v>
      </c>
    </row>
    <row r="57" spans="1:8" x14ac:dyDescent="0.35">
      <c r="A57">
        <f t="shared" si="2"/>
        <v>4.1666666666666687</v>
      </c>
      <c r="B57">
        <f t="shared" si="3"/>
        <v>0.34645880694569753</v>
      </c>
      <c r="C57">
        <f t="shared" si="1"/>
        <v>-6.17894835181656E-2</v>
      </c>
      <c r="D57">
        <f t="shared" si="4"/>
        <v>0.42597003073851736</v>
      </c>
      <c r="E57">
        <f t="shared" si="5"/>
        <v>-0.31365644733264841</v>
      </c>
      <c r="F57">
        <f t="shared" si="9"/>
        <v>0.11231358340586894</v>
      </c>
      <c r="G57">
        <f t="shared" si="8"/>
        <v>0.87733559409416062</v>
      </c>
      <c r="H57">
        <f t="shared" si="6"/>
        <v>2.6544636333745153E-3</v>
      </c>
    </row>
    <row r="58" spans="1:8" x14ac:dyDescent="0.35">
      <c r="A58">
        <f t="shared" si="2"/>
        <v>4.2500000000000018</v>
      </c>
      <c r="B58">
        <f t="shared" si="3"/>
        <v>0.34990624316871055</v>
      </c>
      <c r="C58">
        <f t="shared" si="1"/>
        <v>-6.2404319393055629E-2</v>
      </c>
      <c r="D58">
        <f t="shared" si="4"/>
        <v>0.42439679305477501</v>
      </c>
      <c r="E58">
        <f t="shared" si="5"/>
        <v>-0.31160493800872269</v>
      </c>
      <c r="F58">
        <f t="shared" si="9"/>
        <v>0.11279185504605233</v>
      </c>
      <c r="G58">
        <f t="shared" si="8"/>
        <v>0.87467320831477358</v>
      </c>
      <c r="H58">
        <f t="shared" si="6"/>
        <v>2.6623857793870442E-3</v>
      </c>
    </row>
    <row r="59" spans="1:8" x14ac:dyDescent="0.35">
      <c r="A59">
        <f t="shared" si="2"/>
        <v>4.3333333333333348</v>
      </c>
      <c r="B59">
        <f t="shared" si="3"/>
        <v>0.35332004345443713</v>
      </c>
      <c r="C59">
        <f t="shared" si="1"/>
        <v>-6.3013156438789519E-2</v>
      </c>
      <c r="D59">
        <f t="shared" si="4"/>
        <v>0.42282734310515774</v>
      </c>
      <c r="E59">
        <f t="shared" si="5"/>
        <v>-0.30957503292827415</v>
      </c>
      <c r="F59">
        <f t="shared" si="9"/>
        <v>0.11325231017688359</v>
      </c>
      <c r="G59">
        <f t="shared" si="8"/>
        <v>0.87200292525795764</v>
      </c>
      <c r="H59">
        <f t="shared" si="6"/>
        <v>2.6702830568159364E-3</v>
      </c>
    </row>
    <row r="60" spans="1:8" x14ac:dyDescent="0.35">
      <c r="A60">
        <f t="shared" si="2"/>
        <v>4.4166666666666679</v>
      </c>
      <c r="B60">
        <f t="shared" si="3"/>
        <v>0.35670117354005165</v>
      </c>
      <c r="C60">
        <f t="shared" si="1"/>
        <v>-6.3616166890564763E-2</v>
      </c>
      <c r="D60">
        <f t="shared" si="4"/>
        <v>0.42126173975135162</v>
      </c>
      <c r="E60">
        <f t="shared" si="5"/>
        <v>-0.30756624868309551</v>
      </c>
      <c r="F60">
        <f t="shared" si="9"/>
        <v>0.1136954910682561</v>
      </c>
      <c r="G60">
        <f t="shared" si="8"/>
        <v>0.86932477045073675</v>
      </c>
      <c r="H60">
        <f t="shared" si="6"/>
        <v>2.6781548072208894E-3</v>
      </c>
    </row>
    <row r="61" spans="1:8" x14ac:dyDescent="0.35">
      <c r="A61">
        <f t="shared" si="2"/>
        <v>4.5000000000000009</v>
      </c>
      <c r="B61">
        <f t="shared" si="3"/>
        <v>0.36005055381578704</v>
      </c>
      <c r="C61">
        <f t="shared" si="1"/>
        <v>-6.4213514896141521E-2</v>
      </c>
      <c r="D61">
        <f t="shared" si="4"/>
        <v>0.41970003823082525</v>
      </c>
      <c r="E61">
        <f t="shared" si="5"/>
        <v>-0.30557812227530901</v>
      </c>
      <c r="F61">
        <f t="shared" si="9"/>
        <v>0.11412191595551624</v>
      </c>
      <c r="G61">
        <f t="shared" si="8"/>
        <v>0.86663877008353385</v>
      </c>
      <c r="H61">
        <f t="shared" si="6"/>
        <v>2.6860003672029009E-3</v>
      </c>
    </row>
    <row r="62" spans="1:8" x14ac:dyDescent="0.35">
      <c r="A62">
        <f t="shared" si="2"/>
        <v>4.5833333333333339</v>
      </c>
      <c r="B62">
        <f t="shared" si="3"/>
        <v>0.36336906225112181</v>
      </c>
      <c r="C62">
        <f t="shared" si="1"/>
        <v>-6.4805357037715894E-2</v>
      </c>
      <c r="D62">
        <f t="shared" si="4"/>
        <v>0.41814229038670503</v>
      </c>
      <c r="E62">
        <f t="shared" si="5"/>
        <v>-0.3036102098509933</v>
      </c>
      <c r="F62">
        <f t="shared" si="9"/>
        <v>0.11453208053571173</v>
      </c>
      <c r="G62">
        <f t="shared" si="8"/>
        <v>0.86394495101510871</v>
      </c>
      <c r="H62">
        <f t="shared" si="6"/>
        <v>2.6938190684251406E-3</v>
      </c>
    </row>
    <row r="63" spans="1:8" x14ac:dyDescent="0.35">
      <c r="A63">
        <f t="shared" si="2"/>
        <v>4.666666666666667</v>
      </c>
      <c r="B63">
        <f t="shared" si="3"/>
        <v>0.36665753708258286</v>
      </c>
      <c r="C63">
        <f t="shared" si="1"/>
        <v>-6.5391842811274525E-2</v>
      </c>
      <c r="D63">
        <f t="shared" si="4"/>
        <v>0.41658854487932695</v>
      </c>
      <c r="E63">
        <f t="shared" si="5"/>
        <v>-0.30166208553503859</v>
      </c>
      <c r="F63">
        <f t="shared" si="9"/>
        <v>0.11492645934428836</v>
      </c>
      <c r="G63">
        <f t="shared" si="8"/>
        <v>0.86124334077747677</v>
      </c>
      <c r="H63">
        <f t="shared" si="6"/>
        <v>2.7016102376319351E-3</v>
      </c>
    </row>
    <row r="64" spans="1:8" x14ac:dyDescent="0.35">
      <c r="A64">
        <f t="shared" si="2"/>
        <v>4.75</v>
      </c>
      <c r="B64">
        <f t="shared" si="3"/>
        <v>0.36991677928646327</v>
      </c>
      <c r="C64">
        <f t="shared" si="1"/>
        <v>-6.5973115067604171E-2</v>
      </c>
      <c r="D64">
        <f t="shared" si="4"/>
        <v>0.41503884738123842</v>
      </c>
      <c r="E64">
        <f t="shared" si="5"/>
        <v>-0.29973334035744298</v>
      </c>
      <c r="F64">
        <f t="shared" si="9"/>
        <v>0.11530550702379544</v>
      </c>
      <c r="G64">
        <f t="shared" si="8"/>
        <v>0.85853396758080402</v>
      </c>
      <c r="H64">
        <f t="shared" si="6"/>
        <v>2.7093731966727486E-3</v>
      </c>
    </row>
    <row r="65" spans="1:8" x14ac:dyDescent="0.35">
      <c r="A65">
        <f t="shared" si="2"/>
        <v>4.833333333333333</v>
      </c>
      <c r="B65">
        <f t="shared" si="3"/>
        <v>0.37314755485715728</v>
      </c>
      <c r="C65">
        <f t="shared" si="1"/>
        <v>-6.6549310418606678E-2</v>
      </c>
      <c r="D65">
        <f t="shared" si="4"/>
        <v>0.41349324075720512</v>
      </c>
      <c r="E65">
        <f t="shared" si="5"/>
        <v>-0.29782358126235986</v>
      </c>
      <c r="F65">
        <f t="shared" si="9"/>
        <v>0.11566965949484526</v>
      </c>
      <c r="G65">
        <f t="shared" si="8"/>
        <v>0.85581686031827975</v>
      </c>
      <c r="H65">
        <f t="shared" si="6"/>
        <v>2.7171072625242765E-3</v>
      </c>
    </row>
    <row r="66" spans="1:8" x14ac:dyDescent="0.35">
      <c r="A66">
        <f t="shared" si="2"/>
        <v>4.9166666666666661</v>
      </c>
      <c r="B66">
        <f t="shared" si="3"/>
        <v>0.37635059690942207</v>
      </c>
      <c r="C66">
        <f t="shared" si="1"/>
        <v>-6.7120559612246999E-2</v>
      </c>
      <c r="D66">
        <f t="shared" si="4"/>
        <v>0.41195176523063548</v>
      </c>
      <c r="E66">
        <f t="shared" si="5"/>
        <v>-0.29593243019218118</v>
      </c>
      <c r="F66">
        <f t="shared" si="9"/>
        <v>0.1160193350384543</v>
      </c>
      <c r="G66">
        <f t="shared" si="8"/>
        <v>0.85309204857096488</v>
      </c>
      <c r="H66">
        <f t="shared" si="6"/>
        <v>2.7248117473148703E-3</v>
      </c>
    </row>
    <row r="67" spans="1:8" x14ac:dyDescent="0.35">
      <c r="A67">
        <f t="shared" si="2"/>
        <v>4.9999999999999991</v>
      </c>
      <c r="B67">
        <f t="shared" si="3"/>
        <v>0.37952660762097201</v>
      </c>
      <c r="C67">
        <f t="shared" si="1"/>
        <v>-6.768698787898586E-2</v>
      </c>
      <c r="D67">
        <f t="shared" si="4"/>
        <v>0.41041445853764486</v>
      </c>
      <c r="E67">
        <f t="shared" si="5"/>
        <v>-0.29405952323976486</v>
      </c>
      <c r="F67">
        <f t="shared" si="9"/>
        <v>0.11635493529787999</v>
      </c>
      <c r="G67">
        <f t="shared" si="8"/>
        <v>0.85035956261261336</v>
      </c>
      <c r="H67">
        <f t="shared" si="6"/>
        <v>2.732485958351516E-3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workbookViewId="0">
      <selection activeCell="G9" sqref="G8:G9"/>
    </sheetView>
  </sheetViews>
  <sheetFormatPr defaultRowHeight="14.5" x14ac:dyDescent="0.35"/>
  <cols>
    <col min="2" max="2" width="10.36328125" bestFit="1" customWidth="1"/>
    <col min="3" max="3" width="14.36328125" bestFit="1" customWidth="1"/>
    <col min="5" max="5" width="12.08984375" bestFit="1" customWidth="1"/>
    <col min="9" max="9" width="9.36328125" bestFit="1" customWidth="1"/>
    <col min="12" max="12" width="10.36328125" bestFit="1" customWidth="1"/>
    <col min="13" max="13" width="14.36328125" bestFit="1" customWidth="1"/>
  </cols>
  <sheetData>
    <row r="1" spans="1:19" x14ac:dyDescent="0.35">
      <c r="A1" t="s">
        <v>45</v>
      </c>
      <c r="K1" t="s">
        <v>46</v>
      </c>
    </row>
    <row r="2" spans="1:19" x14ac:dyDescent="0.35">
      <c r="A2" t="s">
        <v>8</v>
      </c>
      <c r="B2">
        <v>1000000</v>
      </c>
      <c r="C2" t="s">
        <v>35</v>
      </c>
      <c r="D2">
        <v>1E-4</v>
      </c>
      <c r="K2" t="s">
        <v>8</v>
      </c>
      <c r="L2">
        <v>1000000</v>
      </c>
      <c r="M2" t="s">
        <v>35</v>
      </c>
      <c r="N2">
        <v>1E-4</v>
      </c>
    </row>
    <row r="3" spans="1:19" x14ac:dyDescent="0.35">
      <c r="A3" t="s">
        <v>31</v>
      </c>
      <c r="B3">
        <v>6.4999999999999997E-3</v>
      </c>
      <c r="C3" t="s">
        <v>36</v>
      </c>
      <c r="D3">
        <v>20</v>
      </c>
      <c r="K3" t="s">
        <v>31</v>
      </c>
      <c r="L3">
        <v>-5.0000000000000001E-4</v>
      </c>
      <c r="M3" t="s">
        <v>36</v>
      </c>
      <c r="N3">
        <v>20</v>
      </c>
    </row>
    <row r="4" spans="1:19" x14ac:dyDescent="0.35">
      <c r="A4" t="s">
        <v>34</v>
      </c>
      <c r="B4">
        <v>3.0000000000000001E-3</v>
      </c>
      <c r="C4" t="s">
        <v>12</v>
      </c>
      <c r="D4">
        <f>'Example 17.7a'!M9</f>
        <v>2.8511796273396964E-3</v>
      </c>
      <c r="K4" t="s">
        <v>34</v>
      </c>
      <c r="L4">
        <v>3.0000000000000001E-3</v>
      </c>
      <c r="M4" t="s">
        <v>12</v>
      </c>
      <c r="N4">
        <f>D4</f>
        <v>2.8511796273396964E-3</v>
      </c>
    </row>
    <row r="6" spans="1:19" ht="29" x14ac:dyDescent="0.35">
      <c r="A6" s="12" t="s">
        <v>29</v>
      </c>
      <c r="B6" s="15" t="s">
        <v>52</v>
      </c>
      <c r="C6" s="12" t="s">
        <v>15</v>
      </c>
      <c r="D6" s="2" t="s">
        <v>0</v>
      </c>
      <c r="E6" s="12" t="s">
        <v>14</v>
      </c>
      <c r="F6" s="13" t="s">
        <v>21</v>
      </c>
      <c r="G6" s="14" t="s">
        <v>20</v>
      </c>
      <c r="H6" s="13" t="s">
        <v>22</v>
      </c>
      <c r="I6" s="16" t="s">
        <v>51</v>
      </c>
      <c r="K6" s="12" t="s">
        <v>29</v>
      </c>
      <c r="L6" s="15" t="s">
        <v>52</v>
      </c>
      <c r="M6" s="12" t="s">
        <v>15</v>
      </c>
      <c r="N6" s="2" t="s">
        <v>0</v>
      </c>
      <c r="O6" s="12" t="s">
        <v>14</v>
      </c>
      <c r="P6" s="13" t="s">
        <v>21</v>
      </c>
      <c r="Q6" s="14" t="s">
        <v>20</v>
      </c>
      <c r="R6" s="13" t="s">
        <v>22</v>
      </c>
      <c r="S6" s="13" t="s">
        <v>51</v>
      </c>
    </row>
    <row r="7" spans="1:19" x14ac:dyDescent="0.35">
      <c r="A7">
        <v>0</v>
      </c>
      <c r="B7" s="4">
        <f>$B$2*(1+$B$3)^(A7)*(1-$B$4)^A7</f>
        <v>1000000</v>
      </c>
      <c r="C7" s="4">
        <f t="shared" ref="C7:C38" si="0">B7*$B$4</f>
        <v>3000</v>
      </c>
      <c r="D7" s="4">
        <f t="shared" ref="D7:D38" si="1">$D$2*(B7-C7)+$D$3</f>
        <v>119.7</v>
      </c>
      <c r="E7" s="4">
        <f t="shared" ref="E7:E38" si="2">$D$4*(1-$B$4)*(B7)</f>
        <v>2842.6260884576773</v>
      </c>
      <c r="F7" s="4">
        <f t="shared" ref="F7:F38" si="3">($B$4-(1-$B$4)*($D$2+$D$4))*B7-$D$3</f>
        <v>37.673911542322799</v>
      </c>
      <c r="G7">
        <f>'Example 17.7a'!G7</f>
        <v>1</v>
      </c>
      <c r="H7" s="4">
        <f t="shared" ref="H7:H38" si="4">G7*F7</f>
        <v>37.673911542322799</v>
      </c>
      <c r="I7" s="4" cm="1">
        <f t="array" ref="I7">SUMPRODUCT(H7:H66,1.1^(-A7:A66/12))</f>
        <v>1940.1522419372855</v>
      </c>
      <c r="J7" s="4"/>
      <c r="K7">
        <v>0</v>
      </c>
      <c r="L7" s="4">
        <f t="shared" ref="L7:L38" si="5">$L$2*(1+$L$3)^(K7)*(1-$L$4)^K7</f>
        <v>1000000</v>
      </c>
      <c r="M7" s="4">
        <f t="shared" ref="M7:M38" si="6">L7*$L$4</f>
        <v>3000</v>
      </c>
      <c r="N7" s="4">
        <f t="shared" ref="N7:N38" si="7">$N$2*(L7-M7)+$N$3</f>
        <v>119.7</v>
      </c>
      <c r="O7" s="4">
        <f>$N$4*(1-$L$4)*(L7)</f>
        <v>2842.6260884576773</v>
      </c>
      <c r="P7" s="4">
        <f>($L$4-(1-$L$4)*($N$2+$N$4))*L7-$N$3</f>
        <v>37.673911542322799</v>
      </c>
      <c r="Q7">
        <f>'Example 17.7a'!G7</f>
        <v>1</v>
      </c>
      <c r="R7" s="4">
        <f t="shared" ref="R7:R38" si="8">P7*Q7</f>
        <v>37.673911542322799</v>
      </c>
      <c r="S7" cm="1">
        <f t="array" ref="S7">SUMPRODUCT(R7:R66,1.1^(-K7:K66/12))</f>
        <v>1463.9697404675048</v>
      </c>
    </row>
    <row r="8" spans="1:19" x14ac:dyDescent="0.35">
      <c r="A8">
        <f t="shared" ref="A8:A39" si="9">A7+1</f>
        <v>1</v>
      </c>
      <c r="B8" s="4">
        <f>$B$2*(1+$B$3)^(A8)*(1-$B$4)^A8</f>
        <v>1003480.5</v>
      </c>
      <c r="C8" s="4">
        <f t="shared" si="0"/>
        <v>3010.4414999999999</v>
      </c>
      <c r="D8" s="4">
        <f t="shared" si="1"/>
        <v>120.04700585000001</v>
      </c>
      <c r="E8" s="4">
        <f t="shared" si="2"/>
        <v>2852.5198485585543</v>
      </c>
      <c r="F8" s="4">
        <f t="shared" si="3"/>
        <v>37.874645591445855</v>
      </c>
      <c r="G8">
        <f>'Example 17.7a'!G8</f>
        <v>0.99775184448638532</v>
      </c>
      <c r="H8" s="4">
        <f t="shared" si="4"/>
        <v>37.789497498133244</v>
      </c>
      <c r="J8" s="4"/>
      <c r="K8">
        <f t="shared" ref="K8:K39" si="10">K7+1</f>
        <v>1</v>
      </c>
      <c r="L8" s="4">
        <f t="shared" si="5"/>
        <v>996501.5</v>
      </c>
      <c r="M8" s="4">
        <f t="shared" si="6"/>
        <v>2989.5045</v>
      </c>
      <c r="N8" s="4">
        <f t="shared" si="7"/>
        <v>119.35119955</v>
      </c>
      <c r="O8" s="4">
        <f t="shared" ref="O8:O39" si="11">$D$4*(1-$B$4)*(L8)</f>
        <v>2832.6811610872082</v>
      </c>
      <c r="P8" s="4">
        <f t="shared" ref="P8:P39" si="12">($B$4-(1-$B$4)*($D$2+$D$4))*L8-$D$3</f>
        <v>37.472139362791985</v>
      </c>
      <c r="Q8">
        <f>'Example 17.7a'!G8</f>
        <v>0.99775184448638532</v>
      </c>
      <c r="R8" s="4">
        <f t="shared" si="8"/>
        <v>37.387896166076587</v>
      </c>
    </row>
    <row r="9" spans="1:19" x14ac:dyDescent="0.35">
      <c r="A9">
        <f t="shared" si="9"/>
        <v>2</v>
      </c>
      <c r="B9" s="4">
        <f t="shared" ref="B7:B38" si="13">$B$2*(1+$B$3)^(A9)*(1-$B$4)^A9</f>
        <v>1006973.1138802498</v>
      </c>
      <c r="C9" s="4">
        <f t="shared" si="0"/>
        <v>3020.9193416407493</v>
      </c>
      <c r="D9" s="4">
        <f t="shared" si="1"/>
        <v>120.3952194538609</v>
      </c>
      <c r="E9" s="4">
        <f t="shared" si="2"/>
        <v>2862.4480438914616</v>
      </c>
      <c r="F9" s="4">
        <f t="shared" si="3"/>
        <v>38.076078295426868</v>
      </c>
      <c r="G9">
        <f>'Example 17.7a'!G9</f>
        <v>0.99549524930295064</v>
      </c>
      <c r="H9" s="4">
        <f t="shared" si="4"/>
        <v>37.904555055184638</v>
      </c>
      <c r="J9" s="4"/>
      <c r="K9">
        <f t="shared" si="10"/>
        <v>2</v>
      </c>
      <c r="L9" s="4">
        <f t="shared" si="5"/>
        <v>993015.2395022501</v>
      </c>
      <c r="M9" s="4">
        <f t="shared" si="6"/>
        <v>2979.0457185067503</v>
      </c>
      <c r="N9" s="4">
        <f t="shared" si="7"/>
        <v>119.00361937837434</v>
      </c>
      <c r="O9" s="4">
        <f t="shared" si="11"/>
        <v>2822.7710260451449</v>
      </c>
      <c r="P9" s="4">
        <f t="shared" si="12"/>
        <v>37.271073083231258</v>
      </c>
      <c r="Q9">
        <f>'Example 17.7a'!G9</f>
        <v>0.99549524930295064</v>
      </c>
      <c r="R9" s="4">
        <f t="shared" si="8"/>
        <v>37.103176190779791</v>
      </c>
    </row>
    <row r="10" spans="1:19" x14ac:dyDescent="0.35">
      <c r="A10">
        <f t="shared" si="9"/>
        <v>3</v>
      </c>
      <c r="B10" s="4">
        <f t="shared" si="13"/>
        <v>1010477.8838031098</v>
      </c>
      <c r="C10" s="4">
        <f t="shared" si="0"/>
        <v>3031.4336514093293</v>
      </c>
      <c r="D10" s="4">
        <f t="shared" si="1"/>
        <v>120.74464501517005</v>
      </c>
      <c r="E10" s="4">
        <f t="shared" si="2"/>
        <v>2872.4107943082254</v>
      </c>
      <c r="F10" s="4">
        <f t="shared" si="3"/>
        <v>38.278212085934086</v>
      </c>
      <c r="G10">
        <f>'Example 17.7a'!G10</f>
        <v>0.99323021326029071</v>
      </c>
      <c r="H10" s="4">
        <f t="shared" si="4"/>
        <v>38.01907675333495</v>
      </c>
      <c r="K10">
        <f t="shared" si="10"/>
        <v>3</v>
      </c>
      <c r="L10" s="4">
        <f t="shared" si="5"/>
        <v>989541.17568685149</v>
      </c>
      <c r="M10" s="4">
        <f t="shared" si="6"/>
        <v>2968.6235270605544</v>
      </c>
      <c r="N10" s="4">
        <f t="shared" si="7"/>
        <v>118.65725521597909</v>
      </c>
      <c r="O10" s="4">
        <f t="shared" si="11"/>
        <v>2812.8955616105259</v>
      </c>
      <c r="P10" s="4">
        <f t="shared" si="12"/>
        <v>37.070710234049578</v>
      </c>
      <c r="Q10">
        <f>'Example 17.7a'!G10</f>
        <v>0.99323021326029071</v>
      </c>
      <c r="R10" s="4">
        <f t="shared" si="8"/>
        <v>36.819749431475501</v>
      </c>
    </row>
    <row r="11" spans="1:19" x14ac:dyDescent="0.35">
      <c r="A11">
        <f t="shared" si="9"/>
        <v>4</v>
      </c>
      <c r="B11" s="4">
        <f t="shared" si="13"/>
        <v>1013994.8520776866</v>
      </c>
      <c r="C11" s="4">
        <f t="shared" si="0"/>
        <v>3041.9845562330597</v>
      </c>
      <c r="D11" s="4">
        <f t="shared" si="1"/>
        <v>121.09528675214536</v>
      </c>
      <c r="E11" s="4">
        <f t="shared" si="2"/>
        <v>2882.4082200778153</v>
      </c>
      <c r="F11" s="4">
        <f t="shared" si="3"/>
        <v>38.481049403099185</v>
      </c>
      <c r="G11">
        <f>'Example 17.7a'!G11</f>
        <v>0.99095673558089847</v>
      </c>
      <c r="H11" s="4">
        <f t="shared" si="4"/>
        <v>38.133055098222449</v>
      </c>
      <c r="K11">
        <f t="shared" si="10"/>
        <v>4</v>
      </c>
      <c r="L11" s="4">
        <f t="shared" si="5"/>
        <v>986079.26588371128</v>
      </c>
      <c r="M11" s="4">
        <f t="shared" si="6"/>
        <v>2958.2377976511339</v>
      </c>
      <c r="N11" s="4">
        <f t="shared" si="7"/>
        <v>118.31210280860603</v>
      </c>
      <c r="O11" s="4">
        <f t="shared" si="11"/>
        <v>2803.0546464882323</v>
      </c>
      <c r="P11" s="4">
        <f t="shared" si="12"/>
        <v>36.871048354295766</v>
      </c>
      <c r="Q11">
        <f>'Example 17.7a'!G11</f>
        <v>0.99095673558089847</v>
      </c>
      <c r="R11" s="4">
        <f t="shared" si="8"/>
        <v>36.537613714618388</v>
      </c>
    </row>
    <row r="12" spans="1:19" x14ac:dyDescent="0.35">
      <c r="A12">
        <f t="shared" si="9"/>
        <v>5</v>
      </c>
      <c r="B12" s="4">
        <f t="shared" si="13"/>
        <v>1017524.061160343</v>
      </c>
      <c r="C12" s="4">
        <f t="shared" si="0"/>
        <v>3052.5721834810292</v>
      </c>
      <c r="D12" s="4">
        <f t="shared" si="1"/>
        <v>121.4471488976862</v>
      </c>
      <c r="E12" s="4">
        <f t="shared" si="2"/>
        <v>2892.4404418877962</v>
      </c>
      <c r="F12" s="4">
        <f t="shared" si="3"/>
        <v>38.684592695546677</v>
      </c>
      <c r="G12">
        <f>'Example 17.7a'!G12</f>
        <v>0.98867481590396356</v>
      </c>
      <c r="H12" s="4">
        <f t="shared" si="4"/>
        <v>38.246482561589424</v>
      </c>
      <c r="K12">
        <f t="shared" si="10"/>
        <v>5</v>
      </c>
      <c r="L12" s="4">
        <f t="shared" si="5"/>
        <v>982629.46757201711</v>
      </c>
      <c r="M12" s="4">
        <f t="shared" si="6"/>
        <v>2947.8884027160516</v>
      </c>
      <c r="N12" s="4">
        <f t="shared" si="7"/>
        <v>117.96815791693011</v>
      </c>
      <c r="O12" s="4">
        <f t="shared" si="11"/>
        <v>2793.2481598074933</v>
      </c>
      <c r="P12" s="4">
        <f t="shared" si="12"/>
        <v>36.672084991628267</v>
      </c>
      <c r="Q12">
        <f>'Example 17.7a'!G12</f>
        <v>0.98867481590396356</v>
      </c>
      <c r="R12" s="4">
        <f t="shared" si="8"/>
        <v>36.256766877912582</v>
      </c>
    </row>
    <row r="13" spans="1:19" x14ac:dyDescent="0.35">
      <c r="A13">
        <f t="shared" si="9"/>
        <v>6</v>
      </c>
      <c r="B13" s="4">
        <f t="shared" si="13"/>
        <v>1021065.5536552113</v>
      </c>
      <c r="C13" s="4">
        <f t="shared" si="0"/>
        <v>3063.1966609656342</v>
      </c>
      <c r="D13" s="4">
        <f t="shared" si="1"/>
        <v>121.80023569942458</v>
      </c>
      <c r="E13" s="4">
        <f t="shared" si="2"/>
        <v>2902.5075808457859</v>
      </c>
      <c r="F13" s="4">
        <f t="shared" si="3"/>
        <v>38.88884442042351</v>
      </c>
      <c r="G13">
        <f>'Example 17.7a'!G13</f>
        <v>0.98638445429018839</v>
      </c>
      <c r="H13" s="4">
        <f t="shared" si="4"/>
        <v>38.359351581615485</v>
      </c>
      <c r="K13">
        <f t="shared" si="10"/>
        <v>6</v>
      </c>
      <c r="L13" s="4">
        <f t="shared" si="5"/>
        <v>979191.73837971652</v>
      </c>
      <c r="M13" s="4">
        <f t="shared" si="6"/>
        <v>2937.5752151391498</v>
      </c>
      <c r="N13" s="4">
        <f t="shared" si="7"/>
        <v>117.62541631645773</v>
      </c>
      <c r="O13" s="4">
        <f t="shared" si="11"/>
        <v>2783.4759811204071</v>
      </c>
      <c r="P13" s="4">
        <f t="shared" si="12"/>
        <v>36.473817702285061</v>
      </c>
      <c r="Q13">
        <f>'Example 17.7a'!G13</f>
        <v>0.98638445429018839</v>
      </c>
      <c r="R13" s="4">
        <f t="shared" si="8"/>
        <v>35.977206770148264</v>
      </c>
    </row>
    <row r="14" spans="1:19" x14ac:dyDescent="0.35">
      <c r="A14">
        <f t="shared" si="9"/>
        <v>7</v>
      </c>
      <c r="B14" s="4">
        <f t="shared" si="13"/>
        <v>1024619.3723147082</v>
      </c>
      <c r="C14" s="4">
        <f t="shared" si="0"/>
        <v>3073.8581169441245</v>
      </c>
      <c r="D14" s="4">
        <f t="shared" si="1"/>
        <v>122.15455141977641</v>
      </c>
      <c r="E14" s="4">
        <f t="shared" si="2"/>
        <v>2912.6097584809195</v>
      </c>
      <c r="F14" s="4">
        <f t="shared" si="3"/>
        <v>39.093807043428789</v>
      </c>
      <c r="G14">
        <f>'Example 17.7a'!G14</f>
        <v>0.98408565122662373</v>
      </c>
      <c r="H14" s="4">
        <f t="shared" si="4"/>
        <v>38.471654563260593</v>
      </c>
      <c r="K14">
        <f t="shared" si="10"/>
        <v>7</v>
      </c>
      <c r="L14" s="4">
        <f t="shared" si="5"/>
        <v>975766.03608299501</v>
      </c>
      <c r="M14" s="4">
        <f t="shared" si="6"/>
        <v>2927.298108248985</v>
      </c>
      <c r="N14" s="4">
        <f t="shared" si="7"/>
        <v>117.28387379747461</v>
      </c>
      <c r="O14" s="4">
        <f t="shared" si="11"/>
        <v>2773.737990400457</v>
      </c>
      <c r="P14" s="4">
        <f t="shared" si="12"/>
        <v>36.276244051053609</v>
      </c>
      <c r="Q14">
        <f>'Example 17.7a'!G14</f>
        <v>0.98408565122662373</v>
      </c>
      <c r="R14" s="4">
        <f t="shared" si="8"/>
        <v>35.698931251037024</v>
      </c>
    </row>
    <row r="15" spans="1:19" x14ac:dyDescent="0.35">
      <c r="A15">
        <f t="shared" si="9"/>
        <v>8</v>
      </c>
      <c r="B15" s="4">
        <f t="shared" si="13"/>
        <v>1028185.5600400495</v>
      </c>
      <c r="C15" s="4">
        <f t="shared" si="0"/>
        <v>3084.5566801201485</v>
      </c>
      <c r="D15" s="4">
        <f t="shared" si="1"/>
        <v>122.51010033599293</v>
      </c>
      <c r="E15" s="4">
        <f t="shared" si="2"/>
        <v>2922.7470967453123</v>
      </c>
      <c r="F15" s="4">
        <f t="shared" si="3"/>
        <v>39.299483038843441</v>
      </c>
      <c r="G15">
        <f>'Example 17.7a'!G15</f>
        <v>0.98177840763152291</v>
      </c>
      <c r="H15" s="4">
        <f t="shared" si="4"/>
        <v>38.583383878617759</v>
      </c>
      <c r="K15">
        <f t="shared" si="10"/>
        <v>8</v>
      </c>
      <c r="L15" s="4">
        <f t="shared" si="5"/>
        <v>972352.31860575883</v>
      </c>
      <c r="M15" s="4">
        <f t="shared" si="6"/>
        <v>2917.0569558172765</v>
      </c>
      <c r="N15" s="4">
        <f t="shared" si="7"/>
        <v>116.94352616499415</v>
      </c>
      <c r="O15" s="4">
        <f t="shared" si="11"/>
        <v>2764.0340680410413</v>
      </c>
      <c r="P15" s="4">
        <f t="shared" si="12"/>
        <v>36.079361611241012</v>
      </c>
      <c r="Q15">
        <f>'Example 17.7a'!G15</f>
        <v>0.98177840763152291</v>
      </c>
      <c r="R15" s="4">
        <f t="shared" si="8"/>
        <v>35.421938191046095</v>
      </c>
    </row>
    <row r="16" spans="1:19" x14ac:dyDescent="0.35">
      <c r="A16">
        <f t="shared" si="9"/>
        <v>9</v>
      </c>
      <c r="B16" s="4">
        <f t="shared" si="13"/>
        <v>1031764.1598817689</v>
      </c>
      <c r="C16" s="4">
        <f t="shared" si="0"/>
        <v>3095.2924796453067</v>
      </c>
      <c r="D16" s="4">
        <f t="shared" si="1"/>
        <v>122.86688674021235</v>
      </c>
      <c r="E16" s="4">
        <f t="shared" si="2"/>
        <v>2932.9197180155343</v>
      </c>
      <c r="F16" s="4">
        <f t="shared" si="3"/>
        <v>39.505874889560133</v>
      </c>
      <c r="G16">
        <f>'Example 17.7a'!G16</f>
        <v>0.97946272485921215</v>
      </c>
      <c r="H16" s="4">
        <f t="shared" si="4"/>
        <v>38.694531867275693</v>
      </c>
      <c r="K16">
        <f t="shared" si="10"/>
        <v>9</v>
      </c>
      <c r="L16" s="4">
        <f t="shared" si="5"/>
        <v>968950.54401911667</v>
      </c>
      <c r="M16" s="4">
        <f t="shared" si="6"/>
        <v>2906.8516320573499</v>
      </c>
      <c r="N16" s="4">
        <f t="shared" si="7"/>
        <v>116.60436923870594</v>
      </c>
      <c r="O16" s="4">
        <f t="shared" si="11"/>
        <v>2754.3640948540001</v>
      </c>
      <c r="P16" s="4">
        <f t="shared" si="12"/>
        <v>35.883167964644088</v>
      </c>
      <c r="Q16">
        <f>'Example 17.7a'!G16</f>
        <v>0.97946272485921215</v>
      </c>
      <c r="R16" s="4">
        <f t="shared" si="8"/>
        <v>35.146225471231091</v>
      </c>
    </row>
    <row r="17" spans="1:18" x14ac:dyDescent="0.35">
      <c r="A17">
        <f t="shared" si="9"/>
        <v>10</v>
      </c>
      <c r="B17" s="4">
        <f t="shared" si="13"/>
        <v>1035355.2150402372</v>
      </c>
      <c r="C17" s="4">
        <f t="shared" si="0"/>
        <v>3106.0656451207115</v>
      </c>
      <c r="D17" s="4">
        <f t="shared" si="1"/>
        <v>123.22491493951165</v>
      </c>
      <c r="E17" s="4">
        <f t="shared" si="2"/>
        <v>2943.127745094087</v>
      </c>
      <c r="F17" s="4">
        <f t="shared" si="3"/>
        <v>39.712985087113239</v>
      </c>
      <c r="G17">
        <f>'Example 17.7a'!G17</f>
        <v>0.9771386047049796</v>
      </c>
      <c r="H17" s="4">
        <f t="shared" si="4"/>
        <v>38.805090836691491</v>
      </c>
      <c r="K17">
        <f t="shared" si="10"/>
        <v>10</v>
      </c>
      <c r="L17" s="4">
        <f t="shared" si="5"/>
        <v>965560.67054086586</v>
      </c>
      <c r="M17" s="4">
        <f t="shared" si="6"/>
        <v>2896.6820116225977</v>
      </c>
      <c r="N17" s="4">
        <f t="shared" si="7"/>
        <v>116.26639885292433</v>
      </c>
      <c r="O17" s="4">
        <f t="shared" si="11"/>
        <v>2744.7279520681536</v>
      </c>
      <c r="P17" s="4">
        <f t="shared" si="12"/>
        <v>35.687660701519782</v>
      </c>
      <c r="Q17">
        <f>'Example 17.7a'!G17</f>
        <v>0.9771386047049796</v>
      </c>
      <c r="R17" s="4">
        <f t="shared" si="8"/>
        <v>34.871790983067775</v>
      </c>
    </row>
    <row r="18" spans="1:18" x14ac:dyDescent="0.35">
      <c r="A18">
        <f t="shared" si="9"/>
        <v>11</v>
      </c>
      <c r="B18" s="4">
        <f t="shared" si="13"/>
        <v>1038958.7688661845</v>
      </c>
      <c r="C18" s="4">
        <f t="shared" si="0"/>
        <v>3116.8763065985536</v>
      </c>
      <c r="D18" s="4">
        <f t="shared" si="1"/>
        <v>123.58418925595861</v>
      </c>
      <c r="E18" s="4">
        <f t="shared" si="2"/>
        <v>2953.371301210886</v>
      </c>
      <c r="F18" s="4">
        <f t="shared" si="3"/>
        <v>39.920816131708925</v>
      </c>
      <c r="G18">
        <f>'Example 17.7a'!G18</f>
        <v>0.97480604940998061</v>
      </c>
      <c r="H18" s="4">
        <f t="shared" si="4"/>
        <v>38.915053062573399</v>
      </c>
      <c r="K18">
        <f t="shared" si="10"/>
        <v>11</v>
      </c>
      <c r="L18" s="4">
        <f t="shared" si="5"/>
        <v>962182.65653497865</v>
      </c>
      <c r="M18" s="4">
        <f t="shared" si="6"/>
        <v>2886.547969604936</v>
      </c>
      <c r="N18" s="4">
        <f t="shared" si="7"/>
        <v>115.92961085653738</v>
      </c>
      <c r="O18" s="4">
        <f t="shared" si="11"/>
        <v>2735.1255213278432</v>
      </c>
      <c r="P18" s="4">
        <f t="shared" si="12"/>
        <v>35.492837420555517</v>
      </c>
      <c r="Q18">
        <f>'Example 17.7a'!G18</f>
        <v>0.97480604940998061</v>
      </c>
      <c r="R18" s="4">
        <f t="shared" si="8"/>
        <v>34.598632628282452</v>
      </c>
    </row>
    <row r="19" spans="1:18" x14ac:dyDescent="0.35">
      <c r="A19">
        <f t="shared" si="9"/>
        <v>12</v>
      </c>
      <c r="B19" s="4">
        <f t="shared" si="13"/>
        <v>1042574.8648612231</v>
      </c>
      <c r="C19" s="4">
        <f t="shared" si="0"/>
        <v>3127.7245945836694</v>
      </c>
      <c r="D19" s="4">
        <f t="shared" si="1"/>
        <v>123.94471402666396</v>
      </c>
      <c r="E19" s="4">
        <f t="shared" si="2"/>
        <v>2963.6505100247505</v>
      </c>
      <c r="F19" s="4">
        <f t="shared" si="3"/>
        <v>40.129370532255329</v>
      </c>
      <c r="G19">
        <f>'Example 17.7a'!G19</f>
        <v>0.97246506166615942</v>
      </c>
      <c r="H19" s="4">
        <f t="shared" si="4"/>
        <v>39.024410789273837</v>
      </c>
      <c r="K19">
        <f t="shared" si="10"/>
        <v>12</v>
      </c>
      <c r="L19" s="4">
        <f t="shared" si="5"/>
        <v>958816.46051109128</v>
      </c>
      <c r="M19" s="4">
        <f t="shared" si="6"/>
        <v>2876.4493815332739</v>
      </c>
      <c r="N19" s="4">
        <f t="shared" si="7"/>
        <v>115.59400111295579</v>
      </c>
      <c r="O19" s="4">
        <f t="shared" si="11"/>
        <v>2725.5566846914785</v>
      </c>
      <c r="P19" s="4">
        <f t="shared" si="12"/>
        <v>35.298695728839718</v>
      </c>
      <c r="Q19">
        <f>'Example 17.7a'!G19</f>
        <v>0.97246506166615942</v>
      </c>
      <c r="R19" s="4">
        <f t="shared" si="8"/>
        <v>34.326748318681112</v>
      </c>
    </row>
    <row r="20" spans="1:18" x14ac:dyDescent="0.35">
      <c r="A20">
        <f t="shared" si="9"/>
        <v>13</v>
      </c>
      <c r="B20" s="4">
        <f t="shared" si="13"/>
        <v>1046203.5466783729</v>
      </c>
      <c r="C20" s="4">
        <f t="shared" si="0"/>
        <v>3138.6106400351186</v>
      </c>
      <c r="D20" s="4">
        <f t="shared" si="1"/>
        <v>124.30649360383379</v>
      </c>
      <c r="E20" s="4">
        <f t="shared" si="2"/>
        <v>2973.9654956248924</v>
      </c>
      <c r="F20" s="4">
        <f t="shared" si="3"/>
        <v>40.338650806392863</v>
      </c>
      <c r="G20">
        <f>'Example 17.7a'!G20</f>
        <v>0.97011564462118594</v>
      </c>
      <c r="H20" s="4">
        <f t="shared" si="4"/>
        <v>39.133156230192732</v>
      </c>
      <c r="K20">
        <f t="shared" si="10"/>
        <v>13</v>
      </c>
      <c r="L20" s="4">
        <f t="shared" si="5"/>
        <v>955462.04112399323</v>
      </c>
      <c r="M20" s="4">
        <f t="shared" si="6"/>
        <v>2866.3861233719799</v>
      </c>
      <c r="N20" s="4">
        <f t="shared" si="7"/>
        <v>115.25956550006212</v>
      </c>
      <c r="O20" s="4">
        <f t="shared" si="11"/>
        <v>2716.0213246300855</v>
      </c>
      <c r="P20" s="4">
        <f t="shared" si="12"/>
        <v>35.105233241832373</v>
      </c>
      <c r="Q20">
        <f>'Example 17.7a'!G20</f>
        <v>0.97011564462118594</v>
      </c>
      <c r="R20" s="4">
        <f t="shared" si="8"/>
        <v>34.056135975977298</v>
      </c>
    </row>
    <row r="21" spans="1:18" x14ac:dyDescent="0.35">
      <c r="A21">
        <f t="shared" si="9"/>
        <v>14</v>
      </c>
      <c r="B21" s="4">
        <f t="shared" si="13"/>
        <v>1049844.8581225867</v>
      </c>
      <c r="C21" s="4">
        <f t="shared" si="0"/>
        <v>3149.5345743677603</v>
      </c>
      <c r="D21" s="4">
        <f t="shared" si="1"/>
        <v>124.6695323548219</v>
      </c>
      <c r="E21" s="4">
        <f t="shared" si="2"/>
        <v>2984.3163825324141</v>
      </c>
      <c r="F21" s="4">
        <f t="shared" si="3"/>
        <v>40.548659480524499</v>
      </c>
      <c r="G21">
        <f>'Example 17.7a'!G21</f>
        <v>0.96775780188340865</v>
      </c>
      <c r="H21" s="4">
        <f t="shared" si="4"/>
        <v>39.241281568191226</v>
      </c>
      <c r="K21">
        <f t="shared" si="10"/>
        <v>14</v>
      </c>
      <c r="L21" s="4">
        <f t="shared" si="5"/>
        <v>952119.35717312095</v>
      </c>
      <c r="M21" s="4">
        <f t="shared" si="6"/>
        <v>2856.358071519363</v>
      </c>
      <c r="N21" s="4">
        <f t="shared" si="7"/>
        <v>114.92629991016015</v>
      </c>
      <c r="O21" s="4">
        <f t="shared" si="11"/>
        <v>2706.5193240258673</v>
      </c>
      <c r="P21" s="4">
        <f t="shared" si="12"/>
        <v>34.912447583335826</v>
      </c>
      <c r="Q21">
        <f>'Example 17.7a'!G21</f>
        <v>0.96775780188340865</v>
      </c>
      <c r="R21" s="4">
        <f t="shared" si="8"/>
        <v>33.786793531618798</v>
      </c>
    </row>
    <row r="22" spans="1:18" x14ac:dyDescent="0.35">
      <c r="A22">
        <f t="shared" si="9"/>
        <v>15</v>
      </c>
      <c r="B22" s="4">
        <f t="shared" si="13"/>
        <v>1053498.8431512823</v>
      </c>
      <c r="C22" s="4">
        <f t="shared" si="0"/>
        <v>3160.496529453847</v>
      </c>
      <c r="D22" s="4">
        <f t="shared" si="1"/>
        <v>125.03383466218284</v>
      </c>
      <c r="E22" s="4">
        <f t="shared" si="2"/>
        <v>2994.7032957018178</v>
      </c>
      <c r="F22" s="4">
        <f t="shared" si="3"/>
        <v>40.759399089846454</v>
      </c>
      <c r="G22">
        <f>'Example 17.7a'!G22</f>
        <v>0.96539153752682161</v>
      </c>
      <c r="H22" s="4">
        <f t="shared" si="4"/>
        <v>39.348778956016204</v>
      </c>
      <c r="K22">
        <f t="shared" si="10"/>
        <v>15</v>
      </c>
      <c r="L22" s="4">
        <f t="shared" si="5"/>
        <v>948788.36760205077</v>
      </c>
      <c r="M22" s="4">
        <f t="shared" si="6"/>
        <v>2846.3651028061522</v>
      </c>
      <c r="N22" s="4">
        <f t="shared" si="7"/>
        <v>114.59420024992447</v>
      </c>
      <c r="O22" s="4">
        <f t="shared" si="11"/>
        <v>2697.0505661707625</v>
      </c>
      <c r="P22" s="4">
        <f t="shared" si="12"/>
        <v>34.720336385465522</v>
      </c>
      <c r="Q22">
        <f>'Example 17.7a'!G22</f>
        <v>0.96539153752682161</v>
      </c>
      <c r="R22" s="4">
        <f t="shared" si="8"/>
        <v>33.518718926613012</v>
      </c>
    </row>
    <row r="23" spans="1:18" x14ac:dyDescent="0.35">
      <c r="A23">
        <f t="shared" si="9"/>
        <v>16</v>
      </c>
      <c r="B23" s="4">
        <f t="shared" si="13"/>
        <v>1057165.5458748704</v>
      </c>
      <c r="C23" s="4">
        <f t="shared" si="0"/>
        <v>3171.4966376246111</v>
      </c>
      <c r="D23" s="4">
        <f t="shared" si="1"/>
        <v>125.39940492372457</v>
      </c>
      <c r="E23" s="4">
        <f t="shared" si="2"/>
        <v>3005.1263605225081</v>
      </c>
      <c r="F23" s="4">
        <f t="shared" si="3"/>
        <v>40.97087217837867</v>
      </c>
      <c r="G23">
        <f>'Example 17.7a'!G23</f>
        <v>0.9630168560960457</v>
      </c>
      <c r="H23" s="4">
        <f t="shared" si="4"/>
        <v>39.455640516735173</v>
      </c>
      <c r="K23">
        <f t="shared" si="10"/>
        <v>16</v>
      </c>
      <c r="L23" s="4">
        <f t="shared" si="5"/>
        <v>945469.03149799525</v>
      </c>
      <c r="M23" s="4">
        <f t="shared" si="6"/>
        <v>2836.4070944939858</v>
      </c>
      <c r="N23" s="4">
        <f t="shared" si="7"/>
        <v>114.26326244035013</v>
      </c>
      <c r="O23" s="4">
        <f t="shared" si="11"/>
        <v>2687.6149347650148</v>
      </c>
      <c r="P23" s="4">
        <f t="shared" si="12"/>
        <v>34.528897288620989</v>
      </c>
      <c r="Q23">
        <f>'Example 17.7a'!G23</f>
        <v>0.9630168560960457</v>
      </c>
      <c r="R23" s="4">
        <f t="shared" si="8"/>
        <v>33.251910111351059</v>
      </c>
    </row>
    <row r="24" spans="1:18" x14ac:dyDescent="0.35">
      <c r="A24">
        <f t="shared" si="9"/>
        <v>17</v>
      </c>
      <c r="B24" s="4">
        <f t="shared" si="13"/>
        <v>1060845.0105572876</v>
      </c>
      <c r="C24" s="4">
        <f t="shared" si="0"/>
        <v>3182.5350316718627</v>
      </c>
      <c r="D24" s="4">
        <f t="shared" si="1"/>
        <v>125.76624755256158</v>
      </c>
      <c r="E24" s="4">
        <f t="shared" si="2"/>
        <v>3015.5857028203059</v>
      </c>
      <c r="F24" s="4">
        <f t="shared" si="3"/>
        <v>41.183081298995504</v>
      </c>
      <c r="G24">
        <f>'Example 17.7a'!G24</f>
        <v>0.96063376261132316</v>
      </c>
      <c r="H24" s="4">
        <f t="shared" si="4"/>
        <v>39.56185834418207</v>
      </c>
      <c r="K24">
        <f t="shared" si="10"/>
        <v>17</v>
      </c>
      <c r="L24" s="4">
        <f t="shared" si="5"/>
        <v>942161.30809129961</v>
      </c>
      <c r="M24" s="4">
        <f t="shared" si="6"/>
        <v>2826.483924273899</v>
      </c>
      <c r="N24" s="4">
        <f t="shared" si="7"/>
        <v>113.93348241670257</v>
      </c>
      <c r="O24" s="4">
        <f t="shared" si="11"/>
        <v>2678.2123139157397</v>
      </c>
      <c r="P24" s="4">
        <f t="shared" si="12"/>
        <v>34.338127941456754</v>
      </c>
      <c r="Q24">
        <f>'Example 17.7a'!G24</f>
        <v>0.96063376261132316</v>
      </c>
      <c r="R24" s="4">
        <f t="shared" si="8"/>
        <v>32.98636504543061</v>
      </c>
    </row>
    <row r="25" spans="1:18" x14ac:dyDescent="0.35">
      <c r="A25">
        <f t="shared" si="9"/>
        <v>18</v>
      </c>
      <c r="B25" s="4">
        <f t="shared" si="13"/>
        <v>1064537.2816165322</v>
      </c>
      <c r="C25" s="4">
        <f t="shared" si="0"/>
        <v>3193.6118448495968</v>
      </c>
      <c r="D25" s="4">
        <f t="shared" si="1"/>
        <v>126.13436697716827</v>
      </c>
      <c r="E25" s="4">
        <f t="shared" si="2"/>
        <v>3026.0814488589722</v>
      </c>
      <c r="F25" s="4">
        <f t="shared" si="3"/>
        <v>41.396029013456655</v>
      </c>
      <c r="G25">
        <f>'Example 17.7a'!G25</f>
        <v>0.95824226257352596</v>
      </c>
      <c r="H25" s="4">
        <f t="shared" si="4"/>
        <v>39.667424503414033</v>
      </c>
      <c r="K25">
        <f t="shared" si="10"/>
        <v>18</v>
      </c>
      <c r="L25" s="4">
        <f t="shared" si="5"/>
        <v>938865.15675494226</v>
      </c>
      <c r="M25" s="4">
        <f t="shared" si="6"/>
        <v>2816.5954702648269</v>
      </c>
      <c r="N25" s="4">
        <f t="shared" si="7"/>
        <v>113.60485612846776</v>
      </c>
      <c r="O25" s="4">
        <f t="shared" si="11"/>
        <v>2668.8425881355056</v>
      </c>
      <c r="P25" s="4">
        <f t="shared" si="12"/>
        <v>34.148026000853569</v>
      </c>
      <c r="Q25">
        <f>'Example 17.7a'!G25</f>
        <v>0.95824226257352596</v>
      </c>
      <c r="R25" s="4">
        <f t="shared" si="8"/>
        <v>32.72208169747752</v>
      </c>
    </row>
    <row r="26" spans="1:18" x14ac:dyDescent="0.35">
      <c r="A26">
        <f t="shared" si="9"/>
        <v>19</v>
      </c>
      <c r="B26" s="4">
        <f t="shared" si="13"/>
        <v>1068242.4036251984</v>
      </c>
      <c r="C26" s="4">
        <f t="shared" si="0"/>
        <v>3204.7272108755951</v>
      </c>
      <c r="D26" s="4">
        <f t="shared" si="1"/>
        <v>126.50376764143229</v>
      </c>
      <c r="E26" s="4">
        <f t="shared" si="2"/>
        <v>3036.6137253417251</v>
      </c>
      <c r="F26" s="4">
        <f t="shared" si="3"/>
        <v>41.609717892437978</v>
      </c>
      <c r="G26">
        <f>'Example 17.7a'!G26</f>
        <v>0.95584236196917516</v>
      </c>
      <c r="H26" s="4">
        <f t="shared" si="4"/>
        <v>39.772331031178965</v>
      </c>
      <c r="K26">
        <f t="shared" si="10"/>
        <v>19</v>
      </c>
      <c r="L26" s="4">
        <f t="shared" si="5"/>
        <v>935580.53700403508</v>
      </c>
      <c r="M26" s="4">
        <f t="shared" si="6"/>
        <v>2806.7416110121053</v>
      </c>
      <c r="N26" s="4">
        <f t="shared" si="7"/>
        <v>113.2773795393023</v>
      </c>
      <c r="O26" s="4">
        <f t="shared" si="11"/>
        <v>2659.5056423409137</v>
      </c>
      <c r="P26" s="4">
        <f t="shared" si="12"/>
        <v>33.958589131889582</v>
      </c>
      <c r="Q26">
        <f>'Example 17.7a'!G26</f>
        <v>0.95584236196917516</v>
      </c>
      <c r="R26" s="4">
        <f t="shared" si="8"/>
        <v>32.459058044966099</v>
      </c>
    </row>
    <row r="27" spans="1:18" x14ac:dyDescent="0.35">
      <c r="A27">
        <f t="shared" si="9"/>
        <v>20</v>
      </c>
      <c r="B27" s="4">
        <f t="shared" si="13"/>
        <v>1071960.4213110157</v>
      </c>
      <c r="C27" s="4">
        <f t="shared" si="0"/>
        <v>3215.8812639330472</v>
      </c>
      <c r="D27" s="4">
        <f t="shared" si="1"/>
        <v>126.87445400470827</v>
      </c>
      <c r="E27" s="4">
        <f t="shared" si="2"/>
        <v>3047.1826594127765</v>
      </c>
      <c r="F27" s="4">
        <f t="shared" si="3"/>
        <v>41.8241505155626</v>
      </c>
      <c r="G27">
        <f>'Example 17.7a'!G27</f>
        <v>0.95343406727547342</v>
      </c>
      <c r="H27" s="4">
        <f t="shared" si="4"/>
        <v>39.876569936394439</v>
      </c>
      <c r="K27">
        <f t="shared" si="10"/>
        <v>20</v>
      </c>
      <c r="L27" s="4">
        <f t="shared" si="5"/>
        <v>932307.40849532664</v>
      </c>
      <c r="M27" s="4">
        <f t="shared" si="6"/>
        <v>2796.9222254859801</v>
      </c>
      <c r="N27" s="4">
        <f t="shared" si="7"/>
        <v>112.95104862698406</v>
      </c>
      <c r="O27" s="4">
        <f t="shared" si="11"/>
        <v>2650.2013618511842</v>
      </c>
      <c r="P27" s="4">
        <f t="shared" si="12"/>
        <v>33.769815007811673</v>
      </c>
      <c r="Q27">
        <f>'Example 17.7a'!G27</f>
        <v>0.95343406727547342</v>
      </c>
      <c r="R27" s="4">
        <f t="shared" si="8"/>
        <v>32.197292074038209</v>
      </c>
    </row>
    <row r="28" spans="1:18" x14ac:dyDescent="0.35">
      <c r="A28">
        <f t="shared" si="9"/>
        <v>21</v>
      </c>
      <c r="B28" s="4">
        <f t="shared" si="13"/>
        <v>1075691.3795573891</v>
      </c>
      <c r="C28" s="4">
        <f t="shared" si="0"/>
        <v>3227.0741386721675</v>
      </c>
      <c r="D28" s="4">
        <f t="shared" si="1"/>
        <v>127.2464305418717</v>
      </c>
      <c r="E28" s="4">
        <f t="shared" si="2"/>
        <v>3057.7883786588636</v>
      </c>
      <c r="F28" s="4">
        <f t="shared" si="3"/>
        <v>42.039329471432033</v>
      </c>
      <c r="G28">
        <f>'Example 17.7a'!G28</f>
        <v>0.95101738546534786</v>
      </c>
      <c r="H28" s="4">
        <f t="shared" si="4"/>
        <v>39.980133200637638</v>
      </c>
      <c r="K28">
        <f t="shared" si="10"/>
        <v>21</v>
      </c>
      <c r="L28" s="4">
        <f t="shared" si="5"/>
        <v>929045.73102670582</v>
      </c>
      <c r="M28" s="4">
        <f t="shared" si="6"/>
        <v>2787.1371930801174</v>
      </c>
      <c r="N28" s="4">
        <f t="shared" si="7"/>
        <v>112.62585938336257</v>
      </c>
      <c r="O28" s="4">
        <f t="shared" si="11"/>
        <v>2640.9296323867484</v>
      </c>
      <c r="P28" s="4">
        <f t="shared" si="12"/>
        <v>33.581701310006849</v>
      </c>
      <c r="Q28">
        <f>'Example 17.7a'!G28</f>
        <v>0.95101738546534786</v>
      </c>
      <c r="R28" s="4">
        <f t="shared" si="8"/>
        <v>31.93678177932096</v>
      </c>
    </row>
    <row r="29" spans="1:18" x14ac:dyDescent="0.35">
      <c r="A29">
        <f t="shared" si="9"/>
        <v>22</v>
      </c>
      <c r="B29" s="4">
        <f t="shared" si="13"/>
        <v>1079435.3234039382</v>
      </c>
      <c r="C29" s="4">
        <f t="shared" si="0"/>
        <v>3238.3059702118148</v>
      </c>
      <c r="D29" s="4">
        <f t="shared" si="1"/>
        <v>127.61970174337264</v>
      </c>
      <c r="E29" s="4">
        <f t="shared" si="2"/>
        <v>3068.4310111107848</v>
      </c>
      <c r="F29" s="4">
        <f t="shared" si="3"/>
        <v>42.255257357657335</v>
      </c>
      <c r="G29">
        <f>'Example 17.7a'!G29</f>
        <v>0.94859232401250304</v>
      </c>
      <c r="H29" s="4">
        <f t="shared" si="4"/>
        <v>40.083012778646591</v>
      </c>
      <c r="K29">
        <f t="shared" si="10"/>
        <v>22</v>
      </c>
      <c r="L29" s="4">
        <f t="shared" si="5"/>
        <v>925795.46453670901</v>
      </c>
      <c r="M29" s="4">
        <f t="shared" si="6"/>
        <v>2777.386393610127</v>
      </c>
      <c r="N29" s="4">
        <f t="shared" si="7"/>
        <v>112.3018078143099</v>
      </c>
      <c r="O29" s="4">
        <f t="shared" si="11"/>
        <v>2631.6903400678434</v>
      </c>
      <c r="P29" s="4">
        <f t="shared" si="12"/>
        <v>33.394245727973797</v>
      </c>
      <c r="Q29">
        <f>'Example 17.7a'!G29</f>
        <v>0.94859232401250304</v>
      </c>
      <c r="R29" s="4">
        <f t="shared" si="8"/>
        <v>31.677525163743265</v>
      </c>
    </row>
    <row r="30" spans="1:18" x14ac:dyDescent="0.35">
      <c r="A30">
        <f t="shared" si="9"/>
        <v>23</v>
      </c>
      <c r="B30" s="4">
        <f t="shared" si="13"/>
        <v>1083192.2980470455</v>
      </c>
      <c r="C30" s="4">
        <f t="shared" si="0"/>
        <v>3249.5768941411366</v>
      </c>
      <c r="D30" s="4">
        <f t="shared" si="1"/>
        <v>127.99427211529044</v>
      </c>
      <c r="E30" s="4">
        <f t="shared" si="2"/>
        <v>3079.1106852449557</v>
      </c>
      <c r="F30" s="4">
        <f t="shared" si="3"/>
        <v>42.471936780890651</v>
      </c>
      <c r="G30">
        <f>'Example 17.7a'!G30</f>
        <v>0.94615889089648519</v>
      </c>
      <c r="H30" s="4">
        <f t="shared" si="4"/>
        <v>40.185200598833134</v>
      </c>
      <c r="K30">
        <f t="shared" si="10"/>
        <v>23</v>
      </c>
      <c r="L30" s="4">
        <f t="shared" si="5"/>
        <v>922556.56910402724</v>
      </c>
      <c r="M30" s="4">
        <f t="shared" si="6"/>
        <v>2767.6697073120818</v>
      </c>
      <c r="N30" s="4">
        <f t="shared" si="7"/>
        <v>111.97888993967152</v>
      </c>
      <c r="O30" s="4">
        <f t="shared" si="11"/>
        <v>2622.4833714131159</v>
      </c>
      <c r="P30" s="4">
        <f t="shared" si="12"/>
        <v>33.207445959294475</v>
      </c>
      <c r="Q30">
        <f>'Example 17.7a'!G30</f>
        <v>0.94615889089648519</v>
      </c>
      <c r="R30" s="4">
        <f t="shared" si="8"/>
        <v>31.41952023835103</v>
      </c>
    </row>
    <row r="31" spans="1:18" x14ac:dyDescent="0.35">
      <c r="A31">
        <f t="shared" si="9"/>
        <v>24</v>
      </c>
      <c r="B31" s="4">
        <f t="shared" si="13"/>
        <v>1086962.3488403982</v>
      </c>
      <c r="C31" s="4">
        <f t="shared" si="0"/>
        <v>3260.8870465211949</v>
      </c>
      <c r="D31" s="4">
        <f t="shared" si="1"/>
        <v>128.37014617938769</v>
      </c>
      <c r="E31" s="4">
        <f t="shared" si="2"/>
        <v>3089.8275299849506</v>
      </c>
      <c r="F31" s="4">
        <f t="shared" si="3"/>
        <v>42.689370356856543</v>
      </c>
      <c r="G31">
        <f>'Example 17.7a'!G31</f>
        <v>0.94371709460775399</v>
      </c>
      <c r="H31" s="4">
        <f t="shared" si="4"/>
        <v>40.286688563807033</v>
      </c>
      <c r="K31">
        <f t="shared" si="10"/>
        <v>24</v>
      </c>
      <c r="L31" s="4">
        <f t="shared" si="5"/>
        <v>919329.00494701695</v>
      </c>
      <c r="M31" s="4">
        <f t="shared" si="6"/>
        <v>2757.987014841051</v>
      </c>
      <c r="N31" s="4">
        <f t="shared" si="7"/>
        <v>111.65710179321759</v>
      </c>
      <c r="O31" s="4">
        <f t="shared" si="11"/>
        <v>2613.3086133382276</v>
      </c>
      <c r="P31" s="4">
        <f t="shared" si="12"/>
        <v>33.021299709605891</v>
      </c>
      <c r="Q31">
        <f>'Example 17.7a'!G31</f>
        <v>0.94371709460775399</v>
      </c>
      <c r="R31" s="4">
        <f t="shared" si="8"/>
        <v>31.162765022121143</v>
      </c>
    </row>
    <row r="32" spans="1:18" x14ac:dyDescent="0.35">
      <c r="A32">
        <f t="shared" si="9"/>
        <v>25</v>
      </c>
      <c r="B32" s="4">
        <f t="shared" si="13"/>
        <v>1090745.521295537</v>
      </c>
      <c r="C32" s="4">
        <f t="shared" si="0"/>
        <v>3272.2365638866113</v>
      </c>
      <c r="D32" s="4">
        <f t="shared" si="1"/>
        <v>128.74732847316506</v>
      </c>
      <c r="E32" s="4">
        <f t="shared" si="2"/>
        <v>3100.5816747030626</v>
      </c>
      <c r="F32" s="4">
        <f t="shared" si="3"/>
        <v>42.907560710383571</v>
      </c>
      <c r="G32">
        <f>'Example 17.7a'!G32</f>
        <v>0.94126694415276402</v>
      </c>
      <c r="H32" s="4">
        <f t="shared" si="4"/>
        <v>40.387468550911947</v>
      </c>
      <c r="K32">
        <f t="shared" si="10"/>
        <v>25</v>
      </c>
      <c r="L32" s="4">
        <f t="shared" si="5"/>
        <v>916112.73242320982</v>
      </c>
      <c r="M32" s="4">
        <f t="shared" si="6"/>
        <v>2748.3381972696293</v>
      </c>
      <c r="N32" s="4">
        <f t="shared" si="7"/>
        <v>111.33643942259403</v>
      </c>
      <c r="O32" s="4">
        <f t="shared" si="11"/>
        <v>2604.1659531544638</v>
      </c>
      <c r="P32" s="4">
        <f t="shared" si="12"/>
        <v>32.835804692571841</v>
      </c>
      <c r="Q32">
        <f>'Example 17.7a'!G32</f>
        <v>0.94126694415276402</v>
      </c>
      <c r="R32" s="4">
        <f t="shared" si="8"/>
        <v>30.907257541774086</v>
      </c>
    </row>
    <row r="33" spans="1:18" x14ac:dyDescent="0.35">
      <c r="A33">
        <f t="shared" si="9"/>
        <v>26</v>
      </c>
      <c r="B33" s="4">
        <f t="shared" si="13"/>
        <v>1094541.861082406</v>
      </c>
      <c r="C33" s="4">
        <f t="shared" si="0"/>
        <v>3283.6255832472179</v>
      </c>
      <c r="D33" s="4">
        <f t="shared" si="1"/>
        <v>129.12582354991588</v>
      </c>
      <c r="E33" s="4">
        <f t="shared" si="2"/>
        <v>3111.3732492218664</v>
      </c>
      <c r="F33" s="4">
        <f t="shared" si="3"/>
        <v>43.126510475436056</v>
      </c>
      <c r="G33">
        <f>'Example 17.7a'!G33</f>
        <v>0.93880844905905336</v>
      </c>
      <c r="H33" s="4">
        <f t="shared" si="4"/>
        <v>40.487532412773142</v>
      </c>
      <c r="K33">
        <f t="shared" si="10"/>
        <v>26</v>
      </c>
      <c r="L33" s="4">
        <f t="shared" si="5"/>
        <v>912907.7120288274</v>
      </c>
      <c r="M33" s="4">
        <f t="shared" si="6"/>
        <v>2738.7231360864821</v>
      </c>
      <c r="N33" s="4">
        <f t="shared" si="7"/>
        <v>111.0168988892741</v>
      </c>
      <c r="O33" s="4">
        <f t="shared" si="11"/>
        <v>2595.0552785673535</v>
      </c>
      <c r="P33" s="4">
        <f t="shared" si="12"/>
        <v>32.650958629854884</v>
      </c>
      <c r="Q33">
        <f>'Example 17.7a'!G33</f>
        <v>0.93880844905905336</v>
      </c>
      <c r="R33" s="4">
        <f t="shared" si="8"/>
        <v>30.652995831585379</v>
      </c>
    </row>
    <row r="34" spans="1:18" x14ac:dyDescent="0.35">
      <c r="A34">
        <f t="shared" si="9"/>
        <v>27</v>
      </c>
      <c r="B34" s="4">
        <f t="shared" si="13"/>
        <v>1098351.4140299032</v>
      </c>
      <c r="C34" s="4">
        <f t="shared" si="0"/>
        <v>3295.05424208971</v>
      </c>
      <c r="D34" s="4">
        <f t="shared" si="1"/>
        <v>129.50563597878136</v>
      </c>
      <c r="E34" s="4">
        <f t="shared" si="2"/>
        <v>3122.2023838157829</v>
      </c>
      <c r="F34" s="4">
        <f t="shared" si="3"/>
        <v>43.346222295145807</v>
      </c>
      <c r="G34">
        <f>'Example 17.7a'!G34</f>
        <v>0.93634161938033933</v>
      </c>
      <c r="H34" s="4">
        <f t="shared" si="4"/>
        <v>40.586871977856994</v>
      </c>
      <c r="K34">
        <f t="shared" si="10"/>
        <v>27</v>
      </c>
      <c r="L34" s="4">
        <f t="shared" si="5"/>
        <v>909713.90439829451</v>
      </c>
      <c r="M34" s="4">
        <f t="shared" si="6"/>
        <v>2729.1417131948838</v>
      </c>
      <c r="N34" s="4">
        <f t="shared" si="7"/>
        <v>110.69847626850996</v>
      </c>
      <c r="O34" s="4">
        <f t="shared" si="11"/>
        <v>2585.9764776752854</v>
      </c>
      <c r="P34" s="4">
        <f t="shared" si="12"/>
        <v>32.466759251088341</v>
      </c>
      <c r="Q34">
        <f>'Example 17.7a'!G34</f>
        <v>0.93634161938033933</v>
      </c>
      <c r="R34" s="4">
        <f t="shared" si="8"/>
        <v>30.399977933195672</v>
      </c>
    </row>
    <row r="35" spans="1:18" x14ac:dyDescent="0.35">
      <c r="A35">
        <f t="shared" si="9"/>
        <v>28</v>
      </c>
      <c r="B35" s="4">
        <f t="shared" si="13"/>
        <v>1102174.226126434</v>
      </c>
      <c r="C35" s="4">
        <f t="shared" si="0"/>
        <v>3306.5226783793023</v>
      </c>
      <c r="D35" s="4">
        <f t="shared" si="1"/>
        <v>129.88677034480548</v>
      </c>
      <c r="E35" s="4">
        <f t="shared" si="2"/>
        <v>3133.0692092126528</v>
      </c>
      <c r="F35" s="4">
        <f t="shared" si="3"/>
        <v>43.566698821844042</v>
      </c>
      <c r="G35">
        <f>'Example 17.7a'!G35</f>
        <v>0.93386646570162102</v>
      </c>
      <c r="H35" s="4">
        <f t="shared" si="4"/>
        <v>40.685479051042471</v>
      </c>
      <c r="K35">
        <f t="shared" si="10"/>
        <v>28</v>
      </c>
      <c r="L35" s="4">
        <f t="shared" si="5"/>
        <v>906531.27030375728</v>
      </c>
      <c r="M35" s="4">
        <f t="shared" si="6"/>
        <v>2719.5938109112717</v>
      </c>
      <c r="N35" s="4">
        <f t="shared" si="7"/>
        <v>110.38116764928461</v>
      </c>
      <c r="O35" s="4">
        <f t="shared" si="11"/>
        <v>2576.929438968139</v>
      </c>
      <c r="P35" s="4">
        <f t="shared" si="12"/>
        <v>32.283204293848414</v>
      </c>
      <c r="Q35">
        <f>'Example 17.7a'!G35</f>
        <v>0.93386646570162102</v>
      </c>
      <c r="R35" s="4">
        <f t="shared" si="8"/>
        <v>30.148201895419614</v>
      </c>
    </row>
    <row r="36" spans="1:18" x14ac:dyDescent="0.35">
      <c r="A36">
        <f t="shared" si="9"/>
        <v>29</v>
      </c>
      <c r="B36" s="4">
        <f t="shared" si="13"/>
        <v>1106010.3435204674</v>
      </c>
      <c r="C36" s="4">
        <f t="shared" si="0"/>
        <v>3318.0310305614021</v>
      </c>
      <c r="D36" s="4">
        <f t="shared" si="1"/>
        <v>130.26923124899062</v>
      </c>
      <c r="E36" s="4">
        <f t="shared" si="2"/>
        <v>3143.9738565953185</v>
      </c>
      <c r="F36" s="4">
        <f t="shared" si="3"/>
        <v>43.787942717093486</v>
      </c>
      <c r="G36">
        <f>'Example 17.7a'!G36</f>
        <v>0.93138299914428702</v>
      </c>
      <c r="H36" s="4">
        <f t="shared" si="4"/>
        <v>40.783345414204774</v>
      </c>
      <c r="K36">
        <f t="shared" si="10"/>
        <v>29</v>
      </c>
      <c r="L36" s="4">
        <f t="shared" si="5"/>
        <v>903359.77065459953</v>
      </c>
      <c r="M36" s="4">
        <f t="shared" si="6"/>
        <v>2710.0793119637988</v>
      </c>
      <c r="N36" s="4">
        <f t="shared" si="7"/>
        <v>110.06496913426358</v>
      </c>
      <c r="O36" s="4">
        <f t="shared" si="11"/>
        <v>2567.914051325909</v>
      </c>
      <c r="P36" s="4">
        <f t="shared" si="12"/>
        <v>32.100291503626387</v>
      </c>
      <c r="Q36">
        <f>'Example 17.7a'!G36</f>
        <v>0.93138299914428702</v>
      </c>
      <c r="R36" s="4">
        <f t="shared" si="8"/>
        <v>29.897665774053419</v>
      </c>
    </row>
    <row r="37" spans="1:18" x14ac:dyDescent="0.35">
      <c r="A37">
        <f t="shared" si="9"/>
        <v>30</v>
      </c>
      <c r="B37" s="4">
        <f t="shared" si="13"/>
        <v>1109859.81252109</v>
      </c>
      <c r="C37" s="4">
        <f t="shared" si="0"/>
        <v>3329.5794375632699</v>
      </c>
      <c r="D37" s="4">
        <f t="shared" si="1"/>
        <v>130.65302330835269</v>
      </c>
      <c r="E37" s="4">
        <f t="shared" si="2"/>
        <v>3154.9164576031972</v>
      </c>
      <c r="F37" s="4">
        <f t="shared" si="3"/>
        <v>44.009956651720316</v>
      </c>
      <c r="G37">
        <f>'Example 17.7a'!G37</f>
        <v>0.92889123137122831</v>
      </c>
      <c r="H37" s="4">
        <f t="shared" si="4"/>
        <v>40.880462826810863</v>
      </c>
      <c r="K37">
        <f t="shared" si="10"/>
        <v>30</v>
      </c>
      <c r="L37" s="4">
        <f t="shared" si="5"/>
        <v>900199.36649696447</v>
      </c>
      <c r="M37" s="4">
        <f t="shared" si="6"/>
        <v>2700.5980994908937</v>
      </c>
      <c r="N37" s="4">
        <f t="shared" si="7"/>
        <v>109.74987683974737</v>
      </c>
      <c r="O37" s="4">
        <f t="shared" si="11"/>
        <v>2558.9302040173452</v>
      </c>
      <c r="P37" s="4">
        <f t="shared" si="12"/>
        <v>31.918018633800948</v>
      </c>
      <c r="Q37">
        <f>'Example 17.7a'!G37</f>
        <v>0.92889123137122831</v>
      </c>
      <c r="R37" s="4">
        <f t="shared" si="8"/>
        <v>29.648367631681172</v>
      </c>
    </row>
    <row r="38" spans="1:18" x14ac:dyDescent="0.35">
      <c r="A38">
        <f t="shared" si="9"/>
        <v>31</v>
      </c>
      <c r="B38" s="4">
        <f t="shared" si="13"/>
        <v>1113722.6795985696</v>
      </c>
      <c r="C38" s="4">
        <f t="shared" si="0"/>
        <v>3341.168038795709</v>
      </c>
      <c r="D38" s="4">
        <f t="shared" si="1"/>
        <v>131.0381511559774</v>
      </c>
      <c r="E38" s="4">
        <f t="shared" si="2"/>
        <v>3165.8971443338851</v>
      </c>
      <c r="F38" s="4">
        <f t="shared" si="3"/>
        <v>44.232743305846626</v>
      </c>
      <c r="G38">
        <f>'Example 17.7a'!G38</f>
        <v>0.9263911745919543</v>
      </c>
      <c r="H38" s="4">
        <f t="shared" si="4"/>
        <v>40.976823026527661</v>
      </c>
      <c r="K38">
        <f t="shared" si="10"/>
        <v>31</v>
      </c>
      <c r="L38" s="4">
        <f t="shared" si="5"/>
        <v>897050.01901327493</v>
      </c>
      <c r="M38" s="4">
        <f t="shared" si="6"/>
        <v>2691.1500570398248</v>
      </c>
      <c r="N38" s="4">
        <f t="shared" si="7"/>
        <v>109.43588689562351</v>
      </c>
      <c r="O38" s="4">
        <f t="shared" si="11"/>
        <v>2549.977786698591</v>
      </c>
      <c r="P38" s="4">
        <f t="shared" si="12"/>
        <v>31.736383445610606</v>
      </c>
      <c r="Q38">
        <f>'Example 17.7a'!G38</f>
        <v>0.9263911745919543</v>
      </c>
      <c r="R38" s="4">
        <f t="shared" si="8"/>
        <v>29.400305537479863</v>
      </c>
    </row>
    <row r="39" spans="1:18" x14ac:dyDescent="0.35">
      <c r="A39">
        <f t="shared" si="9"/>
        <v>32</v>
      </c>
      <c r="B39" s="4">
        <f t="shared" ref="B39:B70" si="14">$B$2*(1+$B$3)^(A39)*(1-$B$4)^A39</f>
        <v>1117598.9913849123</v>
      </c>
      <c r="C39" s="4">
        <f t="shared" ref="C39:C70" si="15">B39*$B$4</f>
        <v>3352.7969741547367</v>
      </c>
      <c r="D39" s="4">
        <f t="shared" ref="D39:D70" si="16">$D$2*(B39-C39)+$D$3</f>
        <v>131.42461944107578</v>
      </c>
      <c r="E39" s="4">
        <f t="shared" ref="E39:E66" si="17">$D$4*(1-$B$4)*(B39)</f>
        <v>3176.9160493447389</v>
      </c>
      <c r="F39" s="4">
        <f t="shared" ref="F39:F66" si="18">($B$4-(1-$B$4)*($D$2+$D$4))*B39-$D$3</f>
        <v>44.456305368922614</v>
      </c>
      <c r="G39">
        <f>'Example 17.7a'!G39</f>
        <v>0.92388284156771372</v>
      </c>
      <c r="H39" s="4">
        <f t="shared" ref="H39:H70" si="19">G39*F39</f>
        <v>41.072417729842229</v>
      </c>
      <c r="K39">
        <f t="shared" si="10"/>
        <v>32</v>
      </c>
      <c r="L39" s="4">
        <f t="shared" ref="L39:L70" si="20">$L$2*(1+$L$3)^(K39)*(1-$L$4)^K39</f>
        <v>893911.68952175719</v>
      </c>
      <c r="M39" s="4">
        <f t="shared" ref="M39:M70" si="21">L39*$L$4</f>
        <v>2681.7350685652718</v>
      </c>
      <c r="N39" s="4">
        <f t="shared" ref="N39:N70" si="22">$N$2*(L39-M39)+$N$3</f>
        <v>109.12299544531921</v>
      </c>
      <c r="O39" s="4">
        <f t="shared" si="11"/>
        <v>2541.0566894118265</v>
      </c>
      <c r="P39" s="4">
        <f t="shared" si="12"/>
        <v>31.555383708126143</v>
      </c>
      <c r="Q39">
        <f>'Example 17.7a'!G39</f>
        <v>0.92388284156771372</v>
      </c>
      <c r="R39" s="4">
        <f t="shared" ref="R39:R70" si="23">P39*Q39</f>
        <v>29.153477567023121</v>
      </c>
    </row>
    <row r="40" spans="1:18" x14ac:dyDescent="0.35">
      <c r="A40">
        <f t="shared" ref="A40:A66" si="24">A39+1</f>
        <v>33</v>
      </c>
      <c r="B40" s="4">
        <f t="shared" si="14"/>
        <v>1121488.7946744275</v>
      </c>
      <c r="C40" s="4">
        <f t="shared" si="15"/>
        <v>3364.4663840232824</v>
      </c>
      <c r="D40" s="4">
        <f t="shared" si="16"/>
        <v>131.81243282904043</v>
      </c>
      <c r="E40" s="4">
        <f t="shared" si="17"/>
        <v>3187.9733056544833</v>
      </c>
      <c r="F40" s="4">
        <f t="shared" si="18"/>
        <v>44.680645539759141</v>
      </c>
      <c r="G40">
        <f>'Example 17.7a'!G40</f>
        <v>0.92136624561661673</v>
      </c>
      <c r="H40" s="4">
        <f t="shared" si="19"/>
        <v>41.167238632694712</v>
      </c>
      <c r="K40">
        <f t="shared" ref="K40:K66" si="25">K39+1</f>
        <v>33</v>
      </c>
      <c r="L40" s="4">
        <f t="shared" si="20"/>
        <v>890784.33947596524</v>
      </c>
      <c r="M40" s="4">
        <f t="shared" si="21"/>
        <v>2672.3530184278957</v>
      </c>
      <c r="N40" s="4">
        <f t="shared" si="22"/>
        <v>108.81119864575375</v>
      </c>
      <c r="O40" s="4">
        <f t="shared" ref="O40:O66" si="26">$D$4*(1-$B$4)*(L40)</f>
        <v>2532.166802583919</v>
      </c>
      <c r="P40" s="4">
        <f t="shared" ref="P40:P66" si="27">($B$4-(1-$B$4)*($D$2+$D$4))*L40-$D$3</f>
        <v>31.375017198223262</v>
      </c>
      <c r="Q40">
        <f>'Example 17.7a'!G40</f>
        <v>0.92136624561661673</v>
      </c>
      <c r="R40" s="4">
        <f t="shared" si="23"/>
        <v>28.907881802083747</v>
      </c>
    </row>
    <row r="41" spans="1:18" x14ac:dyDescent="0.35">
      <c r="A41">
        <f t="shared" si="24"/>
        <v>34</v>
      </c>
      <c r="B41" s="4">
        <f t="shared" si="14"/>
        <v>1125392.1364242916</v>
      </c>
      <c r="C41" s="4">
        <f t="shared" si="15"/>
        <v>3376.1764092728749</v>
      </c>
      <c r="D41" s="4">
        <f t="shared" si="16"/>
        <v>132.20159600150185</v>
      </c>
      <c r="E41" s="4">
        <f t="shared" si="17"/>
        <v>3199.069046744813</v>
      </c>
      <c r="F41" s="4">
        <f t="shared" si="18"/>
        <v>44.905766526560271</v>
      </c>
      <c r="G41">
        <f>'Example 17.7a'!G41</f>
        <v>0.91884140061875919</v>
      </c>
      <c r="H41" s="4">
        <f t="shared" si="19"/>
        <v>41.261277411123629</v>
      </c>
      <c r="K41">
        <f t="shared" si="25"/>
        <v>34</v>
      </c>
      <c r="L41" s="4">
        <f t="shared" si="20"/>
        <v>887667.93046430871</v>
      </c>
      <c r="M41" s="4">
        <f t="shared" si="21"/>
        <v>2663.0037913929264</v>
      </c>
      <c r="N41" s="4">
        <f t="shared" si="22"/>
        <v>108.50049266729158</v>
      </c>
      <c r="O41" s="4">
        <f t="shared" si="26"/>
        <v>2523.3080170250796</v>
      </c>
      <c r="P41" s="4">
        <f t="shared" si="27"/>
        <v>31.195281700555284</v>
      </c>
      <c r="Q41">
        <f>'Example 17.7a'!G41</f>
        <v>0.91884140061875919</v>
      </c>
      <c r="R41" s="4">
        <f t="shared" si="23"/>
        <v>28.663516330434966</v>
      </c>
    </row>
    <row r="42" spans="1:18" x14ac:dyDescent="0.35">
      <c r="A42">
        <f t="shared" si="24"/>
        <v>35</v>
      </c>
      <c r="B42" s="4">
        <f t="shared" si="14"/>
        <v>1129309.0637551164</v>
      </c>
      <c r="C42" s="4">
        <f t="shared" si="15"/>
        <v>3387.9271912653494</v>
      </c>
      <c r="D42" s="4">
        <f t="shared" si="16"/>
        <v>132.5921136563851</v>
      </c>
      <c r="E42" s="4">
        <f t="shared" si="17"/>
        <v>3210.2034065620082</v>
      </c>
      <c r="F42" s="4">
        <f t="shared" si="18"/>
        <v>45.131671046955958</v>
      </c>
      <c r="G42">
        <f>'Example 17.7a'!G42</f>
        <v>0.91630832102134729</v>
      </c>
      <c r="H42" s="4">
        <f t="shared" si="19"/>
        <v>41.354525721923963</v>
      </c>
      <c r="K42">
        <f t="shared" si="25"/>
        <v>35</v>
      </c>
      <c r="L42" s="4">
        <f t="shared" si="20"/>
        <v>884562.42420957936</v>
      </c>
      <c r="M42" s="4">
        <f t="shared" si="21"/>
        <v>2653.6872726287384</v>
      </c>
      <c r="N42" s="4">
        <f t="shared" si="22"/>
        <v>108.19087369369507</v>
      </c>
      <c r="O42" s="4">
        <f t="shared" si="26"/>
        <v>2514.4802239275173</v>
      </c>
      <c r="P42" s="4">
        <f t="shared" si="27"/>
        <v>31.016175007525895</v>
      </c>
      <c r="Q42">
        <f>'Example 17.7a'!G42</f>
        <v>0.91630832102134729</v>
      </c>
      <c r="R42" s="4">
        <f t="shared" si="23"/>
        <v>28.420379245650327</v>
      </c>
    </row>
    <row r="43" spans="1:18" x14ac:dyDescent="0.35">
      <c r="A43">
        <f t="shared" si="24"/>
        <v>36</v>
      </c>
      <c r="B43" s="4">
        <f t="shared" si="14"/>
        <v>1133239.6239515159</v>
      </c>
      <c r="C43" s="4">
        <f t="shared" si="15"/>
        <v>3399.7188718545476</v>
      </c>
      <c r="D43" s="4">
        <f t="shared" si="16"/>
        <v>132.98399050796615</v>
      </c>
      <c r="E43" s="4">
        <f t="shared" si="17"/>
        <v>3221.376519518547</v>
      </c>
      <c r="F43" s="4">
        <f t="shared" si="18"/>
        <v>45.358361828034887</v>
      </c>
      <c r="G43">
        <f>'Example 17.7a'!G43</f>
        <v>0.91376702184382308</v>
      </c>
      <c r="H43" s="4">
        <f t="shared" si="19"/>
        <v>41.446975203317983</v>
      </c>
      <c r="K43">
        <f t="shared" si="25"/>
        <v>36</v>
      </c>
      <c r="L43" s="4">
        <f t="shared" si="20"/>
        <v>881467.78256848233</v>
      </c>
      <c r="M43" s="4">
        <f t="shared" si="21"/>
        <v>2644.4033477054472</v>
      </c>
      <c r="N43" s="4">
        <f t="shared" si="22"/>
        <v>107.88233792207768</v>
      </c>
      <c r="O43" s="4">
        <f t="shared" si="26"/>
        <v>2505.6833148641076</v>
      </c>
      <c r="P43" s="4">
        <f t="shared" si="27"/>
        <v>30.837694919262077</v>
      </c>
      <c r="Q43">
        <f>'Example 17.7a'!G43</f>
        <v>0.91376702184382308</v>
      </c>
      <c r="R43" s="4">
        <f t="shared" si="23"/>
        <v>28.178468646902502</v>
      </c>
    </row>
    <row r="44" spans="1:18" x14ac:dyDescent="0.35">
      <c r="A44">
        <f t="shared" si="24"/>
        <v>37</v>
      </c>
      <c r="B44" s="4">
        <f t="shared" si="14"/>
        <v>1137183.8644626793</v>
      </c>
      <c r="C44" s="4">
        <f t="shared" si="15"/>
        <v>3411.5515933880379</v>
      </c>
      <c r="D44" s="4">
        <f t="shared" si="16"/>
        <v>133.37723128692915</v>
      </c>
      <c r="E44" s="4">
        <f t="shared" si="17"/>
        <v>3232.5885204947317</v>
      </c>
      <c r="F44" s="4">
        <f t="shared" si="18"/>
        <v>45.585841606377357</v>
      </c>
      <c r="G44">
        <f>'Example 17.7a'!G44</f>
        <v>0.91121751868298806</v>
      </c>
      <c r="H44" s="4">
        <f t="shared" si="19"/>
        <v>41.538617475638894</v>
      </c>
      <c r="K44">
        <f t="shared" si="25"/>
        <v>37</v>
      </c>
      <c r="L44" s="4">
        <f t="shared" si="20"/>
        <v>878383.96753116662</v>
      </c>
      <c r="M44" s="4">
        <f t="shared" si="21"/>
        <v>2635.1519025934999</v>
      </c>
      <c r="N44" s="4">
        <f t="shared" si="22"/>
        <v>107.57488156285731</v>
      </c>
      <c r="O44" s="4">
        <f t="shared" si="26"/>
        <v>2496.9171817870556</v>
      </c>
      <c r="P44" s="4">
        <f t="shared" si="27"/>
        <v>30.659839243587044</v>
      </c>
      <c r="Q44">
        <f>'Example 17.7a'!G44</f>
        <v>0.91121751868298806</v>
      </c>
      <c r="R44" s="4">
        <f t="shared" si="23"/>
        <v>27.937782638760687</v>
      </c>
    </row>
    <row r="45" spans="1:18" x14ac:dyDescent="0.35">
      <c r="A45">
        <f t="shared" si="24"/>
        <v>38</v>
      </c>
      <c r="B45" s="4">
        <f t="shared" si="14"/>
        <v>1141141.8329029414</v>
      </c>
      <c r="C45" s="4">
        <f t="shared" si="15"/>
        <v>3423.4254987088243</v>
      </c>
      <c r="D45" s="4">
        <f t="shared" si="16"/>
        <v>133.77184074042327</v>
      </c>
      <c r="E45" s="4">
        <f t="shared" si="17"/>
        <v>3243.8395448403126</v>
      </c>
      <c r="F45" s="4">
        <f t="shared" si="18"/>
        <v>45.814113128088351</v>
      </c>
      <c r="G45">
        <f>'Example 17.7a'!G45</f>
        <v>0.90865982771812548</v>
      </c>
      <c r="H45" s="4">
        <f t="shared" si="19"/>
        <v>41.629444142027474</v>
      </c>
      <c r="K45">
        <f t="shared" si="25"/>
        <v>38</v>
      </c>
      <c r="L45" s="4">
        <f t="shared" si="20"/>
        <v>875310.94122075895</v>
      </c>
      <c r="M45" s="4">
        <f t="shared" si="21"/>
        <v>2625.9328236622769</v>
      </c>
      <c r="N45" s="4">
        <f t="shared" si="22"/>
        <v>107.26850083970967</v>
      </c>
      <c r="O45" s="4">
        <f t="shared" si="26"/>
        <v>2488.181717026574</v>
      </c>
      <c r="P45" s="4">
        <f t="shared" si="27"/>
        <v>30.482605795993365</v>
      </c>
      <c r="Q45">
        <f>'Example 17.7a'!G45</f>
        <v>0.90865982771812548</v>
      </c>
      <c r="R45" s="4">
        <f t="shared" si="23"/>
        <v>27.698319330986862</v>
      </c>
    </row>
    <row r="46" spans="1:18" x14ac:dyDescent="0.35">
      <c r="A46">
        <f t="shared" si="24"/>
        <v>39</v>
      </c>
      <c r="B46" s="4">
        <f t="shared" si="14"/>
        <v>1145113.5770523599</v>
      </c>
      <c r="C46" s="4">
        <f t="shared" si="15"/>
        <v>3435.34073115708</v>
      </c>
      <c r="D46" s="4">
        <f t="shared" si="16"/>
        <v>134.1678236321203</v>
      </c>
      <c r="E46" s="4">
        <f t="shared" si="17"/>
        <v>3255.1297283761292</v>
      </c>
      <c r="F46" s="4">
        <f t="shared" si="18"/>
        <v>46.043179148830646</v>
      </c>
      <c r="G46">
        <f>'Example 17.7a'!G46</f>
        <v>0.90609396571611978</v>
      </c>
      <c r="H46" s="4">
        <f t="shared" si="19"/>
        <v>41.719446789141713</v>
      </c>
      <c r="K46">
        <f t="shared" si="25"/>
        <v>39</v>
      </c>
      <c r="L46" s="4">
        <f t="shared" si="20"/>
        <v>872248.66589289799</v>
      </c>
      <c r="M46" s="4">
        <f t="shared" si="21"/>
        <v>2616.745997678694</v>
      </c>
      <c r="N46" s="4">
        <f t="shared" si="22"/>
        <v>106.96319198952193</v>
      </c>
      <c r="O46" s="4">
        <f t="shared" si="26"/>
        <v>2479.476813289556</v>
      </c>
      <c r="P46" s="4">
        <f t="shared" si="27"/>
        <v>30.305992399616073</v>
      </c>
      <c r="Q46">
        <f>'Example 17.7a'!G46</f>
        <v>0.90609396571611978</v>
      </c>
      <c r="R46" s="4">
        <f t="shared" si="23"/>
        <v>27.460076838330714</v>
      </c>
    </row>
    <row r="47" spans="1:18" x14ac:dyDescent="0.35">
      <c r="A47">
        <f t="shared" si="24"/>
        <v>40</v>
      </c>
      <c r="B47" s="4">
        <f t="shared" si="14"/>
        <v>1149099.1448572907</v>
      </c>
      <c r="C47" s="4">
        <f t="shared" si="15"/>
        <v>3447.2974345718721</v>
      </c>
      <c r="D47" s="4">
        <f t="shared" si="16"/>
        <v>134.56518474227187</v>
      </c>
      <c r="E47" s="4">
        <f t="shared" si="17"/>
        <v>3266.4592073957424</v>
      </c>
      <c r="F47" s="4">
        <f t="shared" si="18"/>
        <v>46.273042433858151</v>
      </c>
      <c r="G47">
        <f>'Example 17.7a'!G47</f>
        <v>0.90351995003657271</v>
      </c>
      <c r="H47" s="4">
        <f t="shared" si="19"/>
        <v>41.808616987879724</v>
      </c>
      <c r="K47">
        <f t="shared" si="25"/>
        <v>40</v>
      </c>
      <c r="L47" s="4">
        <f t="shared" si="20"/>
        <v>869197.10393527185</v>
      </c>
      <c r="M47" s="4">
        <f t="shared" si="21"/>
        <v>2607.5913118058156</v>
      </c>
      <c r="N47" s="4">
        <f t="shared" si="22"/>
        <v>106.65895126234662</v>
      </c>
      <c r="O47" s="4">
        <f t="shared" si="26"/>
        <v>2470.8023636582629</v>
      </c>
      <c r="P47" s="4">
        <f t="shared" si="27"/>
        <v>30.129996885206026</v>
      </c>
      <c r="Q47">
        <f>'Example 17.7a'!G47</f>
        <v>0.90351995003657271</v>
      </c>
      <c r="R47" s="4">
        <f t="shared" si="23"/>
        <v>27.223053280323441</v>
      </c>
    </row>
    <row r="48" spans="1:18" x14ac:dyDescent="0.35">
      <c r="A48">
        <f t="shared" si="24"/>
        <v>41</v>
      </c>
      <c r="B48" s="4">
        <f t="shared" si="14"/>
        <v>1153098.5844309663</v>
      </c>
      <c r="C48" s="4">
        <f t="shared" si="15"/>
        <v>3459.295753292899</v>
      </c>
      <c r="D48" s="4">
        <f t="shared" si="16"/>
        <v>134.96392886776732</v>
      </c>
      <c r="E48" s="4">
        <f t="shared" si="17"/>
        <v>3277.8281186670824</v>
      </c>
      <c r="F48" s="4">
        <f t="shared" si="18"/>
        <v>46.503705758049193</v>
      </c>
      <c r="G48">
        <f>'Example 17.7a'!G48</f>
        <v>0.90093779863691414</v>
      </c>
      <c r="H48" s="4">
        <f t="shared" si="19"/>
        <v>41.896946294115629</v>
      </c>
      <c r="K48">
        <f t="shared" si="25"/>
        <v>41</v>
      </c>
      <c r="L48" s="4">
        <f t="shared" si="20"/>
        <v>866156.21786715428</v>
      </c>
      <c r="M48" s="4">
        <f t="shared" si="21"/>
        <v>2598.4686536014628</v>
      </c>
      <c r="N48" s="4">
        <f t="shared" si="22"/>
        <v>106.35577492135529</v>
      </c>
      <c r="O48" s="4">
        <f t="shared" si="26"/>
        <v>2462.1582615890047</v>
      </c>
      <c r="P48" s="4">
        <f t="shared" si="27"/>
        <v>29.954617091103131</v>
      </c>
      <c r="Q48">
        <f>'Example 17.7a'!G48</f>
        <v>0.90093779863691414</v>
      </c>
      <c r="R48" s="4">
        <f t="shared" si="23"/>
        <v>26.987246781070141</v>
      </c>
    </row>
    <row r="49" spans="1:18" x14ac:dyDescent="0.35">
      <c r="A49">
        <f t="shared" si="24"/>
        <v>42</v>
      </c>
      <c r="B49" s="4">
        <f t="shared" si="14"/>
        <v>1157111.9440540783</v>
      </c>
      <c r="C49" s="4">
        <f t="shared" si="15"/>
        <v>3471.335832162235</v>
      </c>
      <c r="D49" s="4">
        <f t="shared" si="16"/>
        <v>135.36406082219162</v>
      </c>
      <c r="E49" s="4">
        <f t="shared" si="17"/>
        <v>3289.2365994341035</v>
      </c>
      <c r="F49" s="4">
        <f t="shared" si="18"/>
        <v>46.735171905940078</v>
      </c>
      <c r="G49">
        <f>'Example 17.7a'!G49</f>
        <v>0.89834753007750823</v>
      </c>
      <c r="H49" s="4">
        <f t="shared" si="19"/>
        <v>41.984426249449022</v>
      </c>
      <c r="K49">
        <f t="shared" si="25"/>
        <v>42</v>
      </c>
      <c r="L49" s="4">
        <f t="shared" si="20"/>
        <v>863125.97033894621</v>
      </c>
      <c r="M49" s="4">
        <f t="shared" si="21"/>
        <v>2589.3779110168389</v>
      </c>
      <c r="N49" s="4">
        <f t="shared" si="22"/>
        <v>106.05365924279295</v>
      </c>
      <c r="O49" s="4">
        <f t="shared" si="26"/>
        <v>2453.544400910836</v>
      </c>
      <c r="P49" s="4">
        <f t="shared" si="27"/>
        <v>29.779850863209916</v>
      </c>
      <c r="Q49">
        <f>'Example 17.7a'!G49</f>
        <v>0.89834753007750823</v>
      </c>
      <c r="R49" s="4">
        <f t="shared" si="23"/>
        <v>26.75265546904118</v>
      </c>
    </row>
    <row r="50" spans="1:18" x14ac:dyDescent="0.35">
      <c r="A50">
        <f t="shared" si="24"/>
        <v>43</v>
      </c>
      <c r="B50" s="4">
        <f t="shared" si="14"/>
        <v>1161139.2721753584</v>
      </c>
      <c r="C50" s="4">
        <f t="shared" si="15"/>
        <v>3483.4178165260751</v>
      </c>
      <c r="D50" s="4">
        <f t="shared" si="16"/>
        <v>135.76558543588322</v>
      </c>
      <c r="E50" s="4">
        <f t="shared" si="17"/>
        <v>3300.6847874184336</v>
      </c>
      <c r="F50" s="4">
        <f t="shared" si="18"/>
        <v>46.967443671758701</v>
      </c>
      <c r="G50">
        <f>'Example 17.7a'!G50</f>
        <v>0.89574916352675249</v>
      </c>
      <c r="H50" s="4">
        <f t="shared" si="19"/>
        <v>42.071048381967721</v>
      </c>
      <c r="K50">
        <f t="shared" si="25"/>
        <v>43</v>
      </c>
      <c r="L50" s="4">
        <f t="shared" si="20"/>
        <v>860106.32413171534</v>
      </c>
      <c r="M50" s="4">
        <f t="shared" si="21"/>
        <v>2580.3189723951459</v>
      </c>
      <c r="N50" s="4">
        <f t="shared" si="22"/>
        <v>105.75260051593202</v>
      </c>
      <c r="O50" s="4">
        <f t="shared" si="26"/>
        <v>2444.9606758242494</v>
      </c>
      <c r="P50" s="4">
        <f t="shared" si="27"/>
        <v>29.605696054964973</v>
      </c>
      <c r="Q50">
        <f>'Example 17.7a'!G50</f>
        <v>0.89574916352675249</v>
      </c>
      <c r="R50" s="4">
        <f t="shared" si="23"/>
        <v>26.51927747686215</v>
      </c>
    </row>
    <row r="51" spans="1:18" x14ac:dyDescent="0.35">
      <c r="A51">
        <f t="shared" si="24"/>
        <v>44</v>
      </c>
      <c r="B51" s="4">
        <f t="shared" si="14"/>
        <v>1165180.6174121646</v>
      </c>
      <c r="C51" s="4">
        <f t="shared" si="15"/>
        <v>3495.5418522364939</v>
      </c>
      <c r="D51" s="4">
        <f t="shared" si="16"/>
        <v>136.16850755599282</v>
      </c>
      <c r="E51" s="4">
        <f t="shared" si="17"/>
        <v>3312.1728208210429</v>
      </c>
      <c r="F51" s="4">
        <f t="shared" si="18"/>
        <v>47.200523859458244</v>
      </c>
      <c r="G51">
        <f>'Example 17.7a'!G51</f>
        <v>0.89314271876616946</v>
      </c>
      <c r="H51" s="4">
        <f t="shared" si="19"/>
        <v>42.156804207023988</v>
      </c>
      <c r="K51">
        <f t="shared" si="25"/>
        <v>44</v>
      </c>
      <c r="L51" s="4">
        <f t="shared" si="20"/>
        <v>857097.24215674074</v>
      </c>
      <c r="M51" s="4">
        <f t="shared" si="21"/>
        <v>2571.2917264702223</v>
      </c>
      <c r="N51" s="4">
        <f t="shared" si="22"/>
        <v>105.45259504302706</v>
      </c>
      <c r="O51" s="4">
        <f t="shared" si="26"/>
        <v>2436.4069808998788</v>
      </c>
      <c r="P51" s="4">
        <f t="shared" si="27"/>
        <v>29.432150527316686</v>
      </c>
      <c r="Q51">
        <f>'Example 17.7a'!G51</f>
        <v>0.89314271876616946</v>
      </c>
      <c r="R51" s="4">
        <f t="shared" si="23"/>
        <v>26.287110941102775</v>
      </c>
    </row>
    <row r="52" spans="1:18" x14ac:dyDescent="0.35">
      <c r="A52">
        <f t="shared" si="24"/>
        <v>45</v>
      </c>
      <c r="B52" s="4">
        <f t="shared" si="14"/>
        <v>1169236.0285510675</v>
      </c>
      <c r="C52" s="4">
        <f t="shared" si="15"/>
        <v>3507.7080856532025</v>
      </c>
      <c r="D52" s="4">
        <f t="shared" si="16"/>
        <v>136.57283204654144</v>
      </c>
      <c r="E52" s="4">
        <f t="shared" si="17"/>
        <v>3323.7008383239099</v>
      </c>
      <c r="F52" s="4">
        <f t="shared" si="18"/>
        <v>47.434415282751075</v>
      </c>
      <c r="G52">
        <f>'Example 17.7a'!G52</f>
        <v>0.89052821619548994</v>
      </c>
      <c r="H52" s="4">
        <f t="shared" si="19"/>
        <v>42.241685228024402</v>
      </c>
      <c r="K52">
        <f t="shared" si="25"/>
        <v>45</v>
      </c>
      <c r="L52" s="4">
        <f t="shared" si="20"/>
        <v>854098.6874550553</v>
      </c>
      <c r="M52" s="4">
        <f t="shared" si="21"/>
        <v>2562.2960623651661</v>
      </c>
      <c r="N52" s="4">
        <f t="shared" si="22"/>
        <v>105.15363913926902</v>
      </c>
      <c r="O52" s="4">
        <f t="shared" si="26"/>
        <v>2427.8832110772</v>
      </c>
      <c r="P52" s="4">
        <f t="shared" si="27"/>
        <v>29.259212148696868</v>
      </c>
      <c r="Q52">
        <f>'Example 17.7a'!G52</f>
        <v>0.89052821619548994</v>
      </c>
      <c r="R52" s="4">
        <f t="shared" si="23"/>
        <v>26.056154002064432</v>
      </c>
    </row>
    <row r="53" spans="1:18" x14ac:dyDescent="0.35">
      <c r="A53">
        <f t="shared" si="24"/>
        <v>46</v>
      </c>
      <c r="B53" s="4">
        <f t="shared" si="14"/>
        <v>1173305.5545484393</v>
      </c>
      <c r="C53" s="4">
        <f t="shared" si="15"/>
        <v>3519.9166636453183</v>
      </c>
      <c r="D53" s="4">
        <f t="shared" si="16"/>
        <v>136.97856378847939</v>
      </c>
      <c r="E53" s="4">
        <f t="shared" si="17"/>
        <v>3335.2689790916961</v>
      </c>
      <c r="F53" s="4">
        <f t="shared" si="18"/>
        <v>47.669120765142694</v>
      </c>
      <c r="G53">
        <f>'Example 17.7a'!G53</f>
        <v>0.8879056768377267</v>
      </c>
      <c r="H53" s="4">
        <f t="shared" si="19"/>
        <v>42.325682937233353</v>
      </c>
      <c r="K53">
        <f t="shared" si="25"/>
        <v>46</v>
      </c>
      <c r="L53" s="4">
        <f t="shared" si="20"/>
        <v>851110.62319699395</v>
      </c>
      <c r="M53" s="4">
        <f t="shared" si="21"/>
        <v>2553.331869590982</v>
      </c>
      <c r="N53" s="4">
        <f t="shared" si="22"/>
        <v>104.85572913274029</v>
      </c>
      <c r="O53" s="4">
        <f t="shared" si="26"/>
        <v>2419.389261663247</v>
      </c>
      <c r="P53" s="4">
        <f t="shared" si="27"/>
        <v>29.086878794994661</v>
      </c>
      <c r="Q53">
        <f>'Example 17.7a'!G53</f>
        <v>0.8879056768377267</v>
      </c>
      <c r="R53" s="4">
        <f t="shared" si="23"/>
        <v>25.826404803566653</v>
      </c>
    </row>
    <row r="54" spans="1:18" x14ac:dyDescent="0.35">
      <c r="A54">
        <f t="shared" si="24"/>
        <v>47</v>
      </c>
      <c r="B54" s="4">
        <f t="shared" si="14"/>
        <v>1177389.2445310452</v>
      </c>
      <c r="C54" s="4">
        <f t="shared" si="15"/>
        <v>3532.1677335931358</v>
      </c>
      <c r="D54" s="4">
        <f t="shared" si="16"/>
        <v>137.38570767974522</v>
      </c>
      <c r="E54" s="4">
        <f t="shared" si="17"/>
        <v>3346.8773827734249</v>
      </c>
      <c r="F54" s="4">
        <f t="shared" si="18"/>
        <v>47.904643139965771</v>
      </c>
      <c r="G54">
        <f>'Example 17.7a'!G54</f>
        <v>0.88527512234423777</v>
      </c>
      <c r="H54" s="4">
        <f t="shared" si="19"/>
        <v>42.408788816590246</v>
      </c>
      <c r="K54">
        <f t="shared" si="25"/>
        <v>47</v>
      </c>
      <c r="L54" s="4">
        <f t="shared" si="20"/>
        <v>848133.01268173917</v>
      </c>
      <c r="M54" s="4">
        <f t="shared" si="21"/>
        <v>2544.3990380452174</v>
      </c>
      <c r="N54" s="4">
        <f t="shared" si="22"/>
        <v>104.55886136436941</v>
      </c>
      <c r="O54" s="4">
        <f t="shared" si="26"/>
        <v>2410.9250283313181</v>
      </c>
      <c r="P54" s="4">
        <f t="shared" si="27"/>
        <v>28.915148349530362</v>
      </c>
      <c r="Q54">
        <f>'Example 17.7a'!G54</f>
        <v>0.88527512234423777</v>
      </c>
      <c r="R54" s="4">
        <f t="shared" si="23"/>
        <v>25.597861492732278</v>
      </c>
    </row>
    <row r="55" spans="1:18" x14ac:dyDescent="0.35">
      <c r="A55">
        <f t="shared" si="24"/>
        <v>48</v>
      </c>
      <c r="B55" s="4">
        <f t="shared" si="14"/>
        <v>1181487.1477966355</v>
      </c>
      <c r="C55" s="4">
        <f t="shared" si="15"/>
        <v>3544.4614433899064</v>
      </c>
      <c r="D55" s="4">
        <f t="shared" si="16"/>
        <v>137.79426863532456</v>
      </c>
      <c r="E55" s="4">
        <f t="shared" si="17"/>
        <v>3358.5261895041676</v>
      </c>
      <c r="F55" s="4">
        <f t="shared" si="18"/>
        <v>48.140985250414417</v>
      </c>
      <c r="G55">
        <f>'Example 17.7a'!G55</f>
        <v>0.88263657499977743</v>
      </c>
      <c r="H55" s="4">
        <f t="shared" si="19"/>
        <v>42.490994338540581</v>
      </c>
      <c r="K55">
        <f t="shared" si="25"/>
        <v>48</v>
      </c>
      <c r="L55" s="4">
        <f t="shared" si="20"/>
        <v>845165.81933687243</v>
      </c>
      <c r="M55" s="4">
        <f t="shared" si="21"/>
        <v>2535.4974580106173</v>
      </c>
      <c r="N55" s="4">
        <f t="shared" si="22"/>
        <v>104.2630321878862</v>
      </c>
      <c r="O55" s="4">
        <f t="shared" si="26"/>
        <v>2402.4904071197016</v>
      </c>
      <c r="P55" s="4">
        <f t="shared" si="27"/>
        <v>28.744018703029553</v>
      </c>
      <c r="Q55">
        <f>'Example 17.7a'!G55</f>
        <v>0.88263657499977743</v>
      </c>
      <c r="R55" s="4">
        <f t="shared" si="23"/>
        <v>25.370522219771548</v>
      </c>
    </row>
    <row r="56" spans="1:18" x14ac:dyDescent="0.35">
      <c r="A56">
        <f t="shared" si="24"/>
        <v>49</v>
      </c>
      <c r="B56" s="4">
        <f t="shared" si="14"/>
        <v>1185599.3138145416</v>
      </c>
      <c r="C56" s="4">
        <f t="shared" si="15"/>
        <v>3556.7979414436249</v>
      </c>
      <c r="D56" s="4">
        <f t="shared" si="16"/>
        <v>138.20425158730981</v>
      </c>
      <c r="E56" s="4">
        <f t="shared" si="17"/>
        <v>3370.2155399067365</v>
      </c>
      <c r="F56" s="4">
        <f t="shared" si="18"/>
        <v>48.378149949578486</v>
      </c>
      <c r="G56">
        <f>'Example 17.7a'!G56</f>
        <v>0.87999005772753514</v>
      </c>
      <c r="H56" s="4">
        <f t="shared" si="19"/>
        <v>42.572290966880921</v>
      </c>
      <c r="K56">
        <f t="shared" si="25"/>
        <v>49</v>
      </c>
      <c r="L56" s="4">
        <f t="shared" si="20"/>
        <v>842209.00671792228</v>
      </c>
      <c r="M56" s="4">
        <f t="shared" si="21"/>
        <v>2526.6270201537668</v>
      </c>
      <c r="N56" s="4">
        <f t="shared" si="22"/>
        <v>103.96823796977685</v>
      </c>
      <c r="O56" s="4">
        <f t="shared" si="26"/>
        <v>2394.0852944303933</v>
      </c>
      <c r="P56" s="4">
        <f t="shared" si="27"/>
        <v>28.573487753597</v>
      </c>
      <c r="Q56">
        <f>'Example 17.7a'!G56</f>
        <v>0.87999005772753514</v>
      </c>
      <c r="R56" s="4">
        <f t="shared" si="23"/>
        <v>25.144385137764843</v>
      </c>
    </row>
    <row r="57" spans="1:18" x14ac:dyDescent="0.35">
      <c r="A57">
        <f t="shared" si="24"/>
        <v>50</v>
      </c>
      <c r="B57" s="4">
        <f t="shared" si="14"/>
        <v>1189725.7922262731</v>
      </c>
      <c r="C57" s="4">
        <f t="shared" si="15"/>
        <v>3569.1773766788192</v>
      </c>
      <c r="D57" s="4">
        <f t="shared" si="16"/>
        <v>138.61566148495942</v>
      </c>
      <c r="E57" s="4">
        <f t="shared" si="17"/>
        <v>3381.9455750933821</v>
      </c>
      <c r="F57" s="4">
        <f t="shared" si="18"/>
        <v>48.616140100477992</v>
      </c>
      <c r="G57">
        <f>'Example 17.7a'!G57</f>
        <v>0.87733559409416062</v>
      </c>
      <c r="H57" s="4">
        <f t="shared" si="19"/>
        <v>42.652670157617806</v>
      </c>
      <c r="K57">
        <f t="shared" si="25"/>
        <v>50</v>
      </c>
      <c r="L57" s="4">
        <f t="shared" si="20"/>
        <v>839262.53850791987</v>
      </c>
      <c r="M57" s="4">
        <f t="shared" si="21"/>
        <v>2517.7876155237595</v>
      </c>
      <c r="N57" s="4">
        <f t="shared" si="22"/>
        <v>103.67447508923961</v>
      </c>
      <c r="O57" s="4">
        <f t="shared" si="26"/>
        <v>2385.709587027829</v>
      </c>
      <c r="P57" s="4">
        <f t="shared" si="27"/>
        <v>28.403553406691053</v>
      </c>
      <c r="Q57">
        <f>'Example 17.7a'!G57</f>
        <v>0.87733559409416062</v>
      </c>
      <c r="R57" s="4">
        <f t="shared" si="23"/>
        <v>24.919448402444516</v>
      </c>
    </row>
    <row r="58" spans="1:18" x14ac:dyDescent="0.35">
      <c r="A58">
        <f t="shared" si="24"/>
        <v>51</v>
      </c>
      <c r="B58" s="4">
        <f t="shared" si="14"/>
        <v>1193866.6328461163</v>
      </c>
      <c r="C58" s="4">
        <f t="shared" si="15"/>
        <v>3581.599898538349</v>
      </c>
      <c r="D58" s="4">
        <f t="shared" si="16"/>
        <v>139.0285032947578</v>
      </c>
      <c r="E58" s="4">
        <f t="shared" si="17"/>
        <v>3393.7164366674938</v>
      </c>
      <c r="F58" s="4">
        <f t="shared" si="18"/>
        <v>48.854958576097687</v>
      </c>
      <c r="G58">
        <f>'Example 17.7a'!G58</f>
        <v>0.87467320831477358</v>
      </c>
      <c r="H58" s="4">
        <f t="shared" si="19"/>
        <v>42.732123359840728</v>
      </c>
      <c r="K58">
        <f t="shared" si="25"/>
        <v>51</v>
      </c>
      <c r="L58" s="4">
        <f t="shared" si="20"/>
        <v>836326.37851694983</v>
      </c>
      <c r="M58" s="4">
        <f t="shared" si="21"/>
        <v>2508.9791355508496</v>
      </c>
      <c r="N58" s="4">
        <f t="shared" si="22"/>
        <v>103.3817399381399</v>
      </c>
      <c r="O58" s="4">
        <f t="shared" si="26"/>
        <v>2377.3631820376122</v>
      </c>
      <c r="P58" s="4">
        <f t="shared" si="27"/>
        <v>28.234213575097741</v>
      </c>
      <c r="Q58">
        <f>'Example 17.7a'!G58</f>
        <v>0.87467320831477358</v>
      </c>
      <c r="R58" s="4">
        <f t="shared" si="23"/>
        <v>24.695710171975275</v>
      </c>
    </row>
    <row r="59" spans="1:18" x14ac:dyDescent="0.35">
      <c r="A59">
        <f t="shared" si="24"/>
        <v>52</v>
      </c>
      <c r="B59" s="4">
        <f t="shared" si="14"/>
        <v>1198021.8856617371</v>
      </c>
      <c r="C59" s="4">
        <f t="shared" si="15"/>
        <v>3594.0656569852113</v>
      </c>
      <c r="D59" s="4">
        <f t="shared" si="16"/>
        <v>139.44278200047518</v>
      </c>
      <c r="E59" s="4">
        <f t="shared" si="17"/>
        <v>3405.5282667253146</v>
      </c>
      <c r="F59" s="4">
        <f t="shared" si="18"/>
        <v>49.094608259421776</v>
      </c>
      <c r="G59">
        <f>'Example 17.7a'!G59</f>
        <v>0.87200292525795764</v>
      </c>
      <c r="H59" s="4">
        <f t="shared" si="19"/>
        <v>42.810642016609279</v>
      </c>
      <c r="K59">
        <f t="shared" si="25"/>
        <v>52</v>
      </c>
      <c r="L59" s="4">
        <f t="shared" si="20"/>
        <v>833400.49068170844</v>
      </c>
      <c r="M59" s="4">
        <f t="shared" si="21"/>
        <v>2500.2014720451252</v>
      </c>
      <c r="N59" s="4">
        <f t="shared" si="22"/>
        <v>103.09002892096633</v>
      </c>
      <c r="O59" s="4">
        <f t="shared" si="26"/>
        <v>2369.0459769452541</v>
      </c>
      <c r="P59" s="4">
        <f t="shared" si="27"/>
        <v>28.065466178905268</v>
      </c>
      <c r="Q59">
        <f>'Example 17.7a'!G59</f>
        <v>0.87200292525795764</v>
      </c>
      <c r="R59" s="4">
        <f t="shared" si="23"/>
        <v>24.473168606733669</v>
      </c>
    </row>
    <row r="60" spans="1:18" x14ac:dyDescent="0.35">
      <c r="A60">
        <f t="shared" si="24"/>
        <v>53</v>
      </c>
      <c r="B60" s="4">
        <f t="shared" si="14"/>
        <v>1202191.6008347829</v>
      </c>
      <c r="C60" s="4">
        <f t="shared" si="15"/>
        <v>3606.574802504349</v>
      </c>
      <c r="D60" s="4">
        <f t="shared" si="16"/>
        <v>139.85850260322786</v>
      </c>
      <c r="E60" s="4">
        <f t="shared" si="17"/>
        <v>3417.3812078576525</v>
      </c>
      <c r="F60" s="4">
        <f t="shared" si="18"/>
        <v>49.335092043468705</v>
      </c>
      <c r="G60">
        <f>'Example 17.7a'!G60</f>
        <v>0.86932477045073675</v>
      </c>
      <c r="H60" s="4">
        <f t="shared" si="19"/>
        <v>42.888217565854404</v>
      </c>
      <c r="K60">
        <f t="shared" si="25"/>
        <v>53</v>
      </c>
      <c r="L60" s="4">
        <f t="shared" si="20"/>
        <v>830484.83906505851</v>
      </c>
      <c r="M60" s="4">
        <f t="shared" si="21"/>
        <v>2491.4545171951754</v>
      </c>
      <c r="N60" s="4">
        <f t="shared" si="22"/>
        <v>102.79933845478634</v>
      </c>
      <c r="O60" s="4">
        <f t="shared" si="26"/>
        <v>2360.757869594911</v>
      </c>
      <c r="P60" s="4">
        <f t="shared" si="27"/>
        <v>27.897309145478367</v>
      </c>
      <c r="Q60">
        <f>'Example 17.7a'!G60</f>
        <v>0.86932477045073675</v>
      </c>
      <c r="R60" s="4">
        <f t="shared" si="23"/>
        <v>24.251821869086221</v>
      </c>
    </row>
    <row r="61" spans="1:18" x14ac:dyDescent="0.35">
      <c r="A61">
        <f t="shared" si="24"/>
        <v>54</v>
      </c>
      <c r="B61" s="4">
        <f t="shared" si="14"/>
        <v>1206375.8287014882</v>
      </c>
      <c r="C61" s="4">
        <f t="shared" si="15"/>
        <v>3619.1274861044649</v>
      </c>
      <c r="D61" s="4">
        <f t="shared" si="16"/>
        <v>140.27567012153838</v>
      </c>
      <c r="E61" s="4">
        <f t="shared" si="17"/>
        <v>3429.2754031516006</v>
      </c>
      <c r="F61" s="4">
        <f t="shared" si="18"/>
        <v>49.576412831325996</v>
      </c>
      <c r="G61">
        <f>'Example 17.7a'!G61</f>
        <v>0.86663877008353385</v>
      </c>
      <c r="H61" s="4">
        <f t="shared" si="19"/>
        <v>42.964841441293885</v>
      </c>
      <c r="K61">
        <f t="shared" si="25"/>
        <v>54</v>
      </c>
      <c r="L61" s="4">
        <f t="shared" si="20"/>
        <v>827579.38785558951</v>
      </c>
      <c r="M61" s="4">
        <f t="shared" si="21"/>
        <v>2482.7381635667684</v>
      </c>
      <c r="N61" s="4">
        <f t="shared" si="22"/>
        <v>102.50966496920228</v>
      </c>
      <c r="O61" s="4">
        <f t="shared" si="26"/>
        <v>2352.4987581881337</v>
      </c>
      <c r="P61" s="4">
        <f t="shared" si="27"/>
        <v>27.729740409432921</v>
      </c>
      <c r="Q61">
        <f>'Example 17.7a'!G61</f>
        <v>0.86663877008353385</v>
      </c>
      <c r="R61" s="4">
        <f t="shared" si="23"/>
        <v>24.031668123166614</v>
      </c>
    </row>
    <row r="62" spans="1:18" x14ac:dyDescent="0.35">
      <c r="A62">
        <f t="shared" si="24"/>
        <v>55</v>
      </c>
      <c r="B62" s="4">
        <f t="shared" si="14"/>
        <v>1210574.6197732836</v>
      </c>
      <c r="C62" s="4">
        <f t="shared" si="15"/>
        <v>3631.7238593198508</v>
      </c>
      <c r="D62" s="4">
        <f t="shared" si="16"/>
        <v>140.69428959139637</v>
      </c>
      <c r="E62" s="4">
        <f t="shared" si="17"/>
        <v>3441.2109961922692</v>
      </c>
      <c r="F62" s="4">
        <f t="shared" si="18"/>
        <v>49.818573536185411</v>
      </c>
      <c r="G62">
        <f>'Example 17.7a'!G62</f>
        <v>0.86394495101510871</v>
      </c>
      <c r="H62" s="4">
        <f t="shared" si="19"/>
        <v>43.040505073362297</v>
      </c>
      <c r="K62">
        <f t="shared" si="25"/>
        <v>55</v>
      </c>
      <c r="L62" s="4">
        <f t="shared" si="20"/>
        <v>824684.10136717674</v>
      </c>
      <c r="M62" s="4">
        <f t="shared" si="21"/>
        <v>2474.0523041015304</v>
      </c>
      <c r="N62" s="4">
        <f t="shared" si="22"/>
        <v>102.22100490630753</v>
      </c>
      <c r="O62" s="4">
        <f t="shared" si="26"/>
        <v>2344.2685412826122</v>
      </c>
      <c r="P62" s="4">
        <f t="shared" si="27"/>
        <v>27.562757912610522</v>
      </c>
      <c r="Q62">
        <f>'Example 17.7a'!G62</f>
        <v>0.86394495101510871</v>
      </c>
      <c r="R62" s="4">
        <f t="shared" si="23"/>
        <v>23.812705534651599</v>
      </c>
    </row>
    <row r="63" spans="1:18" x14ac:dyDescent="0.35">
      <c r="A63">
        <f t="shared" si="24"/>
        <v>56</v>
      </c>
      <c r="B63" s="4">
        <f t="shared" si="14"/>
        <v>1214788.0247374044</v>
      </c>
      <c r="C63" s="4">
        <f t="shared" si="15"/>
        <v>3644.3640742122134</v>
      </c>
      <c r="D63" s="4">
        <f t="shared" si="16"/>
        <v>141.11436606631923</v>
      </c>
      <c r="E63" s="4">
        <f t="shared" si="17"/>
        <v>3453.1881310645163</v>
      </c>
      <c r="F63" s="4">
        <f t="shared" si="18"/>
        <v>50.061577081378104</v>
      </c>
      <c r="G63">
        <f>'Example 17.7a'!G63</f>
        <v>0.86124334077747677</v>
      </c>
      <c r="H63" s="4">
        <f t="shared" si="19"/>
        <v>43.115199890155246</v>
      </c>
      <c r="K63">
        <f t="shared" si="25"/>
        <v>56</v>
      </c>
      <c r="L63" s="4">
        <f t="shared" si="20"/>
        <v>821798.94403854385</v>
      </c>
      <c r="M63" s="4">
        <f t="shared" si="21"/>
        <v>2465.3968321156317</v>
      </c>
      <c r="N63" s="4">
        <f t="shared" si="22"/>
        <v>101.93335472064282</v>
      </c>
      <c r="O63" s="4">
        <f t="shared" si="26"/>
        <v>2336.0671177909358</v>
      </c>
      <c r="P63" s="4">
        <f t="shared" si="27"/>
        <v>27.396359604053259</v>
      </c>
      <c r="Q63">
        <f>'Example 17.7a'!G63</f>
        <v>0.86124334077747677</v>
      </c>
      <c r="R63" s="4">
        <f t="shared" si="23"/>
        <v>23.594932270535939</v>
      </c>
    </row>
    <row r="64" spans="1:18" x14ac:dyDescent="0.35">
      <c r="A64">
        <f t="shared" si="24"/>
        <v>57</v>
      </c>
      <c r="B64" s="4">
        <f t="shared" si="14"/>
        <v>1219016.0944575029</v>
      </c>
      <c r="C64" s="4">
        <f t="shared" si="15"/>
        <v>3657.0482833725091</v>
      </c>
      <c r="D64" s="4">
        <f t="shared" si="16"/>
        <v>141.53590461741305</v>
      </c>
      <c r="E64" s="4">
        <f t="shared" si="17"/>
        <v>3465.2069523546861</v>
      </c>
      <c r="F64" s="4">
        <f t="shared" si="18"/>
        <v>50.305426400409843</v>
      </c>
      <c r="G64">
        <f>'Example 17.7a'!G64</f>
        <v>0.85853396758080402</v>
      </c>
      <c r="H64" s="4">
        <f t="shared" si="19"/>
        <v>43.188917318387986</v>
      </c>
      <c r="K64">
        <f t="shared" si="25"/>
        <v>57</v>
      </c>
      <c r="L64" s="4">
        <f t="shared" si="20"/>
        <v>818923.88043282495</v>
      </c>
      <c r="M64" s="4">
        <f t="shared" si="21"/>
        <v>2456.7716412984751</v>
      </c>
      <c r="N64" s="4">
        <f t="shared" si="22"/>
        <v>101.64671087915265</v>
      </c>
      <c r="O64" s="4">
        <f t="shared" si="26"/>
        <v>2327.8943869793438</v>
      </c>
      <c r="P64" s="4">
        <f t="shared" si="27"/>
        <v>27.230543439978476</v>
      </c>
      <c r="Q64">
        <f>'Example 17.7a'!G64</f>
        <v>0.85853396758080402</v>
      </c>
      <c r="R64" s="4">
        <f t="shared" si="23"/>
        <v>23.378346498906158</v>
      </c>
    </row>
    <row r="65" spans="1:18" x14ac:dyDescent="0.35">
      <c r="A65">
        <f t="shared" si="24"/>
        <v>58</v>
      </c>
      <c r="B65" s="4">
        <f t="shared" si="14"/>
        <v>1223258.8799742621</v>
      </c>
      <c r="C65" s="4">
        <f t="shared" si="15"/>
        <v>3669.7766399227862</v>
      </c>
      <c r="D65" s="4">
        <f t="shared" si="16"/>
        <v>141.95891033343395</v>
      </c>
      <c r="E65" s="4">
        <f t="shared" si="17"/>
        <v>3477.2676051523563</v>
      </c>
      <c r="F65" s="4">
        <f t="shared" si="18"/>
        <v>50.550124436996455</v>
      </c>
      <c r="G65">
        <f>'Example 17.7a'!G65</f>
        <v>0.85581686031827975</v>
      </c>
      <c r="H65" s="4">
        <f t="shared" si="19"/>
        <v>43.261648784368653</v>
      </c>
      <c r="K65">
        <f t="shared" si="25"/>
        <v>58</v>
      </c>
      <c r="L65" s="4">
        <f t="shared" si="20"/>
        <v>816058.87523713091</v>
      </c>
      <c r="M65" s="4">
        <f t="shared" si="21"/>
        <v>2448.1766257113927</v>
      </c>
      <c r="N65" s="4">
        <f t="shared" si="22"/>
        <v>101.36106986114196</v>
      </c>
      <c r="O65" s="4">
        <f t="shared" si="26"/>
        <v>2319.7502484664974</v>
      </c>
      <c r="P65" s="4">
        <f t="shared" si="27"/>
        <v>27.065307383753726</v>
      </c>
      <c r="Q65">
        <f>'Example 17.7a'!G65</f>
        <v>0.85581686031827975</v>
      </c>
      <c r="R65" s="4">
        <f t="shared" si="23"/>
        <v>23.162946388713269</v>
      </c>
    </row>
    <row r="66" spans="1:18" x14ac:dyDescent="0.35">
      <c r="A66">
        <f t="shared" si="24"/>
        <v>59</v>
      </c>
      <c r="B66" s="4">
        <f t="shared" si="14"/>
        <v>1227516.432506012</v>
      </c>
      <c r="C66" s="4">
        <f t="shared" si="15"/>
        <v>3682.5492975180364</v>
      </c>
      <c r="D66" s="4">
        <f t="shared" si="16"/>
        <v>142.38338832084941</v>
      </c>
      <c r="E66" s="4">
        <f t="shared" si="17"/>
        <v>3489.3702350520875</v>
      </c>
      <c r="F66" s="4">
        <f t="shared" si="18"/>
        <v>50.795674145099397</v>
      </c>
      <c r="G66">
        <f>'Example 17.7a'!G66</f>
        <v>0.85309204857096488</v>
      </c>
      <c r="H66" s="4">
        <f t="shared" si="19"/>
        <v>43.333385714986036</v>
      </c>
      <c r="K66">
        <f t="shared" si="25"/>
        <v>59</v>
      </c>
      <c r="L66" s="4">
        <f t="shared" si="20"/>
        <v>813203.89326211368</v>
      </c>
      <c r="M66" s="4">
        <f t="shared" si="21"/>
        <v>2439.611679786341</v>
      </c>
      <c r="N66" s="4">
        <f t="shared" si="22"/>
        <v>101.07642815823273</v>
      </c>
      <c r="O66" s="4">
        <f t="shared" si="26"/>
        <v>2311.6346022222369</v>
      </c>
      <c r="P66" s="4">
        <f t="shared" si="27"/>
        <v>26.900649405871654</v>
      </c>
      <c r="Q66">
        <f>'Example 17.7a'!G66</f>
        <v>0.85309204857096488</v>
      </c>
      <c r="R66" s="4">
        <f t="shared" si="23"/>
        <v>22.948730109544357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4458-59E6-4A9B-9596-55763B9CFA39}">
  <dimension ref="A1:I16"/>
  <sheetViews>
    <sheetView tabSelected="1" workbookViewId="0">
      <selection activeCell="I12" sqref="I12"/>
    </sheetView>
  </sheetViews>
  <sheetFormatPr defaultRowHeight="14.5" x14ac:dyDescent="0.35"/>
  <cols>
    <col min="3" max="3" width="11.90625" bestFit="1" customWidth="1"/>
    <col min="5" max="5" width="9.81640625" bestFit="1" customWidth="1"/>
    <col min="6" max="6" width="11.81640625" bestFit="1" customWidth="1"/>
  </cols>
  <sheetData>
    <row r="1" spans="1:9" x14ac:dyDescent="0.35">
      <c r="A1" t="s">
        <v>8</v>
      </c>
      <c r="B1">
        <v>1000000</v>
      </c>
      <c r="D1" t="s">
        <v>53</v>
      </c>
      <c r="E1">
        <v>6.4999999999999997E-3</v>
      </c>
    </row>
    <row r="2" spans="1:9" x14ac:dyDescent="0.35">
      <c r="A2" t="s">
        <v>34</v>
      </c>
      <c r="B2">
        <v>3.0000000000000001E-3</v>
      </c>
      <c r="D2" t="s">
        <v>54</v>
      </c>
      <c r="E2">
        <v>-5.0000000000000001E-4</v>
      </c>
    </row>
    <row r="3" spans="1:9" x14ac:dyDescent="0.35">
      <c r="A3" t="s">
        <v>58</v>
      </c>
      <c r="B3">
        <v>2.5000000000000001E-4</v>
      </c>
      <c r="D3" t="s">
        <v>55</v>
      </c>
      <c r="E3" t="s">
        <v>56</v>
      </c>
      <c r="F3">
        <f>1+E1</f>
        <v>1.0065</v>
      </c>
    </row>
    <row r="4" spans="1:9" x14ac:dyDescent="0.35">
      <c r="E4" t="s">
        <v>57</v>
      </c>
      <c r="F4">
        <f>1+E2</f>
        <v>0.99950000000000006</v>
      </c>
    </row>
    <row r="5" spans="1:9" ht="29" x14ac:dyDescent="0.35">
      <c r="A5" s="2" t="s">
        <v>1</v>
      </c>
      <c r="B5" s="12" t="s">
        <v>13</v>
      </c>
      <c r="C5" s="12" t="s">
        <v>15</v>
      </c>
      <c r="D5" s="2" t="s">
        <v>0</v>
      </c>
      <c r="E5" s="12" t="s">
        <v>19</v>
      </c>
      <c r="F5" s="12" t="s">
        <v>17</v>
      </c>
      <c r="G5" s="13" t="s">
        <v>21</v>
      </c>
      <c r="H5" s="13" t="s">
        <v>22</v>
      </c>
    </row>
    <row r="6" spans="1:9" x14ac:dyDescent="0.35">
      <c r="B6">
        <f>0</f>
        <v>0</v>
      </c>
      <c r="C6" s="6">
        <f>'Table 17.2'!C7</f>
        <v>3000</v>
      </c>
      <c r="D6" s="6">
        <f>$B$1*(1+$E$1)^(B6*12)*(1-$B$2)^(12*B6+1)*0.00025</f>
        <v>249.25</v>
      </c>
      <c r="E6" s="5">
        <f>MAX(0, B1-'Table 17.2'!B7)</f>
        <v>0</v>
      </c>
      <c r="F6" s="6">
        <f>'Table 17.4'!C6</f>
        <v>112709.54393697178</v>
      </c>
      <c r="G6" s="6">
        <f>-F6-D6+C6-E6</f>
        <v>-109958.79393697178</v>
      </c>
      <c r="H6" s="6">
        <f>G6</f>
        <v>-109958.79393697178</v>
      </c>
      <c r="I6" s="6"/>
    </row>
    <row r="7" spans="1:9" x14ac:dyDescent="0.35">
      <c r="A7" t="s">
        <v>4</v>
      </c>
      <c r="B7">
        <f>B6+1/12</f>
        <v>8.3333333333333329E-2</v>
      </c>
      <c r="C7" s="6">
        <f>'Table 17.2'!C8</f>
        <v>3010.4414999999999</v>
      </c>
      <c r="D7" s="6">
        <f>$B$1*(1+$E$1)^(B7*12)*(1-$B$2)^(12*B7+1)*0.00025</f>
        <v>250.11751462500001</v>
      </c>
      <c r="E7" s="5">
        <f>MAX(0, $B$1-'Table 17.2'!B8)</f>
        <v>0</v>
      </c>
      <c r="F7" s="6">
        <f>'Table 17.2'!G8*'Table 17.4'!C10-'Table 17.4'!C7*EXP(0.05/12)-'Table 17.4'!C8*1.0065</f>
        <v>-1380.8371133833425</v>
      </c>
      <c r="G7" s="6">
        <f t="shared" ref="G7:G16" si="0">-F7-D7+C7-E7</f>
        <v>4141.1610987583426</v>
      </c>
      <c r="H7" s="6">
        <f>G7</f>
        <v>4141.1610987583426</v>
      </c>
    </row>
    <row r="8" spans="1:9" x14ac:dyDescent="0.35">
      <c r="B8">
        <f>B7+1/12</f>
        <v>0.16666666666666666</v>
      </c>
      <c r="C8" s="6">
        <f>'Table 17.2'!C9</f>
        <v>3020.9193416407493</v>
      </c>
      <c r="D8" s="6">
        <f>$B$1*(1+$E$1)^(B8*12)*(1-$B$2)^(12*B8+1)*0.00025</f>
        <v>250.98804863465224</v>
      </c>
      <c r="E8" s="5">
        <f>MAX(0, $B$1-'Table 17.2'!B9)</f>
        <v>0</v>
      </c>
      <c r="F8" s="6">
        <f>'Table 17.2'!G9/'Table 17.2'!G8*'Table 17.4'!C14-'Table 17.4'!C11*EXP(0.05/12)-'Table 17.4'!C12*1.0065</f>
        <v>-1391.5952354948968</v>
      </c>
      <c r="G8" s="6">
        <f t="shared" si="0"/>
        <v>4161.5265285009937</v>
      </c>
      <c r="H8" s="6">
        <f>G8*'Table 17.2'!G9/'Table 17.2'!G8</f>
        <v>4152.1144880504089</v>
      </c>
    </row>
    <row r="9" spans="1:9" x14ac:dyDescent="0.35">
      <c r="C9" s="6"/>
      <c r="D9" s="6"/>
      <c r="E9" s="5"/>
      <c r="G9" s="6"/>
    </row>
    <row r="10" spans="1:9" x14ac:dyDescent="0.35">
      <c r="B10">
        <f>0</f>
        <v>0</v>
      </c>
      <c r="C10" s="6">
        <f>'Table 17.2'!M7</f>
        <v>3000</v>
      </c>
      <c r="D10" s="6">
        <f>$B$1*(1+$E$2)^(B10*12)*(1-$B$2)^(12*B10+1)*0.00025</f>
        <v>249.25</v>
      </c>
      <c r="E10" s="5">
        <f>MAX(0, $B$1-'Table 17.2'!L7)</f>
        <v>0</v>
      </c>
      <c r="F10" s="6">
        <f>'Table 17.4'!D6</f>
        <v>112709.54393697178</v>
      </c>
      <c r="G10" s="6">
        <f t="shared" si="0"/>
        <v>-109958.79393697178</v>
      </c>
      <c r="H10" s="6">
        <f>G10</f>
        <v>-109958.79393697178</v>
      </c>
    </row>
    <row r="11" spans="1:9" x14ac:dyDescent="0.35">
      <c r="A11" t="s">
        <v>5</v>
      </c>
      <c r="B11">
        <f>B10+1/12</f>
        <v>8.3333333333333329E-2</v>
      </c>
      <c r="C11" s="6">
        <f>'Table 17.2'!M8</f>
        <v>2989.5045</v>
      </c>
      <c r="D11" s="6">
        <f>$B$1*(1+$E$2)^(B11*12)*(1-$B$2)^(12*B11+1)*0.00025</f>
        <v>248.37799887500003</v>
      </c>
      <c r="E11" s="5">
        <f>(1-'Table 17.2'!Q8)*MAX(0, $B$1-'Table 17.2'!L8)</f>
        <v>7.8651720643809586</v>
      </c>
      <c r="F11" s="6">
        <f>'Example 17.7a'!G8*'Table 17.4'!D10-('Table 17.4'!D7*EXP(0.05/12)+'Table 17.4'!D8*0.9995)</f>
        <v>-1380.404384461639</v>
      </c>
      <c r="G11" s="6">
        <f t="shared" si="0"/>
        <v>4113.6657135222576</v>
      </c>
      <c r="H11" s="6">
        <f>G11</f>
        <v>4113.6657135222576</v>
      </c>
    </row>
    <row r="12" spans="1:9" x14ac:dyDescent="0.35">
      <c r="B12">
        <f>B11+1/12</f>
        <v>0.16666666666666666</v>
      </c>
      <c r="C12" s="6">
        <f>'Table 17.2'!M9</f>
        <v>2979.0457185067503</v>
      </c>
      <c r="D12" s="6">
        <f>$B$1*(1+$E$2)^(B12*12)*(1-$B$2)^(12*B12+1)*0.00025</f>
        <v>247.50904844593583</v>
      </c>
      <c r="E12" s="5">
        <f>(1-'Example 17.7a'!G9/'Example 17.7a'!G8)*MAX(0, $B$1-'Table 17.2'!L9)</f>
        <v>15.797291665024472</v>
      </c>
      <c r="F12" s="6">
        <f>'Example 17.7a'!G9/'Example 17.7a'!G8*'Table 17.4'!D14-('Table 17.4'!D11*EXP(0.05/12)+'Table 17.4'!D12*0.9995)</f>
        <v>-1397.3470279673347</v>
      </c>
      <c r="G12" s="6">
        <f t="shared" si="0"/>
        <v>4113.0864063631252</v>
      </c>
      <c r="H12" s="6">
        <f>G12*'Example 17.7a'!G9/'Example 17.7a'!G8</f>
        <v>4103.78392195787</v>
      </c>
    </row>
    <row r="13" spans="1:9" x14ac:dyDescent="0.35">
      <c r="C13" s="6"/>
      <c r="D13" s="6"/>
      <c r="E13" s="5"/>
      <c r="G13" s="6"/>
    </row>
    <row r="14" spans="1:9" x14ac:dyDescent="0.35">
      <c r="B14">
        <f>0</f>
        <v>0</v>
      </c>
      <c r="C14" s="6">
        <f>'Table 17.2'!C7</f>
        <v>3000</v>
      </c>
      <c r="D14" s="6">
        <f>$B$1*1*(1-$B$2)*B3</f>
        <v>249.25</v>
      </c>
      <c r="E14" s="5">
        <v>0</v>
      </c>
      <c r="F14" s="6">
        <f>'Table 17.4'!E6</f>
        <v>112709.54393697178</v>
      </c>
      <c r="G14" s="6">
        <f t="shared" si="0"/>
        <v>-109958.79393697178</v>
      </c>
      <c r="H14" s="6">
        <f>G14</f>
        <v>-109958.79393697178</v>
      </c>
    </row>
    <row r="15" spans="1:9" x14ac:dyDescent="0.35">
      <c r="A15" t="s">
        <v>6</v>
      </c>
      <c r="B15">
        <f>B14+1/12</f>
        <v>8.3333333333333329E-2</v>
      </c>
      <c r="C15" s="6">
        <f>$B$1*F3*((1-$B$2)^1)*$B$2</f>
        <v>3010.4414999999999</v>
      </c>
      <c r="D15" s="6">
        <f>$B$1*F3*((1-$B$2)^2)*B3</f>
        <v>250.11751462500001</v>
      </c>
      <c r="E15" s="5">
        <f>(1-'Example 17.7a'!G8)*MAX(0,B1-B1*F3*(1-B2))</f>
        <v>0</v>
      </c>
      <c r="F15" s="6">
        <f>'Example 17.7a'!G8*'Table 17.4'!E10-('Table 17.4'!E7*EXP(0.05/12)+'Table 17.4'!E8*1.0065)</f>
        <v>-1380.8371133833571</v>
      </c>
      <c r="G15" s="6">
        <f t="shared" si="0"/>
        <v>4141.1610987583572</v>
      </c>
      <c r="H15" s="6">
        <f>G15</f>
        <v>4141.1610987583572</v>
      </c>
    </row>
    <row r="16" spans="1:9" x14ac:dyDescent="0.35">
      <c r="B16">
        <f>B15+1/12</f>
        <v>0.16666666666666666</v>
      </c>
      <c r="C16" s="6">
        <f>$B$1*F4*((1-$B$2)^2)*$B$2</f>
        <v>2980.5359865000005</v>
      </c>
      <c r="D16" s="6">
        <f>$B$1*F4*(1-$B$2)^3*B3</f>
        <v>247.63286487837499</v>
      </c>
      <c r="E16" s="5">
        <f>(1-'Example 17.7a'!G9/'Example 17.7a'!G8)*MAX(0,B1-B1*F4*((1-B2)^2))</f>
        <v>14.673788663692555</v>
      </c>
      <c r="F16" s="6">
        <f>'Example 17.7a'!G9/'Example 17.7a'!G8*'Table 17.4'!E14-('Table 17.4'!E11*EXP(0.05/12)+'Table 17.4'!E12*0.9995/1.0065)</f>
        <v>-1355.298899026966</v>
      </c>
      <c r="G16" s="6">
        <f t="shared" si="0"/>
        <v>4073.5282319848989</v>
      </c>
      <c r="H16" s="6">
        <f>G16*'Example 17.7a'!G9/'Example 17.7a'!G8</f>
        <v>4064.3152155032162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FC34-6F95-4190-B7A3-3A03C2FEB818}">
  <dimension ref="A1:G16"/>
  <sheetViews>
    <sheetView workbookViewId="0">
      <selection activeCell="C6" sqref="C6"/>
    </sheetView>
  </sheetViews>
  <sheetFormatPr defaultRowHeight="14.5" x14ac:dyDescent="0.35"/>
  <cols>
    <col min="1" max="1" width="8.7265625" style="8"/>
    <col min="3" max="3" width="11.36328125" bestFit="1" customWidth="1"/>
    <col min="4" max="4" width="11.90625" bestFit="1" customWidth="1"/>
    <col min="5" max="5" width="9" bestFit="1" customWidth="1"/>
  </cols>
  <sheetData>
    <row r="1" spans="1:7" x14ac:dyDescent="0.35">
      <c r="A1" s="8" t="s">
        <v>30</v>
      </c>
      <c r="B1">
        <v>0.05</v>
      </c>
    </row>
    <row r="4" spans="1:7" x14ac:dyDescent="0.35">
      <c r="C4" s="17" t="s">
        <v>3</v>
      </c>
      <c r="D4" s="17"/>
      <c r="E4" s="17"/>
    </row>
    <row r="5" spans="1:7" x14ac:dyDescent="0.35">
      <c r="A5" s="9" t="s">
        <v>2</v>
      </c>
      <c r="B5" s="3"/>
      <c r="C5" s="11" t="s">
        <v>4</v>
      </c>
      <c r="D5" s="11" t="s">
        <v>5</v>
      </c>
      <c r="E5" s="11" t="s">
        <v>6</v>
      </c>
    </row>
    <row r="6" spans="1:7" x14ac:dyDescent="0.35">
      <c r="A6" s="6">
        <v>0</v>
      </c>
      <c r="B6" t="s">
        <v>7</v>
      </c>
      <c r="C6" s="6">
        <f>'Example 17.7a'!$K$7*'Example 17.7a'!$B$1</f>
        <v>112709.54393697178</v>
      </c>
      <c r="D6" s="6">
        <f>'Example 17.7a'!$K$7*'Example 17.7a'!$B$1</f>
        <v>112709.54393697178</v>
      </c>
      <c r="E6" s="6">
        <f>'Example 17.7a'!$K$7*'Example 17.7a'!$B$1</f>
        <v>112709.54393697178</v>
      </c>
    </row>
    <row r="7" spans="1:7" x14ac:dyDescent="0.35">
      <c r="B7" s="1" t="s">
        <v>23</v>
      </c>
      <c r="C7" s="6">
        <f>'Example 17.7a'!$J$9*'Example 17.7a'!$B$1</f>
        <v>417174.25797598984</v>
      </c>
      <c r="D7" s="6">
        <f>'Example 17.7a'!$J$9*'Example 17.7a'!$B$1</f>
        <v>417174.25797598984</v>
      </c>
      <c r="E7" s="6">
        <f>'Example 17.7a'!$J$9*'Example 17.7a'!$B$1</f>
        <v>417174.25797598984</v>
      </c>
    </row>
    <row r="8" spans="1:7" x14ac:dyDescent="0.35">
      <c r="B8" s="10" t="s">
        <v>24</v>
      </c>
      <c r="C8">
        <f>'Example 17.7a'!$J$11*'Example 17.7a'!$B$1</f>
        <v>-304464.71403901809</v>
      </c>
      <c r="D8" s="6">
        <f>'Example 17.7a'!$J$11*'Example 17.7a'!$B$1</f>
        <v>-304464.71403901809</v>
      </c>
      <c r="E8">
        <f>'Example 17.7a'!$J$11*'Example 17.7a'!$B$1</f>
        <v>-304464.71403901809</v>
      </c>
    </row>
    <row r="10" spans="1:7" x14ac:dyDescent="0.35">
      <c r="A10" s="8">
        <v>8.3333333333333329E-2</v>
      </c>
      <c r="B10" t="s">
        <v>7</v>
      </c>
      <c r="C10" s="6">
        <f>'pi(1,60)'!O7*'pi(1,60)'!B1</f>
        <v>111341.85239574984</v>
      </c>
      <c r="D10" s="6">
        <f>'pi(1,60)'!P7*'pi(1,60)'!B1</f>
        <v>113478.34128221456</v>
      </c>
      <c r="E10" s="6">
        <f>'pi(1,60)'!Q7*'pi(1,60)'!B1</f>
        <v>111341.85239574984</v>
      </c>
      <c r="G10" s="6"/>
    </row>
    <row r="11" spans="1:7" x14ac:dyDescent="0.35">
      <c r="B11" s="1" t="s">
        <v>23</v>
      </c>
      <c r="C11" s="6">
        <f>'pi(1,60)'!O9*'pi(1,60)'!B1</f>
        <v>415699.95287692669</v>
      </c>
      <c r="D11" s="6">
        <f>'pi(1,60)'!P9*'pi(1,60)'!B1</f>
        <v>421369.31875156605</v>
      </c>
      <c r="E11" s="6">
        <f>'pi(1,60)'!Q9*'pi(1,60)'!B1</f>
        <v>415699.95287692669</v>
      </c>
    </row>
    <row r="12" spans="1:7" x14ac:dyDescent="0.35">
      <c r="A12" s="7"/>
      <c r="B12" s="10" t="s">
        <v>24</v>
      </c>
      <c r="C12" s="6">
        <f>'pi(1,60)'!O11*'pi(1,60)'!B1</f>
        <v>-304358.10048117692</v>
      </c>
      <c r="D12" s="6">
        <f>'pi(1,60)'!P11*'pi(1,60)'!B1</f>
        <v>-307890.97746935143</v>
      </c>
      <c r="E12" s="6">
        <f>'pi(1,60)'!Q11*'pi(1,60)'!B1</f>
        <v>-304358.10048117692</v>
      </c>
    </row>
    <row r="13" spans="1:7" x14ac:dyDescent="0.35">
      <c r="B13" s="10"/>
      <c r="C13" s="6"/>
      <c r="D13" s="6"/>
      <c r="E13" s="6"/>
    </row>
    <row r="14" spans="1:7" x14ac:dyDescent="0.35">
      <c r="A14" s="8">
        <v>0.16666666666666666</v>
      </c>
      <c r="B14" t="s">
        <v>7</v>
      </c>
      <c r="C14" s="6">
        <f>'pi(2,60)'!O7*'pi(2,60)'!B1</f>
        <v>109956.31213677813</v>
      </c>
      <c r="D14" s="6">
        <f>'pi(2,60)'!P7*'pi(2,60)'!B1</f>
        <v>114252.71109080197</v>
      </c>
      <c r="E14" s="6">
        <f>'pi(2,60)'!Q7*'pi(2,60)'!B1</f>
        <v>114097.0489896276</v>
      </c>
    </row>
    <row r="15" spans="1:7" x14ac:dyDescent="0.35">
      <c r="B15" s="1" t="s">
        <v>23</v>
      </c>
      <c r="C15" s="6">
        <f>'pi(2,60)'!O9*'pi(2,60)'!B1</f>
        <v>414172.25167232251</v>
      </c>
      <c r="D15" s="6">
        <f>'pi(2,60)'!P9*'pi(2,60)'!B1</f>
        <v>425626.16706198058</v>
      </c>
      <c r="E15" s="6">
        <f>'pi(2,60)'!Q9*'pi(2,60)'!B1</f>
        <v>425216.29230910883</v>
      </c>
    </row>
    <row r="16" spans="1:7" x14ac:dyDescent="0.35">
      <c r="B16" s="10" t="s">
        <v>24</v>
      </c>
      <c r="C16" s="6">
        <f>'pi(2,60)'!O11*'pi(2,60)'!B1</f>
        <v>-304215.93953554437</v>
      </c>
      <c r="D16" s="6">
        <f>'pi(2,60)'!P11*'pi(2,60)'!B1</f>
        <v>-311373.4559711786</v>
      </c>
      <c r="E16" s="6">
        <f>'pi(2,60)'!Q11*'pi(2,60)'!B1</f>
        <v>-311119.2433194812</v>
      </c>
    </row>
  </sheetData>
  <mergeCells count="1">
    <mergeCell ref="C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90DA-8E67-4BC7-BA91-DD53438B8832}">
  <dimension ref="A1:Q67"/>
  <sheetViews>
    <sheetView workbookViewId="0">
      <selection activeCell="J11" sqref="J11"/>
    </sheetView>
  </sheetViews>
  <sheetFormatPr defaultRowHeight="14.5" x14ac:dyDescent="0.35"/>
  <cols>
    <col min="8" max="8" width="9.1796875" bestFit="1" customWidth="1"/>
    <col min="10" max="10" width="11.81640625" customWidth="1"/>
    <col min="14" max="14" width="11.81640625" bestFit="1" customWidth="1"/>
    <col min="15" max="15" width="11.26953125" customWidth="1"/>
    <col min="16" max="17" width="9.453125" bestFit="1" customWidth="1"/>
  </cols>
  <sheetData>
    <row r="1" spans="1:17" ht="17.5" x14ac:dyDescent="0.45">
      <c r="A1" t="s">
        <v>8</v>
      </c>
      <c r="B1">
        <v>1000000</v>
      </c>
      <c r="C1" t="s">
        <v>30</v>
      </c>
      <c r="D1">
        <v>0.05</v>
      </c>
      <c r="F1" t="s">
        <v>9</v>
      </c>
      <c r="H1" t="s">
        <v>37</v>
      </c>
    </row>
    <row r="2" spans="1:17" x14ac:dyDescent="0.35">
      <c r="A2" t="s">
        <v>16</v>
      </c>
      <c r="B2">
        <v>3.0000000000000001E-3</v>
      </c>
      <c r="C2" t="s">
        <v>32</v>
      </c>
      <c r="D2">
        <v>0.2</v>
      </c>
      <c r="F2" t="s">
        <v>10</v>
      </c>
      <c r="G2">
        <v>1E-4</v>
      </c>
    </row>
    <row r="3" spans="1:17" x14ac:dyDescent="0.35">
      <c r="A3" t="s">
        <v>18</v>
      </c>
      <c r="B3">
        <f>1/12</f>
        <v>8.3333333333333329E-2</v>
      </c>
      <c r="C3" t="s">
        <v>38</v>
      </c>
      <c r="D3">
        <f>60+1/12</f>
        <v>60.083333333333336</v>
      </c>
      <c r="F3" t="s">
        <v>11</v>
      </c>
      <c r="G3">
        <v>3.5E-4</v>
      </c>
    </row>
    <row r="4" spans="1:17" x14ac:dyDescent="0.35">
      <c r="A4" t="s">
        <v>28</v>
      </c>
      <c r="B4">
        <v>1.0065</v>
      </c>
      <c r="F4" t="s">
        <v>12</v>
      </c>
      <c r="G4">
        <v>1.075</v>
      </c>
    </row>
    <row r="5" spans="1:17" x14ac:dyDescent="0.35">
      <c r="B5" t="s">
        <v>27</v>
      </c>
      <c r="O5" t="s">
        <v>61</v>
      </c>
      <c r="P5" t="s">
        <v>62</v>
      </c>
      <c r="Q5" t="s">
        <v>63</v>
      </c>
    </row>
    <row r="6" spans="1:17" x14ac:dyDescent="0.35">
      <c r="A6" t="s">
        <v>26</v>
      </c>
      <c r="B6" t="s">
        <v>25</v>
      </c>
      <c r="C6" t="s">
        <v>33</v>
      </c>
      <c r="D6" t="s">
        <v>40</v>
      </c>
      <c r="E6" t="s">
        <v>41</v>
      </c>
      <c r="F6" t="s">
        <v>42</v>
      </c>
      <c r="G6" t="s">
        <v>43</v>
      </c>
      <c r="H6" t="s">
        <v>39</v>
      </c>
      <c r="J6" t="s">
        <v>64</v>
      </c>
      <c r="K6" t="s">
        <v>47</v>
      </c>
      <c r="M6" t="s">
        <v>50</v>
      </c>
      <c r="O6" t="s">
        <v>44</v>
      </c>
      <c r="P6" t="s">
        <v>44</v>
      </c>
      <c r="Q6" t="s">
        <v>44</v>
      </c>
    </row>
    <row r="7" spans="1:17" x14ac:dyDescent="0.35">
      <c r="A7">
        <v>0</v>
      </c>
      <c r="J7">
        <f>SUMPRODUCT(F9:F67,H9:H67)+F67*G67</f>
        <v>0.11134185239574984</v>
      </c>
      <c r="K7">
        <v>0.11270954393697177</v>
      </c>
      <c r="M7">
        <f>K7/12/4.26658</f>
        <v>2.2014029960173366E-3</v>
      </c>
      <c r="O7">
        <v>0.11134185239574984</v>
      </c>
      <c r="P7">
        <v>0.11347834128221457</v>
      </c>
      <c r="Q7">
        <f>O7</f>
        <v>0.11134185239574984</v>
      </c>
    </row>
    <row r="8" spans="1:17" x14ac:dyDescent="0.35">
      <c r="A8">
        <f>B3</f>
        <v>8.3333333333333329E-2</v>
      </c>
      <c r="G8">
        <f>EXP(-$G$2*A7-$G$3/LN($G$4)*($G$4^$D$3)*(($G$4^A7)-1))</f>
        <v>1</v>
      </c>
      <c r="J8" t="s">
        <v>65</v>
      </c>
      <c r="K8" t="s">
        <v>48</v>
      </c>
      <c r="M8" t="s">
        <v>49</v>
      </c>
      <c r="O8" t="s">
        <v>59</v>
      </c>
      <c r="P8" t="s">
        <v>59</v>
      </c>
      <c r="Q8" t="s">
        <v>59</v>
      </c>
    </row>
    <row r="9" spans="1:17" x14ac:dyDescent="0.35">
      <c r="A9">
        <f t="shared" ref="A9:A67" si="0">A8+$B$3</f>
        <v>0.16666666666666666</v>
      </c>
      <c r="B9">
        <f>(LN($B$4*((1-$B$2)^(12*A9)))+($D$1+($D$2^2)/2)*(A8))/($D$2*SQRT(A8))</f>
        <v>0.10917603622654032</v>
      </c>
      <c r="C9">
        <f>B9-$D$2*SQRT(A8)</f>
        <v>5.1441009307577744E-2</v>
      </c>
      <c r="D9">
        <f>EXP(-$D$1*(A8))*_xlfn.NORM.DIST(-C9,0,1,1)</f>
        <v>0.4774933473709751</v>
      </c>
      <c r="E9">
        <f>-$B$4*((1-$B$2)^(12*A9))*_xlfn.NORM.DIST(-B9,0,1,1)</f>
        <v>-0.45674602997969649</v>
      </c>
      <c r="F9">
        <f>(EXP(-$D$1*(A8))*_xlfn.NORM.DIST(-C9,0,1,1)-$B$4*((1-$B$2)^(12*A9))*_xlfn.NORM.DIST(-B9,0,1,1))</f>
        <v>2.0747317391278608E-2</v>
      </c>
      <c r="G9">
        <f>EXP(-$G$2*A8-$G$3/LN($G$4)*($G$4^$D$3)*(($G$4^A8)-1))</f>
        <v>0.99773832020867248</v>
      </c>
      <c r="H9">
        <f t="shared" ref="H9:H67" si="1">G8-G9</f>
        <v>2.26167979132752E-3</v>
      </c>
      <c r="J9">
        <f>SUMPRODUCT(D8:D67,H8:H67)+D67*G67</f>
        <v>0.41569995287692668</v>
      </c>
      <c r="K9">
        <v>0.14597743169298003</v>
      </c>
      <c r="M9">
        <f>K9/12/4.26658</f>
        <v>2.8511796273396964E-3</v>
      </c>
      <c r="O9">
        <v>0.41569995287692668</v>
      </c>
      <c r="P9">
        <v>0.42136931875156608</v>
      </c>
      <c r="Q9">
        <f>O9</f>
        <v>0.41569995287692668</v>
      </c>
    </row>
    <row r="10" spans="1:17" x14ac:dyDescent="0.35">
      <c r="A10">
        <f t="shared" si="0"/>
        <v>0.25</v>
      </c>
      <c r="B10">
        <f t="shared" ref="B10:B67" si="2">(LN($B$4*((1-$B$2)^(12*A10)))+($D$1+($D$2^2)/2)*(A9))/($D$2*SQRT(A9))</f>
        <v>0.11184499625342408</v>
      </c>
      <c r="C10">
        <f t="shared" ref="C10:C67" si="3">B10-$D$2*SQRT(A9)</f>
        <v>3.0195338160651466E-2</v>
      </c>
      <c r="D10">
        <f t="shared" ref="D10:D67" si="4">EXP(-$D$1*(A9))*_xlfn.NORM.DIST(-C10,0,1,1)</f>
        <v>0.48390623221802775</v>
      </c>
      <c r="E10">
        <f t="shared" ref="E10:E67" si="5">-$B$4*((1-$B$2)^(12*A10))*_xlfn.NORM.DIST(-B10,0,1,1)</f>
        <v>-0.45432019200228407</v>
      </c>
      <c r="F10">
        <f t="shared" ref="F10:F67" si="6">(EXP(-$D$1*(A9))*_xlfn.NORM.DIST(-C10,0,1,1)-$B$4*((1-$B$2)^(12*A10))*_xlfn.NORM.DIST(-B10,0,1,1))</f>
        <v>2.9586040215743681E-2</v>
      </c>
      <c r="G10">
        <f t="shared" ref="G9:G67" si="7">EXP(-$G$2*A9-$G$3/LN($G$4)*($G$4^$D$3)*(($G$4^A9)-1))</f>
        <v>0.99546818053899744</v>
      </c>
      <c r="H10">
        <f t="shared" si="1"/>
        <v>2.270139669675042E-3</v>
      </c>
      <c r="J10" t="s">
        <v>66</v>
      </c>
      <c r="O10" t="s">
        <v>60</v>
      </c>
      <c r="P10" t="s">
        <v>60</v>
      </c>
      <c r="Q10" t="s">
        <v>60</v>
      </c>
    </row>
    <row r="11" spans="1:17" x14ac:dyDescent="0.35">
      <c r="A11">
        <f t="shared" si="0"/>
        <v>0.33333333333333331</v>
      </c>
      <c r="B11">
        <f t="shared" si="2"/>
        <v>0.11960930016514212</v>
      </c>
      <c r="C11">
        <f t="shared" si="3"/>
        <v>1.9609300165142118E-2</v>
      </c>
      <c r="D11">
        <f t="shared" si="4"/>
        <v>0.4860635950251449</v>
      </c>
      <c r="E11">
        <f t="shared" si="5"/>
        <v>-0.44989739842284693</v>
      </c>
      <c r="F11">
        <f t="shared" si="6"/>
        <v>3.6166196602297973E-2</v>
      </c>
      <c r="G11">
        <f t="shared" si="7"/>
        <v>0.99318958021171622</v>
      </c>
      <c r="H11">
        <f t="shared" si="1"/>
        <v>2.2786003272812216E-3</v>
      </c>
      <c r="J11">
        <f>(SUMPRODUCT(E8:E67,H8:H67)+E67*G67)</f>
        <v>-0.3043581004811769</v>
      </c>
      <c r="O11">
        <v>-0.3043581004811769</v>
      </c>
      <c r="P11">
        <v>-0.30789097746935146</v>
      </c>
      <c r="Q11">
        <f>O11</f>
        <v>-0.3043581004811769</v>
      </c>
    </row>
    <row r="12" spans="1:17" x14ac:dyDescent="0.35">
      <c r="A12">
        <f t="shared" si="0"/>
        <v>0.41666666666666663</v>
      </c>
      <c r="B12">
        <f t="shared" si="2"/>
        <v>0.12808302965120119</v>
      </c>
      <c r="C12">
        <f t="shared" si="3"/>
        <v>1.2612975813276042E-2</v>
      </c>
      <c r="D12">
        <f t="shared" si="4"/>
        <v>0.48678717794006587</v>
      </c>
      <c r="E12">
        <f t="shared" si="5"/>
        <v>-0.44522155205168745</v>
      </c>
      <c r="F12">
        <f t="shared" si="6"/>
        <v>4.1565625888378421E-2</v>
      </c>
      <c r="G12">
        <f t="shared" si="7"/>
        <v>0.99090251886520508</v>
      </c>
      <c r="H12">
        <f t="shared" si="1"/>
        <v>2.2870613465111322E-3</v>
      </c>
    </row>
    <row r="13" spans="1:17" x14ac:dyDescent="0.35">
      <c r="A13">
        <f t="shared" si="0"/>
        <v>0.49999999999999994</v>
      </c>
      <c r="B13">
        <f t="shared" si="2"/>
        <v>0.13647292333314262</v>
      </c>
      <c r="C13">
        <f t="shared" si="3"/>
        <v>7.373478459562044E-3</v>
      </c>
      <c r="D13">
        <f t="shared" si="4"/>
        <v>0.48681017367640167</v>
      </c>
      <c r="E13">
        <f t="shared" si="5"/>
        <v>-0.44060606388221657</v>
      </c>
      <c r="F13">
        <f t="shared" si="6"/>
        <v>4.62041097941851E-2</v>
      </c>
      <c r="G13">
        <f t="shared" si="7"/>
        <v>0.98860699656030349</v>
      </c>
      <c r="H13">
        <f t="shared" si="1"/>
        <v>2.2955223049015983E-3</v>
      </c>
    </row>
    <row r="14" spans="1:17" x14ac:dyDescent="0.35">
      <c r="A14">
        <f t="shared" si="0"/>
        <v>0.58333333333333326</v>
      </c>
      <c r="B14">
        <f t="shared" si="2"/>
        <v>0.1445849728757134</v>
      </c>
      <c r="C14">
        <f t="shared" si="3"/>
        <v>3.1636166384038933E-3</v>
      </c>
      <c r="D14">
        <f t="shared" si="4"/>
        <v>0.48642401900222032</v>
      </c>
      <c r="E14">
        <f t="shared" si="5"/>
        <v>-0.43612610791128731</v>
      </c>
      <c r="F14">
        <f t="shared" si="6"/>
        <v>5.0297911090933012E-2</v>
      </c>
      <c r="G14">
        <f t="shared" si="7"/>
        <v>0.98630301378515972</v>
      </c>
      <c r="H14">
        <f t="shared" si="1"/>
        <v>2.3039827751437647E-3</v>
      </c>
    </row>
    <row r="15" spans="1:17" x14ac:dyDescent="0.35">
      <c r="A15">
        <f t="shared" si="0"/>
        <v>0.66666666666666663</v>
      </c>
      <c r="B15">
        <f t="shared" si="2"/>
        <v>0.15237867621656598</v>
      </c>
      <c r="C15">
        <f t="shared" si="3"/>
        <v>-3.7384694862868662E-4</v>
      </c>
      <c r="D15">
        <f t="shared" si="4"/>
        <v>0.48577214376859856</v>
      </c>
      <c r="E15">
        <f t="shared" si="5"/>
        <v>-0.43179610507990401</v>
      </c>
      <c r="F15">
        <f t="shared" si="6"/>
        <v>5.397603868869455E-2</v>
      </c>
      <c r="G15">
        <f t="shared" si="7"/>
        <v>0.98399057146009583</v>
      </c>
      <c r="H15">
        <f t="shared" si="1"/>
        <v>2.3124423250638904E-3</v>
      </c>
    </row>
    <row r="16" spans="1:17" x14ac:dyDescent="0.35">
      <c r="A16">
        <f t="shared" si="0"/>
        <v>0.75</v>
      </c>
      <c r="B16">
        <f t="shared" si="2"/>
        <v>0.15986014021042227</v>
      </c>
      <c r="C16">
        <f t="shared" si="3"/>
        <v>-3.4391759751229434E-3</v>
      </c>
      <c r="D16">
        <f t="shared" si="4"/>
        <v>0.48493509974880206</v>
      </c>
      <c r="E16">
        <f t="shared" si="5"/>
        <v>-0.42761221070092931</v>
      </c>
      <c r="F16">
        <f t="shared" si="6"/>
        <v>5.7322889047872749E-2</v>
      </c>
      <c r="G16">
        <f t="shared" si="7"/>
        <v>0.9816696709424898</v>
      </c>
      <c r="H16">
        <f t="shared" si="1"/>
        <v>2.3209005176060282E-3</v>
      </c>
    </row>
    <row r="17" spans="1:8" x14ac:dyDescent="0.35">
      <c r="A17">
        <f t="shared" si="0"/>
        <v>0.83333333333333337</v>
      </c>
      <c r="B17">
        <f t="shared" si="2"/>
        <v>0.1670498103651695</v>
      </c>
      <c r="C17">
        <f t="shared" si="3"/>
        <v>-6.1552703917182316E-3</v>
      </c>
      <c r="D17">
        <f t="shared" si="4"/>
        <v>0.48396241183199462</v>
      </c>
      <c r="E17">
        <f t="shared" si="5"/>
        <v>-0.42356509524683655</v>
      </c>
      <c r="F17">
        <f t="shared" si="6"/>
        <v>6.0397316585158067E-2</v>
      </c>
      <c r="G17">
        <f t="shared" si="7"/>
        <v>0.97934031403167499</v>
      </c>
      <c r="H17">
        <f t="shared" si="1"/>
        <v>2.3293569108148171E-3</v>
      </c>
    </row>
    <row r="18" spans="1:8" x14ac:dyDescent="0.35">
      <c r="A18">
        <f t="shared" si="0"/>
        <v>0.91666666666666674</v>
      </c>
      <c r="B18">
        <f t="shared" si="2"/>
        <v>0.1739714739106227</v>
      </c>
      <c r="C18">
        <f t="shared" si="3"/>
        <v>-8.6027119244326822E-3</v>
      </c>
      <c r="D18">
        <f t="shared" si="4"/>
        <v>0.4828866122717701</v>
      </c>
      <c r="E18">
        <f t="shared" si="5"/>
        <v>-0.41964427155640999</v>
      </c>
      <c r="F18">
        <f t="shared" si="6"/>
        <v>6.3242340715360112E-2</v>
      </c>
      <c r="G18">
        <f t="shared" si="7"/>
        <v>0.97700250297385671</v>
      </c>
      <c r="H18">
        <f t="shared" si="1"/>
        <v>2.3378110578182731E-3</v>
      </c>
    </row>
    <row r="19" spans="1:8" x14ac:dyDescent="0.35">
      <c r="A19">
        <f t="shared" si="0"/>
        <v>1</v>
      </c>
      <c r="B19">
        <f t="shared" si="2"/>
        <v>0.18064834513540076</v>
      </c>
      <c r="C19">
        <f t="shared" si="3"/>
        <v>-1.083707641586687E-2</v>
      </c>
      <c r="D19">
        <f t="shared" si="4"/>
        <v>0.48173017978717303</v>
      </c>
      <c r="E19">
        <f t="shared" si="5"/>
        <v>-0.41583961593084978</v>
      </c>
      <c r="F19">
        <f t="shared" si="6"/>
        <v>6.5890563856323248E-2</v>
      </c>
      <c r="G19">
        <f t="shared" si="7"/>
        <v>0.97465624046704435</v>
      </c>
      <c r="H19">
        <f t="shared" si="1"/>
        <v>2.3462625068123577E-3</v>
      </c>
    </row>
    <row r="20" spans="1:8" x14ac:dyDescent="0.35">
      <c r="A20">
        <f t="shared" si="0"/>
        <v>1.0833333333333333</v>
      </c>
      <c r="B20">
        <f t="shared" si="2"/>
        <v>0.18710174416912864</v>
      </c>
      <c r="C20">
        <f t="shared" si="3"/>
        <v>-1.2898255830871369E-2</v>
      </c>
      <c r="D20">
        <f t="shared" si="4"/>
        <v>0.4805092793504967</v>
      </c>
      <c r="E20">
        <f t="shared" si="5"/>
        <v>-0.41214186659476293</v>
      </c>
      <c r="F20">
        <f t="shared" si="6"/>
        <v>6.836741275573377E-2</v>
      </c>
      <c r="G20">
        <f t="shared" si="7"/>
        <v>0.97230152966600059</v>
      </c>
      <c r="H20">
        <f t="shared" si="1"/>
        <v>2.354710801043769E-3</v>
      </c>
    </row>
    <row r="21" spans="1:8" x14ac:dyDescent="0.35">
      <c r="A21">
        <f t="shared" si="0"/>
        <v>1.1666666666666665</v>
      </c>
      <c r="B21">
        <f t="shared" si="2"/>
        <v>0.19335077364564099</v>
      </c>
      <c r="C21">
        <f t="shared" si="3"/>
        <v>-1.4815826300972279E-2</v>
      </c>
      <c r="D21">
        <f t="shared" si="4"/>
        <v>0.47923591768519386</v>
      </c>
      <c r="E21">
        <f t="shared" si="5"/>
        <v>-0.40854273187813905</v>
      </c>
      <c r="F21">
        <f t="shared" si="6"/>
        <v>7.0693185807054804E-2</v>
      </c>
      <c r="G21">
        <f t="shared" si="7"/>
        <v>0.96993837418720419</v>
      </c>
      <c r="H21">
        <f t="shared" si="1"/>
        <v>2.3631554787963971E-3</v>
      </c>
    </row>
    <row r="22" spans="1:8" x14ac:dyDescent="0.35">
      <c r="A22">
        <f t="shared" si="0"/>
        <v>1.2499999999999998</v>
      </c>
      <c r="B22">
        <f t="shared" si="2"/>
        <v>0.1994123795316082</v>
      </c>
      <c r="C22">
        <f t="shared" si="3"/>
        <v>-1.6612310415320464E-2</v>
      </c>
      <c r="D22">
        <f t="shared" si="4"/>
        <v>0.47791925442107547</v>
      </c>
      <c r="E22">
        <f t="shared" si="5"/>
        <v>-0.40503485042332127</v>
      </c>
      <c r="F22">
        <f t="shared" si="6"/>
        <v>7.2884403997754199E-2</v>
      </c>
      <c r="G22">
        <f t="shared" si="7"/>
        <v>0.96756677811382874</v>
      </c>
      <c r="H22">
        <f t="shared" si="1"/>
        <v>2.3715960733754482E-3</v>
      </c>
    </row>
    <row r="23" spans="1:8" x14ac:dyDescent="0.35">
      <c r="A23">
        <f t="shared" si="0"/>
        <v>1.333333333333333</v>
      </c>
      <c r="B23">
        <f t="shared" si="2"/>
        <v>0.20530154823047525</v>
      </c>
      <c r="C23">
        <f t="shared" si="3"/>
        <v>-1.8305249519503686E-2</v>
      </c>
      <c r="D23">
        <f t="shared" si="4"/>
        <v>0.47656643575827989</v>
      </c>
      <c r="E23">
        <f t="shared" si="5"/>
        <v>-0.40161170070958624</v>
      </c>
      <c r="F23">
        <f t="shared" si="6"/>
        <v>7.4954735048693655E-2</v>
      </c>
      <c r="G23">
        <f t="shared" si="7"/>
        <v>0.96518674600073506</v>
      </c>
      <c r="H23">
        <f t="shared" si="1"/>
        <v>2.3800321130936775E-3</v>
      </c>
    </row>
    <row r="24" spans="1:8" x14ac:dyDescent="0.35">
      <c r="A24">
        <f t="shared" si="0"/>
        <v>1.4166666666666663</v>
      </c>
      <c r="B24">
        <f t="shared" si="2"/>
        <v>0.21103153790146262</v>
      </c>
      <c r="C24">
        <f t="shared" si="3"/>
        <v>-1.990856977438768E-2</v>
      </c>
      <c r="D24">
        <f t="shared" si="4"/>
        <v>0.47518314454421118</v>
      </c>
      <c r="E24">
        <f t="shared" si="5"/>
        <v>-0.39826749956334573</v>
      </c>
      <c r="F24">
        <f t="shared" si="6"/>
        <v>7.691564498086545E-2</v>
      </c>
      <c r="G24">
        <f t="shared" si="7"/>
        <v>0.96279828287947755</v>
      </c>
      <c r="H24">
        <f t="shared" si="1"/>
        <v>2.3884631212575114E-3</v>
      </c>
    </row>
    <row r="25" spans="1:8" x14ac:dyDescent="0.35">
      <c r="A25">
        <f t="shared" si="0"/>
        <v>1.4999999999999996</v>
      </c>
      <c r="B25">
        <f t="shared" si="2"/>
        <v>0.21661410282950946</v>
      </c>
      <c r="C25">
        <f t="shared" si="3"/>
        <v>-2.1433511455252158E-2</v>
      </c>
      <c r="D25">
        <f t="shared" si="4"/>
        <v>0.47377397484401135</v>
      </c>
      <c r="E25">
        <f t="shared" si="5"/>
        <v>-0.39499710536933608</v>
      </c>
      <c r="F25">
        <f t="shared" si="6"/>
        <v>7.8776869474675271E-2</v>
      </c>
      <c r="G25">
        <f t="shared" si="7"/>
        <v>0.96040139426332227</v>
      </c>
      <c r="H25">
        <f t="shared" si="1"/>
        <v>2.3968886161552794E-3</v>
      </c>
    </row>
    <row r="26" spans="1:8" x14ac:dyDescent="0.35">
      <c r="A26">
        <f t="shared" si="0"/>
        <v>1.5833333333333328</v>
      </c>
      <c r="B26">
        <f t="shared" si="2"/>
        <v>0.22205969578884685</v>
      </c>
      <c r="C26">
        <f t="shared" si="3"/>
        <v>-2.2889278489470949E-2</v>
      </c>
      <c r="D26">
        <f t="shared" si="4"/>
        <v>0.47234269400927259</v>
      </c>
      <c r="E26">
        <f t="shared" si="5"/>
        <v>-0.3917959315008373</v>
      </c>
      <c r="F26">
        <f t="shared" si="6"/>
        <v>8.0546762508435288E-2</v>
      </c>
      <c r="G26">
        <f t="shared" si="7"/>
        <v>0.95799608615227971</v>
      </c>
      <c r="H26">
        <f t="shared" si="1"/>
        <v>2.4053081110425589E-3</v>
      </c>
    </row>
    <row r="27" spans="1:8" x14ac:dyDescent="0.35">
      <c r="A27">
        <f t="shared" si="0"/>
        <v>1.6666666666666661</v>
      </c>
      <c r="B27">
        <f t="shared" si="2"/>
        <v>0.22737764456558929</v>
      </c>
      <c r="C27">
        <f t="shared" si="3"/>
        <v>-2.4283503276768981E-2</v>
      </c>
      <c r="D27">
        <f t="shared" si="4"/>
        <v>0.47089243040975243</v>
      </c>
      <c r="E27">
        <f t="shared" si="5"/>
        <v>-0.38865987115269868</v>
      </c>
      <c r="F27">
        <f t="shared" si="6"/>
        <v>8.223255925705375E-2</v>
      </c>
      <c r="G27">
        <f t="shared" si="7"/>
        <v>0.95558236503814697</v>
      </c>
      <c r="H27">
        <f t="shared" si="1"/>
        <v>2.4137211141327386E-3</v>
      </c>
    </row>
    <row r="28" spans="1:8" x14ac:dyDescent="0.35">
      <c r="A28">
        <f t="shared" si="0"/>
        <v>1.7499999999999993</v>
      </c>
      <c r="B28">
        <f t="shared" si="2"/>
        <v>0.23257630347251643</v>
      </c>
      <c r="C28">
        <f t="shared" si="3"/>
        <v>-2.5622586274644671E-2</v>
      </c>
      <c r="D28">
        <f t="shared" si="4"/>
        <v>0.46942581072763429</v>
      </c>
      <c r="E28">
        <f t="shared" si="5"/>
        <v>-0.38558523299497716</v>
      </c>
      <c r="F28">
        <f t="shared" si="6"/>
        <v>8.3840577732657129E-2</v>
      </c>
      <c r="G28">
        <f t="shared" si="7"/>
        <v>0.95316023790956261</v>
      </c>
      <c r="H28">
        <f t="shared" si="1"/>
        <v>2.4221271285843615E-3</v>
      </c>
    </row>
    <row r="29" spans="1:8" x14ac:dyDescent="0.35">
      <c r="A29">
        <f t="shared" si="0"/>
        <v>1.8333333333333326</v>
      </c>
      <c r="B29">
        <f t="shared" si="2"/>
        <v>0.23766318243204709</v>
      </c>
      <c r="C29">
        <f t="shared" si="3"/>
        <v>-2.6911948674411934E-2</v>
      </c>
      <c r="D29">
        <f t="shared" si="4"/>
        <v>0.46794506222254301</v>
      </c>
      <c r="E29">
        <f t="shared" si="5"/>
        <v>-0.38256868643591024</v>
      </c>
      <c r="F29">
        <f t="shared" si="6"/>
        <v>8.5376375786632763E-2</v>
      </c>
      <c r="G29">
        <f t="shared" si="7"/>
        <v>0.95072971225707115</v>
      </c>
      <c r="H29">
        <f t="shared" si="1"/>
        <v>2.4305256524914665E-3</v>
      </c>
    </row>
    <row r="30" spans="1:8" x14ac:dyDescent="0.35">
      <c r="A30">
        <f t="shared" si="0"/>
        <v>1.9166666666666659</v>
      </c>
      <c r="B30">
        <f t="shared" si="2"/>
        <v>0.24264505665067515</v>
      </c>
      <c r="C30">
        <f t="shared" si="3"/>
        <v>-2.8156223503856825E-2</v>
      </c>
      <c r="D30">
        <f t="shared" si="4"/>
        <v>0.46645209015958189</v>
      </c>
      <c r="E30">
        <f t="shared" si="5"/>
        <v>-0.37960721515098633</v>
      </c>
      <c r="F30">
        <f t="shared" si="6"/>
        <v>8.6844875008595557E-2</v>
      </c>
      <c r="G30">
        <f t="shared" si="7"/>
        <v>0.94829079607819855</v>
      </c>
      <c r="H30">
        <f t="shared" si="1"/>
        <v>2.4389161788725966E-3</v>
      </c>
    </row>
    <row r="31" spans="1:8" x14ac:dyDescent="0.35">
      <c r="A31">
        <f t="shared" si="0"/>
        <v>1.9999999999999991</v>
      </c>
      <c r="B31">
        <f t="shared" si="2"/>
        <v>0.24752805980477929</v>
      </c>
      <c r="C31">
        <f t="shared" si="3"/>
        <v>-2.9359402292489817E-2</v>
      </c>
      <c r="D31">
        <f t="shared" si="4"/>
        <v>0.46494853729823815</v>
      </c>
      <c r="E31">
        <f t="shared" si="5"/>
        <v>-0.376698077609322</v>
      </c>
      <c r="F31">
        <f t="shared" si="6"/>
        <v>8.825045968891615E-2</v>
      </c>
      <c r="G31">
        <f t="shared" si="7"/>
        <v>0.94584349788253541</v>
      </c>
      <c r="H31">
        <f t="shared" si="1"/>
        <v>2.447298195663139E-3</v>
      </c>
    </row>
    <row r="32" spans="1:8" x14ac:dyDescent="0.35">
      <c r="A32">
        <f t="shared" si="0"/>
        <v>2.0833333333333326</v>
      </c>
      <c r="B32">
        <f t="shared" si="2"/>
        <v>0.25231776334575007</v>
      </c>
      <c r="C32">
        <f t="shared" si="3"/>
        <v>-3.0524949128868883E-2</v>
      </c>
      <c r="D32">
        <f t="shared" si="4"/>
        <v>0.46343583020696122</v>
      </c>
      <c r="E32">
        <f t="shared" si="5"/>
        <v>-0.37383877347714278</v>
      </c>
      <c r="F32">
        <f t="shared" si="6"/>
        <v>8.9597056729818436E-2</v>
      </c>
      <c r="G32">
        <f t="shared" si="7"/>
        <v>0.94338782669682963</v>
      </c>
      <c r="H32">
        <f t="shared" si="1"/>
        <v>2.4556711857057767E-3</v>
      </c>
    </row>
    <row r="33" spans="1:8" x14ac:dyDescent="0.35">
      <c r="A33">
        <f t="shared" si="0"/>
        <v>2.1666666666666661</v>
      </c>
      <c r="B33">
        <f t="shared" si="2"/>
        <v>0.25701924416668748</v>
      </c>
      <c r="C33">
        <f t="shared" si="3"/>
        <v>-3.1655890428125333E-2</v>
      </c>
      <c r="D33">
        <f t="shared" si="4"/>
        <v>0.46191521575603101</v>
      </c>
      <c r="E33">
        <f t="shared" si="5"/>
        <v>-0.37102701494183843</v>
      </c>
      <c r="F33">
        <f t="shared" si="6"/>
        <v>9.0888200814192577E-2</v>
      </c>
      <c r="G33">
        <f t="shared" si="7"/>
        <v>0.94092379207008703</v>
      </c>
      <c r="H33">
        <f t="shared" si="1"/>
        <v>2.4640346267426061E-3</v>
      </c>
    </row>
    <row r="34" spans="1:8" x14ac:dyDescent="0.35">
      <c r="A34">
        <f t="shared" si="0"/>
        <v>2.2499999999999996</v>
      </c>
      <c r="B34">
        <f t="shared" si="2"/>
        <v>0.26163714252037668</v>
      </c>
      <c r="C34">
        <f t="shared" si="3"/>
        <v>-3.2754886357218183E-2</v>
      </c>
      <c r="D34">
        <f t="shared" si="4"/>
        <v>0.46038779018742071</v>
      </c>
      <c r="E34">
        <f t="shared" si="5"/>
        <v>-0.36826070215399809</v>
      </c>
      <c r="F34">
        <f t="shared" si="6"/>
        <v>9.2127088033422622E-2</v>
      </c>
      <c r="G34">
        <f t="shared" si="7"/>
        <v>0.93845140407867833</v>
      </c>
      <c r="H34">
        <f t="shared" si="1"/>
        <v>2.4723879914086977E-3</v>
      </c>
    </row>
    <row r="35" spans="1:8" x14ac:dyDescent="0.35">
      <c r="A35">
        <f t="shared" si="0"/>
        <v>2.333333333333333</v>
      </c>
      <c r="B35">
        <f t="shared" si="2"/>
        <v>0.2661757117644829</v>
      </c>
      <c r="C35">
        <f t="shared" si="3"/>
        <v>-3.3824288235517086E-2</v>
      </c>
      <c r="D35">
        <f t="shared" si="4"/>
        <v>0.45885452250413883</v>
      </c>
      <c r="E35">
        <f t="shared" si="5"/>
        <v>-0.36553790212006088</v>
      </c>
      <c r="F35">
        <f t="shared" si="6"/>
        <v>9.3316620384077953E-2</v>
      </c>
      <c r="G35">
        <f t="shared" si="7"/>
        <v>0.9359706733314529</v>
      </c>
      <c r="H35">
        <f t="shared" si="1"/>
        <v>2.4807307472254347E-3</v>
      </c>
    </row>
    <row r="36" spans="1:8" x14ac:dyDescent="0.35">
      <c r="A36">
        <f t="shared" si="0"/>
        <v>2.4166666666666665</v>
      </c>
      <c r="B36">
        <f t="shared" si="2"/>
        <v>0.27063886124147196</v>
      </c>
      <c r="C36">
        <f t="shared" si="3"/>
        <v>-3.4866185088917367E-2</v>
      </c>
      <c r="D36">
        <f t="shared" si="4"/>
        <v>0.45731627346255843</v>
      </c>
      <c r="E36">
        <f t="shared" si="5"/>
        <v>-0.36285683049299972</v>
      </c>
      <c r="F36">
        <f t="shared" si="6"/>
        <v>9.4459442969558716E-2</v>
      </c>
      <c r="G36">
        <f t="shared" si="7"/>
        <v>0.93348161097485827</v>
      </c>
      <c r="H36">
        <f t="shared" si="1"/>
        <v>2.489062356594629E-3</v>
      </c>
    </row>
    <row r="37" spans="1:8" x14ac:dyDescent="0.35">
      <c r="A37">
        <f t="shared" si="0"/>
        <v>2.5</v>
      </c>
      <c r="B37">
        <f t="shared" si="2"/>
        <v>0.27503019337601742</v>
      </c>
      <c r="C37">
        <f t="shared" si="3"/>
        <v>-3.5882441726943104E-2</v>
      </c>
      <c r="D37">
        <f t="shared" si="4"/>
        <v>0.45577381112527215</v>
      </c>
      <c r="E37">
        <f t="shared" si="5"/>
        <v>-0.36021583580406413</v>
      </c>
      <c r="F37">
        <f t="shared" si="6"/>
        <v>9.5557975321208022E-2</v>
      </c>
      <c r="G37">
        <f t="shared" si="7"/>
        <v>0.9309842286980643</v>
      </c>
      <c r="H37">
        <f t="shared" si="1"/>
        <v>2.4973822767939691E-3</v>
      </c>
    </row>
    <row r="38" spans="1:8" x14ac:dyDescent="0.35">
      <c r="A38">
        <f t="shared" si="0"/>
        <v>2.5833333333333335</v>
      </c>
      <c r="B38">
        <f t="shared" si="2"/>
        <v>0.27935303588662508</v>
      </c>
      <c r="C38">
        <f t="shared" si="3"/>
        <v>-3.6874730130212918E-2</v>
      </c>
      <c r="D38">
        <f t="shared" si="4"/>
        <v>0.45422782369728265</v>
      </c>
      <c r="E38">
        <f t="shared" si="5"/>
        <v>-0.35761338575746898</v>
      </c>
      <c r="F38">
        <f t="shared" si="6"/>
        <v>9.6614437939813669E-2</v>
      </c>
      <c r="G38">
        <f t="shared" si="7"/>
        <v>0.92847853873809139</v>
      </c>
      <c r="H38">
        <f t="shared" si="1"/>
        <v>2.5056899599729121E-3</v>
      </c>
    </row>
    <row r="39" spans="1:8" x14ac:dyDescent="0.35">
      <c r="A39">
        <f t="shared" si="0"/>
        <v>2.666666666666667</v>
      </c>
      <c r="B39">
        <f t="shared" si="2"/>
        <v>0.2836104698551834</v>
      </c>
      <c r="C39">
        <f t="shared" si="3"/>
        <v>-3.784455551124849E-2</v>
      </c>
      <c r="D39">
        <f t="shared" si="4"/>
        <v>0.45267893019709349</v>
      </c>
      <c r="E39">
        <f t="shared" si="5"/>
        <v>-0.35504805527461974</v>
      </c>
      <c r="F39">
        <f t="shared" si="6"/>
        <v>9.7630874922473743E-2</v>
      </c>
      <c r="G39">
        <f t="shared" si="7"/>
        <v>0.92596455388494203</v>
      </c>
      <c r="H39">
        <f t="shared" si="1"/>
        <v>2.5139848531493536E-3</v>
      </c>
    </row>
    <row r="40" spans="1:8" x14ac:dyDescent="0.35">
      <c r="A40">
        <f t="shared" si="0"/>
        <v>2.7500000000000004</v>
      </c>
      <c r="B40">
        <f t="shared" si="2"/>
        <v>0.28780535427262915</v>
      </c>
      <c r="C40">
        <f t="shared" si="3"/>
        <v>-3.8793278098461281E-2</v>
      </c>
      <c r="D40">
        <f t="shared" si="4"/>
        <v>0.45112768938783815</v>
      </c>
      <c r="E40">
        <f t="shared" si="5"/>
        <v>-0.35251851602745027</v>
      </c>
      <c r="F40">
        <f t="shared" si="6"/>
        <v>9.8609173360387881E-2</v>
      </c>
      <c r="G40">
        <f t="shared" si="7"/>
        <v>0.92344228748673518</v>
      </c>
      <c r="H40">
        <f t="shared" si="1"/>
        <v>2.5222663982068516E-3</v>
      </c>
    </row>
    <row r="41" spans="1:8" x14ac:dyDescent="0.35">
      <c r="A41">
        <f t="shared" si="0"/>
        <v>2.8333333333333339</v>
      </c>
      <c r="B41">
        <f t="shared" si="2"/>
        <v>0.29194034757599735</v>
      </c>
      <c r="C41">
        <f t="shared" si="3"/>
        <v>-3.9722131459542676E-2</v>
      </c>
      <c r="D41">
        <f t="shared" si="4"/>
        <v>0.44957460729922416</v>
      </c>
      <c r="E41">
        <f t="shared" si="5"/>
        <v>-0.35002352724383423</v>
      </c>
      <c r="F41">
        <f t="shared" si="6"/>
        <v>9.9551080055389929E-2</v>
      </c>
      <c r="G41">
        <f t="shared" si="7"/>
        <v>0.92091175345484133</v>
      </c>
      <c r="H41">
        <f t="shared" si="1"/>
        <v>2.5305340318938496E-3</v>
      </c>
    </row>
    <row r="42" spans="1:8" x14ac:dyDescent="0.35">
      <c r="A42">
        <f t="shared" si="0"/>
        <v>2.9166666666666674</v>
      </c>
      <c r="B42">
        <f t="shared" si="2"/>
        <v>0.29601792660764487</v>
      </c>
      <c r="C42">
        <f t="shared" si="3"/>
        <v>-4.0632238004424448E-2</v>
      </c>
      <c r="D42">
        <f t="shared" si="4"/>
        <v>0.44802014359989817</v>
      </c>
      <c r="E42">
        <f t="shared" si="5"/>
        <v>-0.3475619276036096</v>
      </c>
      <c r="F42">
        <f t="shared" si="6"/>
        <v>0.10045821599628857</v>
      </c>
      <c r="G42">
        <f t="shared" si="7"/>
        <v>0.91837296626901976</v>
      </c>
      <c r="H42">
        <f t="shared" si="1"/>
        <v>2.5387871858215671E-3</v>
      </c>
    </row>
    <row r="43" spans="1:8" x14ac:dyDescent="0.35">
      <c r="A43">
        <f t="shared" si="0"/>
        <v>3.0000000000000009</v>
      </c>
      <c r="B43">
        <f t="shared" si="2"/>
        <v>0.30004040335805526</v>
      </c>
      <c r="C43">
        <f t="shared" si="3"/>
        <v>-4.152462217393138E-2</v>
      </c>
      <c r="D43">
        <f t="shared" si="4"/>
        <v>0.44646471702563706</v>
      </c>
      <c r="E43">
        <f t="shared" si="5"/>
        <v>-0.3451326280729663</v>
      </c>
      <c r="F43">
        <f t="shared" si="6"/>
        <v>0.10133208895267076</v>
      </c>
      <c r="G43">
        <f t="shared" si="7"/>
        <v>0.91582594098255454</v>
      </c>
      <c r="H43">
        <f t="shared" si="1"/>
        <v>2.547025286465221E-3</v>
      </c>
    </row>
    <row r="44" spans="1:8" x14ac:dyDescent="0.35">
      <c r="A44">
        <f t="shared" si="0"/>
        <v>3.0833333333333344</v>
      </c>
      <c r="B44">
        <f t="shared" si="2"/>
        <v>0.30400993979637769</v>
      </c>
      <c r="C44">
        <f t="shared" si="3"/>
        <v>-4.2400221717397879E-2</v>
      </c>
      <c r="D44">
        <f t="shared" si="4"/>
        <v>0.44490871002714283</v>
      </c>
      <c r="E44">
        <f t="shared" si="5"/>
        <v>-0.34273460554902868</v>
      </c>
      <c r="F44">
        <f t="shared" si="6"/>
        <v>0.10217410447811415</v>
      </c>
      <c r="G44">
        <f t="shared" si="7"/>
        <v>0.91327069322739007</v>
      </c>
      <c r="H44">
        <f t="shared" si="1"/>
        <v>2.5552477551644692E-3</v>
      </c>
    </row>
    <row r="45" spans="1:8" x14ac:dyDescent="0.35">
      <c r="A45">
        <f t="shared" si="0"/>
        <v>3.1666666666666679</v>
      </c>
      <c r="B45">
        <f t="shared" si="2"/>
        <v>0.30792856104561006</v>
      </c>
      <c r="C45">
        <f t="shared" si="3"/>
        <v>-4.325989738281466E-2</v>
      </c>
      <c r="D45">
        <f t="shared" si="4"/>
        <v>0.4433524727689479</v>
      </c>
      <c r="E45">
        <f t="shared" si="5"/>
        <v>-0.34036689720633984</v>
      </c>
      <c r="F45">
        <f t="shared" si="6"/>
        <v>0.10298557556260807</v>
      </c>
      <c r="G45">
        <f t="shared" si="7"/>
        <v>0.91070723921926511</v>
      </c>
      <c r="H45">
        <f t="shared" si="1"/>
        <v>2.5634540081249657E-3</v>
      </c>
    </row>
    <row r="46" spans="1:8" x14ac:dyDescent="0.35">
      <c r="A46">
        <f t="shared" si="0"/>
        <v>3.2500000000000013</v>
      </c>
      <c r="B46">
        <f t="shared" si="2"/>
        <v>0.31179816712014879</v>
      </c>
      <c r="C46">
        <f t="shared" si="3"/>
        <v>-4.4104441280894968E-2</v>
      </c>
      <c r="D46">
        <f t="shared" si="4"/>
        <v>0.44179632658574819</v>
      </c>
      <c r="E46">
        <f t="shared" si="5"/>
        <v>-0.33802859545343722</v>
      </c>
      <c r="F46">
        <f t="shared" si="6"/>
        <v>0.10376773113231097</v>
      </c>
      <c r="G46">
        <f t="shared" si="7"/>
        <v>0.90813559576284386</v>
      </c>
      <c r="H46">
        <f t="shared" si="1"/>
        <v>2.5716434564212465E-3</v>
      </c>
    </row>
    <row r="47" spans="1:8" x14ac:dyDescent="0.35">
      <c r="A47">
        <f t="shared" si="0"/>
        <v>3.3333333333333348</v>
      </c>
      <c r="B47">
        <f t="shared" si="2"/>
        <v>0.31562054341084267</v>
      </c>
      <c r="C47">
        <f t="shared" si="3"/>
        <v>-4.4934584135556344E-2</v>
      </c>
      <c r="D47">
        <f t="shared" si="4"/>
        <v>0.44024056698265773</v>
      </c>
      <c r="E47">
        <f t="shared" si="5"/>
        <v>-0.33571884342141189</v>
      </c>
      <c r="F47">
        <f t="shared" si="6"/>
        <v>0.10452172356124584</v>
      </c>
      <c r="G47">
        <f t="shared" si="7"/>
        <v>0.9055557802568428</v>
      </c>
      <c r="H47">
        <f t="shared" si="1"/>
        <v>2.5798155060010597E-3</v>
      </c>
    </row>
    <row r="48" spans="1:8" x14ac:dyDescent="0.35">
      <c r="A48">
        <f t="shared" si="0"/>
        <v>3.4166666666666683</v>
      </c>
      <c r="B48">
        <f t="shared" si="2"/>
        <v>0.31939737007552776</v>
      </c>
      <c r="C48">
        <f t="shared" si="3"/>
        <v>-4.5751001594583063E-2</v>
      </c>
      <c r="D48">
        <f t="shared" si="4"/>
        <v>0.43868546625016885</v>
      </c>
      <c r="E48">
        <f t="shared" si="5"/>
        <v>-0.33343683091776993</v>
      </c>
      <c r="F48">
        <f t="shared" si="6"/>
        <v>0.10524863533239892</v>
      </c>
      <c r="G48">
        <f t="shared" si="7"/>
        <v>0.90296781069915411</v>
      </c>
      <c r="H48">
        <f t="shared" si="1"/>
        <v>2.5879695576886963E-3</v>
      </c>
    </row>
    <row r="49" spans="1:8" x14ac:dyDescent="0.35">
      <c r="A49">
        <f t="shared" si="0"/>
        <v>3.5000000000000018</v>
      </c>
      <c r="B49">
        <f t="shared" si="2"/>
        <v>0.32313023047025735</v>
      </c>
      <c r="C49">
        <f t="shared" si="3"/>
        <v>-4.6554319743390027E-2</v>
      </c>
      <c r="D49">
        <f t="shared" si="4"/>
        <v>0.43713127575208161</v>
      </c>
      <c r="E49">
        <f t="shared" si="5"/>
        <v>-0.33118179078849064</v>
      </c>
      <c r="F49">
        <f t="shared" si="6"/>
        <v>0.10594948496359097</v>
      </c>
      <c r="G49">
        <f t="shared" si="7"/>
        <v>0.90037170569196245</v>
      </c>
      <c r="H49">
        <f t="shared" si="1"/>
        <v>2.5961050071916514E-3</v>
      </c>
    </row>
    <row r="50" spans="1:8" x14ac:dyDescent="0.35">
      <c r="A50">
        <f t="shared" si="0"/>
        <v>3.5833333333333353</v>
      </c>
      <c r="B50">
        <f t="shared" si="2"/>
        <v>0.32682061873735108</v>
      </c>
      <c r="C50">
        <f t="shared" si="3"/>
        <v>-4.7345119940043146E-2</v>
      </c>
      <c r="D50">
        <f t="shared" si="4"/>
        <v>0.43557822793460876</v>
      </c>
      <c r="E50">
        <f t="shared" si="5"/>
        <v>-0.32895299563920921</v>
      </c>
      <c r="F50">
        <f t="shared" si="6"/>
        <v>0.10662523229539955</v>
      </c>
      <c r="G50">
        <f t="shared" si="7"/>
        <v>0.89776748444685583</v>
      </c>
      <c r="H50">
        <f t="shared" si="1"/>
        <v>2.6042212451066193E-3</v>
      </c>
    </row>
    <row r="51" spans="1:8" x14ac:dyDescent="0.35">
      <c r="A51">
        <f t="shared" si="0"/>
        <v>3.6666666666666687</v>
      </c>
      <c r="B51">
        <f t="shared" si="2"/>
        <v>0.33046994665028578</v>
      </c>
      <c r="C51">
        <f t="shared" si="3"/>
        <v>-4.8123943069732555E-2</v>
      </c>
      <c r="D51">
        <f t="shared" si="4"/>
        <v>0.43402653809674985</v>
      </c>
      <c r="E51">
        <f t="shared" si="5"/>
        <v>-0.32674975487322944</v>
      </c>
      <c r="F51">
        <f t="shared" si="6"/>
        <v>0.10727678322352041</v>
      </c>
      <c r="G51">
        <f t="shared" si="7"/>
        <v>0.89515516678992901</v>
      </c>
      <c r="H51">
        <f t="shared" si="1"/>
        <v>2.6123176569268214E-3</v>
      </c>
    </row>
    <row r="52" spans="1:8" x14ac:dyDescent="0.35">
      <c r="A52">
        <f t="shared" si="0"/>
        <v>3.7500000000000022</v>
      </c>
      <c r="B52">
        <f t="shared" si="2"/>
        <v>0.33407954980185861</v>
      </c>
      <c r="C52">
        <f t="shared" si="3"/>
        <v>-4.8891293300676764E-2</v>
      </c>
      <c r="D52">
        <f t="shared" si="4"/>
        <v>0.43247640595543202</v>
      </c>
      <c r="E52">
        <f t="shared" si="5"/>
        <v>-0.32457141200979572</v>
      </c>
      <c r="F52">
        <f t="shared" si="6"/>
        <v>0.1079049939456363</v>
      </c>
      <c r="G52">
        <f t="shared" si="7"/>
        <v>0.89253477316687801</v>
      </c>
      <c r="H52">
        <f t="shared" si="1"/>
        <v>2.6203936230509983E-3</v>
      </c>
    </row>
    <row r="53" spans="1:8" x14ac:dyDescent="0.35">
      <c r="A53">
        <f t="shared" si="0"/>
        <v>3.8333333333333357</v>
      </c>
      <c r="B53">
        <f t="shared" si="2"/>
        <v>0.33765069321050573</v>
      </c>
      <c r="C53">
        <f t="shared" si="3"/>
        <v>-4.9647641410236087E-2</v>
      </c>
      <c r="D53">
        <f t="shared" si="4"/>
        <v>0.43092801703354705</v>
      </c>
      <c r="E53">
        <f t="shared" si="5"/>
        <v>-0.32241734225091817</v>
      </c>
      <c r="F53">
        <f t="shared" si="6"/>
        <v>0.10851067478262888</v>
      </c>
      <c r="G53">
        <f t="shared" si="7"/>
        <v>0.88990632464808506</v>
      </c>
      <c r="H53">
        <f t="shared" si="1"/>
        <v>2.6284485187929585E-3</v>
      </c>
    </row>
    <row r="54" spans="1:8" x14ac:dyDescent="0.35">
      <c r="A54">
        <f t="shared" si="0"/>
        <v>3.9166666666666692</v>
      </c>
      <c r="B54">
        <f t="shared" si="2"/>
        <v>0.34118457640985755</v>
      </c>
      <c r="C54">
        <f t="shared" si="3"/>
        <v>-5.0393427739166941E-2</v>
      </c>
      <c r="D54">
        <f t="shared" si="4"/>
        <v>0.42938154389459326</v>
      </c>
      <c r="E54">
        <f t="shared" si="5"/>
        <v>-0.32028695026917348</v>
      </c>
      <c r="F54">
        <f t="shared" si="6"/>
        <v>0.10909459362541979</v>
      </c>
      <c r="G54">
        <f t="shared" si="7"/>
        <v>0.88726984293369338</v>
      </c>
      <c r="H54">
        <f t="shared" si="1"/>
        <v>2.6364817143916808E-3</v>
      </c>
    </row>
    <row r="55" spans="1:8" x14ac:dyDescent="0.35">
      <c r="A55">
        <f t="shared" si="0"/>
        <v>4.0000000000000027</v>
      </c>
      <c r="B55">
        <f t="shared" si="2"/>
        <v>0.34468233807824289</v>
      </c>
      <c r="C55">
        <f t="shared" si="3"/>
        <v>-5.1129064823021153E-2</v>
      </c>
      <c r="D55">
        <f t="shared" si="4"/>
        <v>0.42783714724399624</v>
      </c>
      <c r="E55">
        <f t="shared" si="5"/>
        <v>-0.31817966819243726</v>
      </c>
      <c r="F55">
        <f t="shared" si="6"/>
        <v>0.10965747905155898</v>
      </c>
      <c r="G55">
        <f t="shared" si="7"/>
        <v>0.88462535035866974</v>
      </c>
      <c r="H55">
        <f t="shared" si="1"/>
        <v>2.6444925750236381E-3</v>
      </c>
    </row>
    <row r="56" spans="1:8" x14ac:dyDescent="0.35">
      <c r="A56">
        <f t="shared" si="0"/>
        <v>4.0833333333333357</v>
      </c>
      <c r="B56">
        <f t="shared" si="2"/>
        <v>0.34814506025767916</v>
      </c>
      <c r="C56">
        <f t="shared" si="3"/>
        <v>-5.1854939742321027E-2</v>
      </c>
      <c r="D56">
        <f t="shared" si="4"/>
        <v>0.42629497691417456</v>
      </c>
      <c r="E56">
        <f t="shared" si="5"/>
        <v>-0.31609495376452429</v>
      </c>
      <c r="F56">
        <f t="shared" si="6"/>
        <v>0.11020002314965027</v>
      </c>
      <c r="G56">
        <f t="shared" si="7"/>
        <v>0.88197286989785473</v>
      </c>
      <c r="H56">
        <f t="shared" si="1"/>
        <v>2.6524804608150099E-3</v>
      </c>
    </row>
    <row r="57" spans="1:8" x14ac:dyDescent="0.35">
      <c r="A57">
        <f t="shared" si="0"/>
        <v>4.1666666666666687</v>
      </c>
      <c r="B57">
        <f t="shared" si="2"/>
        <v>0.3515737722057623</v>
      </c>
      <c r="C57">
        <f t="shared" si="3"/>
        <v>-5.2571416226975864E-2</v>
      </c>
      <c r="D57">
        <f t="shared" si="4"/>
        <v>0.42475517274790325</v>
      </c>
      <c r="E57">
        <f t="shared" si="5"/>
        <v>-0.31403228866330352</v>
      </c>
      <c r="F57">
        <f t="shared" si="6"/>
        <v>0.11072288408459974</v>
      </c>
      <c r="G57">
        <f t="shared" si="7"/>
        <v>0.87931242517099883</v>
      </c>
      <c r="H57">
        <f t="shared" si="1"/>
        <v>2.6604447268558928E-3</v>
      </c>
    </row>
    <row r="58" spans="1:8" x14ac:dyDescent="0.35">
      <c r="A58">
        <f t="shared" si="0"/>
        <v>4.2500000000000018</v>
      </c>
      <c r="B58">
        <f t="shared" si="2"/>
        <v>0.35496945391855483</v>
      </c>
      <c r="C58">
        <f t="shared" si="3"/>
        <v>-5.3278836545308295E-2</v>
      </c>
      <c r="D58">
        <f t="shared" si="4"/>
        <v>0.4232178653924426</v>
      </c>
      <c r="E58">
        <f t="shared" si="5"/>
        <v>-0.31199117696009482</v>
      </c>
      <c r="F58">
        <f t="shared" si="6"/>
        <v>0.11122668843234779</v>
      </c>
      <c r="G58">
        <f t="shared" si="7"/>
        <v>0.87664404044778388</v>
      </c>
      <c r="H58">
        <f t="shared" si="1"/>
        <v>2.668384723214956E-3</v>
      </c>
    </row>
    <row r="59" spans="1:8" x14ac:dyDescent="0.35">
      <c r="A59">
        <f t="shared" si="0"/>
        <v>4.3333333333333348</v>
      </c>
      <c r="B59">
        <f t="shared" si="2"/>
        <v>0.35833303935802663</v>
      </c>
      <c r="C59">
        <f t="shared" si="3"/>
        <v>-5.3977523203739552E-2</v>
      </c>
      <c r="D59">
        <f t="shared" si="4"/>
        <v>0.42168317701514191</v>
      </c>
      <c r="E59">
        <f t="shared" si="5"/>
        <v>-0.3099711437060757</v>
      </c>
      <c r="F59">
        <f t="shared" si="6"/>
        <v>0.11171203330906621</v>
      </c>
      <c r="G59">
        <f t="shared" si="7"/>
        <v>0.87396774065282778</v>
      </c>
      <c r="H59">
        <f t="shared" si="1"/>
        <v>2.676299794956094E-3</v>
      </c>
    </row>
    <row r="60" spans="1:8" x14ac:dyDescent="0.35">
      <c r="A60">
        <f t="shared" si="0"/>
        <v>4.4166666666666679</v>
      </c>
      <c r="B60">
        <f t="shared" si="2"/>
        <v>0.36166541941364833</v>
      </c>
      <c r="C60">
        <f t="shared" si="3"/>
        <v>-5.4667780479578321E-2</v>
      </c>
      <c r="D60">
        <f t="shared" si="4"/>
        <v>0.42015122194974602</v>
      </c>
      <c r="E60">
        <f t="shared" si="5"/>
        <v>-0.30797173363310049</v>
      </c>
      <c r="F60">
        <f t="shared" si="6"/>
        <v>0.11217948831664554</v>
      </c>
      <c r="G60">
        <f t="shared" si="7"/>
        <v>0.8712835513706727</v>
      </c>
      <c r="H60">
        <f t="shared" si="1"/>
        <v>2.6841892821550806E-3</v>
      </c>
    </row>
    <row r="61" spans="1:8" x14ac:dyDescent="0.35">
      <c r="A61">
        <f t="shared" si="0"/>
        <v>4.5000000000000009</v>
      </c>
      <c r="B61">
        <f t="shared" si="2"/>
        <v>0.36496744462430164</v>
      </c>
      <c r="C61">
        <f t="shared" si="3"/>
        <v>-5.5349895806314775E-2</v>
      </c>
      <c r="D61">
        <f t="shared" si="4"/>
        <v>0.41862210728139548</v>
      </c>
      <c r="E61">
        <f t="shared" si="5"/>
        <v>-0.30599250995778216</v>
      </c>
      <c r="F61">
        <f t="shared" si="6"/>
        <v>0.11262959732361333</v>
      </c>
      <c r="G61">
        <f t="shared" si="7"/>
        <v>0.86859149885075404</v>
      </c>
      <c r="H61">
        <f t="shared" si="1"/>
        <v>2.692052519918664E-3</v>
      </c>
    </row>
    <row r="62" spans="1:8" x14ac:dyDescent="0.35">
      <c r="A62">
        <f t="shared" si="0"/>
        <v>4.5833333333333339</v>
      </c>
      <c r="B62">
        <f t="shared" si="2"/>
        <v>0.36823992768371527</v>
      </c>
      <c r="C62">
        <f t="shared" si="3"/>
        <v>-5.6024141028213292E-2</v>
      </c>
      <c r="D62">
        <f t="shared" si="4"/>
        <v>0.41709593337723772</v>
      </c>
      <c r="E62">
        <f t="shared" si="5"/>
        <v>-0.30403305327894492</v>
      </c>
      <c r="F62">
        <f t="shared" si="6"/>
        <v>0.1130628800982928</v>
      </c>
      <c r="G62">
        <f t="shared" si="7"/>
        <v>0.86589161001235082</v>
      </c>
      <c r="H62">
        <f t="shared" si="1"/>
        <v>2.6998888384032194E-3</v>
      </c>
    </row>
    <row r="63" spans="1:8" x14ac:dyDescent="0.35">
      <c r="A63">
        <f t="shared" si="0"/>
        <v>4.666666666666667</v>
      </c>
      <c r="B63">
        <f t="shared" si="2"/>
        <v>0.37148364575001902</v>
      </c>
      <c r="C63">
        <f t="shared" si="3"/>
        <v>-5.6690773538818684E-2</v>
      </c>
      <c r="D63">
        <f t="shared" si="4"/>
        <v>0.41557279436867767</v>
      </c>
      <c r="E63">
        <f t="shared" si="5"/>
        <v>-0.3020929605596584</v>
      </c>
      <c r="F63">
        <f t="shared" si="6"/>
        <v>0.11347983380901927</v>
      </c>
      <c r="G63">
        <f t="shared" si="7"/>
        <v>0.86318391244951376</v>
      </c>
      <c r="H63">
        <f t="shared" si="1"/>
        <v>2.7076975628370636E-3</v>
      </c>
    </row>
    <row r="64" spans="1:8" x14ac:dyDescent="0.35">
      <c r="A64">
        <f t="shared" si="0"/>
        <v>4.75</v>
      </c>
      <c r="B64">
        <f t="shared" si="2"/>
        <v>0.37469934257774135</v>
      </c>
      <c r="C64">
        <f t="shared" si="3"/>
        <v>-5.7350037316116043E-2</v>
      </c>
      <c r="D64">
        <f t="shared" si="4"/>
        <v>0.41405277859052331</v>
      </c>
      <c r="E64">
        <f t="shared" si="5"/>
        <v>-0.30017184418602583</v>
      </c>
      <c r="F64">
        <f t="shared" si="6"/>
        <v>0.11388093440449748</v>
      </c>
      <c r="G64">
        <f t="shared" si="7"/>
        <v>0.86046843443597276</v>
      </c>
      <c r="H64">
        <f t="shared" si="1"/>
        <v>2.7154780135409951E-3</v>
      </c>
    </row>
    <row r="65" spans="1:8" x14ac:dyDescent="0.35">
      <c r="A65">
        <f t="shared" si="0"/>
        <v>4.833333333333333</v>
      </c>
      <c r="B65">
        <f t="shared" si="2"/>
        <v>0.37788773048862256</v>
      </c>
      <c r="C65">
        <f t="shared" si="3"/>
        <v>-5.8002163865444878E-2</v>
      </c>
      <c r="D65">
        <f t="shared" si="4"/>
        <v>0.41253596898161743</v>
      </c>
      <c r="E65">
        <f t="shared" si="5"/>
        <v>-0.29826933109573334</v>
      </c>
      <c r="F65">
        <f t="shared" si="6"/>
        <v>0.11426663788588409</v>
      </c>
      <c r="G65">
        <f t="shared" si="7"/>
        <v>0.85774520493001993</v>
      </c>
      <c r="H65">
        <f t="shared" si="1"/>
        <v>2.7232295059528289E-3</v>
      </c>
    </row>
    <row r="66" spans="1:8" x14ac:dyDescent="0.35">
      <c r="A66">
        <f t="shared" si="0"/>
        <v>4.9166666666666661</v>
      </c>
      <c r="B66">
        <f t="shared" si="2"/>
        <v>0.38104949219580603</v>
      </c>
      <c r="C66">
        <f t="shared" si="3"/>
        <v>-5.8647373079957932E-2</v>
      </c>
      <c r="D66">
        <f t="shared" si="4"/>
        <v>0.41102244345099787</v>
      </c>
      <c r="E66">
        <f t="shared" si="5"/>
        <v>-0.29638506197012149</v>
      </c>
      <c r="F66">
        <f t="shared" si="6"/>
        <v>0.11463738148087638</v>
      </c>
      <c r="G66">
        <f t="shared" si="7"/>
        <v>0.85501425357936867</v>
      </c>
      <c r="H66">
        <f t="shared" si="1"/>
        <v>2.7309513506512673E-3</v>
      </c>
    </row>
    <row r="67" spans="1:8" x14ac:dyDescent="0.35">
      <c r="A67">
        <f t="shared" si="0"/>
        <v>4.9999999999999991</v>
      </c>
      <c r="B67">
        <f t="shared" si="2"/>
        <v>0.38418528249452782</v>
      </c>
      <c r="C67">
        <f t="shared" si="3"/>
        <v>-5.928587402714125E-2</v>
      </c>
      <c r="D67">
        <f t="shared" si="4"/>
        <v>0.40951227521311506</v>
      </c>
      <c r="E67">
        <f t="shared" si="5"/>
        <v>-0.29451869048417262</v>
      </c>
      <c r="F67">
        <f t="shared" si="6"/>
        <v>0.11499358472894244</v>
      </c>
      <c r="G67">
        <f t="shared" si="7"/>
        <v>0.85227561072598645</v>
      </c>
      <c r="H67">
        <f t="shared" si="1"/>
        <v>2.7386428533822116E-3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857-4831-4968-B3CE-793A5D43D779}">
  <dimension ref="A1:Q67"/>
  <sheetViews>
    <sheetView workbookViewId="0">
      <selection activeCell="B5" sqref="B5"/>
    </sheetView>
  </sheetViews>
  <sheetFormatPr defaultRowHeight="14.5" x14ac:dyDescent="0.35"/>
  <cols>
    <col min="8" max="8" width="9.1796875" bestFit="1" customWidth="1"/>
    <col min="10" max="10" width="9.7265625" customWidth="1"/>
    <col min="14" max="14" width="11.81640625" bestFit="1" customWidth="1"/>
    <col min="15" max="15" width="10.1796875" customWidth="1"/>
    <col min="17" max="17" width="12.1796875" customWidth="1"/>
  </cols>
  <sheetData>
    <row r="1" spans="1:17" ht="17.5" x14ac:dyDescent="0.45">
      <c r="A1" t="s">
        <v>8</v>
      </c>
      <c r="B1">
        <v>1000000</v>
      </c>
      <c r="C1" t="s">
        <v>30</v>
      </c>
      <c r="D1">
        <v>0.05</v>
      </c>
      <c r="F1" t="s">
        <v>9</v>
      </c>
      <c r="H1" t="s">
        <v>37</v>
      </c>
    </row>
    <row r="2" spans="1:17" x14ac:dyDescent="0.35">
      <c r="A2" t="s">
        <v>16</v>
      </c>
      <c r="B2">
        <v>3.0000000000000001E-3</v>
      </c>
      <c r="C2" t="s">
        <v>32</v>
      </c>
      <c r="D2">
        <v>0.2</v>
      </c>
      <c r="F2" t="s">
        <v>10</v>
      </c>
      <c r="G2">
        <v>1E-4</v>
      </c>
    </row>
    <row r="3" spans="1:17" x14ac:dyDescent="0.35">
      <c r="A3" t="s">
        <v>18</v>
      </c>
      <c r="B3">
        <f>1/12</f>
        <v>8.3333333333333329E-2</v>
      </c>
      <c r="C3" t="s">
        <v>38</v>
      </c>
      <c r="D3">
        <f>60+2/12</f>
        <v>60.166666666666664</v>
      </c>
      <c r="F3" t="s">
        <v>11</v>
      </c>
      <c r="G3">
        <v>3.5E-4</v>
      </c>
    </row>
    <row r="4" spans="1:17" x14ac:dyDescent="0.35">
      <c r="A4" t="s">
        <v>28</v>
      </c>
      <c r="B4">
        <f>1.0065^2</f>
        <v>1.0130422499999998</v>
      </c>
      <c r="F4" t="s">
        <v>12</v>
      </c>
      <c r="G4">
        <v>1.075</v>
      </c>
    </row>
    <row r="5" spans="1:17" x14ac:dyDescent="0.35">
      <c r="B5" t="s">
        <v>27</v>
      </c>
      <c r="O5" t="s">
        <v>61</v>
      </c>
      <c r="P5" t="s">
        <v>62</v>
      </c>
      <c r="Q5" t="s">
        <v>63</v>
      </c>
    </row>
    <row r="6" spans="1:17" x14ac:dyDescent="0.35">
      <c r="A6" t="s">
        <v>26</v>
      </c>
      <c r="B6" t="s">
        <v>25</v>
      </c>
      <c r="C6" t="s">
        <v>33</v>
      </c>
      <c r="D6" t="s">
        <v>40</v>
      </c>
      <c r="E6" t="s">
        <v>41</v>
      </c>
      <c r="F6" t="s">
        <v>42</v>
      </c>
      <c r="G6" t="s">
        <v>43</v>
      </c>
      <c r="H6" t="s">
        <v>39</v>
      </c>
      <c r="J6" t="s">
        <v>67</v>
      </c>
      <c r="K6" t="s">
        <v>47</v>
      </c>
      <c r="M6" t="s">
        <v>50</v>
      </c>
      <c r="O6" t="s">
        <v>44</v>
      </c>
      <c r="P6" t="s">
        <v>44</v>
      </c>
      <c r="Q6" t="s">
        <v>44</v>
      </c>
    </row>
    <row r="7" spans="1:17" x14ac:dyDescent="0.35">
      <c r="A7">
        <v>0</v>
      </c>
      <c r="J7">
        <f>SUMPRODUCT(F9:F67,H9:H67)+F67*G67</f>
        <v>0.10995631213677813</v>
      </c>
      <c r="K7">
        <v>0.11270954393697177</v>
      </c>
      <c r="M7">
        <f>K7/12/4.26658</f>
        <v>2.2014029960173366E-3</v>
      </c>
      <c r="O7">
        <v>0.10995631213677813</v>
      </c>
      <c r="P7">
        <v>0.11425271109080197</v>
      </c>
      <c r="Q7">
        <v>0.11409704898962759</v>
      </c>
    </row>
    <row r="8" spans="1:17" x14ac:dyDescent="0.35">
      <c r="A8">
        <f>B3</f>
        <v>8.3333333333333329E-2</v>
      </c>
      <c r="J8" t="s">
        <v>68</v>
      </c>
      <c r="K8" t="s">
        <v>48</v>
      </c>
      <c r="M8" t="s">
        <v>49</v>
      </c>
      <c r="O8" t="s">
        <v>59</v>
      </c>
      <c r="P8" t="s">
        <v>59</v>
      </c>
      <c r="Q8" t="s">
        <v>59</v>
      </c>
    </row>
    <row r="9" spans="1:17" x14ac:dyDescent="0.35">
      <c r="A9">
        <f t="shared" ref="A9:A67" si="0">A8+$B$3</f>
        <v>0.16666666666666666</v>
      </c>
      <c r="G9">
        <f t="shared" ref="G9:G40" si="1">EXP(-$G$2*A7-$G$3/LN($G$4)*($G$4^$D$3)*(($G$4^A7)-1))</f>
        <v>1</v>
      </c>
      <c r="J9">
        <f>SUMPRODUCT(D8:D67,H8:H67)+D67*G67</f>
        <v>0.41417225167232252</v>
      </c>
      <c r="K9">
        <v>0.14597743169298003</v>
      </c>
      <c r="M9">
        <f>K9/12/4.26658</f>
        <v>2.8511796273396964E-3</v>
      </c>
      <c r="O9">
        <v>0.41417225167232252</v>
      </c>
      <c r="P9">
        <v>0.42562616706198059</v>
      </c>
      <c r="Q9">
        <v>0.42521629230910885</v>
      </c>
    </row>
    <row r="10" spans="1:17" x14ac:dyDescent="0.35">
      <c r="A10">
        <f t="shared" si="0"/>
        <v>0.25</v>
      </c>
      <c r="B10">
        <f>(LN($B$4*((1-$B$2)^(12*A10)))+($D$1+($D$2^2)/2)*(A8))/($D$2*SQRT(A8))</f>
        <v>0.16935539809445738</v>
      </c>
      <c r="C10">
        <f>B10-$D$2*SQRT(A8)</f>
        <v>0.11162037117549481</v>
      </c>
      <c r="D10">
        <f>EXP(-$D$1*(A8))*_xlfn.NORM.DIST(-C10,0,1,1)</f>
        <v>0.4536679827222731</v>
      </c>
      <c r="E10">
        <f>-$B$4*((1-$B$2)^(12*A10))*_xlfn.NORM.DIST(-B10,0,1,1)</f>
        <v>-0.43446889790738363</v>
      </c>
      <c r="F10">
        <f>(EXP(-$D$1*(A8))*_xlfn.NORM.DIST(-C10,0,1,1)-$B$4*((1-$B$2)^(12*A10))*_xlfn.NORM.DIST(-B10,0,1,1))</f>
        <v>1.9199084814889467E-2</v>
      </c>
      <c r="G10">
        <f t="shared" si="1"/>
        <v>0.99772471436277976</v>
      </c>
      <c r="H10">
        <f t="shared" ref="H10:H67" si="2">G9-G10</f>
        <v>2.2752856372202368E-3</v>
      </c>
      <c r="J10" t="s">
        <v>69</v>
      </c>
      <c r="O10" t="s">
        <v>60</v>
      </c>
      <c r="P10" t="s">
        <v>60</v>
      </c>
      <c r="Q10" t="s">
        <v>60</v>
      </c>
    </row>
    <row r="11" spans="1:17" x14ac:dyDescent="0.35">
      <c r="A11">
        <f t="shared" si="0"/>
        <v>0.33333333333333331</v>
      </c>
      <c r="B11">
        <f t="shared" ref="B11:B67" si="3">(LN($B$4*((1-$B$2)^(12*A11)))+($D$1+($D$2^2)/2)*(A9))/($D$2*SQRT(A9))</f>
        <v>0.15439823111770953</v>
      </c>
      <c r="C11">
        <f t="shared" ref="C11:C67" si="4">B11-$D$2*SQRT(A9)</f>
        <v>7.2748573024936924E-2</v>
      </c>
      <c r="D11">
        <f t="shared" ref="D11:D67" si="5">EXP(-$D$1*(A9))*_xlfn.NORM.DIST(-C11,0,1,1)</f>
        <v>0.46709438074404452</v>
      </c>
      <c r="E11">
        <f t="shared" ref="E11:E67" si="6">-$B$4*((1-$B$2)^(12*A11))*_xlfn.NORM.DIST(-B11,0,1,1)</f>
        <v>-0.43906035139492638</v>
      </c>
      <c r="F11">
        <f t="shared" ref="F11:F67" si="7">(EXP(-$D$1*(A9))*_xlfn.NORM.DIST(-C11,0,1,1)-$B$4*((1-$B$2)^(12*A11))*_xlfn.NORM.DIST(-B11,0,1,1))</f>
        <v>2.8034029349118139E-2</v>
      </c>
      <c r="G11">
        <f t="shared" si="1"/>
        <v>0.99544094888927903</v>
      </c>
      <c r="H11">
        <f t="shared" si="2"/>
        <v>2.2837654735007318E-3</v>
      </c>
      <c r="J11">
        <f>(SUMPRODUCT(E8:E67,H8:H67)+E67*G67)</f>
        <v>-0.30421593953554438</v>
      </c>
      <c r="O11">
        <v>-0.30421593953554438</v>
      </c>
      <c r="P11">
        <v>-0.3113734559711786</v>
      </c>
      <c r="Q11">
        <v>-0.31111924331948121</v>
      </c>
    </row>
    <row r="12" spans="1:17" x14ac:dyDescent="0.35">
      <c r="A12">
        <f t="shared" si="0"/>
        <v>0.41666666666666663</v>
      </c>
      <c r="B12">
        <f t="shared" si="3"/>
        <v>0.15435387093924507</v>
      </c>
      <c r="C12">
        <f t="shared" si="4"/>
        <v>5.4353870939245069E-2</v>
      </c>
      <c r="D12">
        <f t="shared" si="5"/>
        <v>0.47238474643225464</v>
      </c>
      <c r="E12">
        <f t="shared" si="6"/>
        <v>-0.43776062179627473</v>
      </c>
      <c r="F12">
        <f t="shared" si="7"/>
        <v>3.4624124635979914E-2</v>
      </c>
      <c r="G12">
        <f t="shared" si="1"/>
        <v>0.99314870321705429</v>
      </c>
      <c r="H12">
        <f t="shared" si="2"/>
        <v>2.2922456722247464E-3</v>
      </c>
    </row>
    <row r="13" spans="1:17" x14ac:dyDescent="0.35">
      <c r="A13">
        <f t="shared" si="0"/>
        <v>0.49999999999999994</v>
      </c>
      <c r="B13">
        <f t="shared" si="3"/>
        <v>0.15817271058516086</v>
      </c>
      <c r="C13">
        <f t="shared" si="4"/>
        <v>4.2702656747235709E-2</v>
      </c>
      <c r="D13">
        <f t="shared" si="5"/>
        <v>0.47498650080115445</v>
      </c>
      <c r="E13">
        <f t="shared" si="6"/>
        <v>-0.43494994144013527</v>
      </c>
      <c r="F13">
        <f t="shared" si="7"/>
        <v>4.0036559361019186E-2</v>
      </c>
      <c r="G13">
        <f t="shared" si="1"/>
        <v>0.99084797740708286</v>
      </c>
      <c r="H13">
        <f t="shared" si="2"/>
        <v>2.3007258099714267E-3</v>
      </c>
    </row>
    <row r="14" spans="1:17" x14ac:dyDescent="0.35">
      <c r="A14">
        <f t="shared" si="0"/>
        <v>0.58333333333333326</v>
      </c>
      <c r="B14">
        <f t="shared" si="3"/>
        <v>0.16338595212898727</v>
      </c>
      <c r="C14">
        <f t="shared" si="4"/>
        <v>3.428650725540669E-2</v>
      </c>
      <c r="D14">
        <f t="shared" si="5"/>
        <v>0.47629739499794449</v>
      </c>
      <c r="E14">
        <f t="shared" si="6"/>
        <v>-0.43160852863094845</v>
      </c>
      <c r="F14">
        <f t="shared" si="7"/>
        <v>4.4688866366996038E-2</v>
      </c>
      <c r="G14">
        <f t="shared" si="1"/>
        <v>0.98853877194861961</v>
      </c>
      <c r="H14">
        <f t="shared" si="2"/>
        <v>2.3092054584632482E-3</v>
      </c>
    </row>
    <row r="15" spans="1:17" x14ac:dyDescent="0.35">
      <c r="A15">
        <f t="shared" si="0"/>
        <v>0.66666666666666663</v>
      </c>
      <c r="B15">
        <f t="shared" si="3"/>
        <v>0.16915309447949783</v>
      </c>
      <c r="C15">
        <f t="shared" si="4"/>
        <v>2.7731738242188331E-2</v>
      </c>
      <c r="D15">
        <f t="shared" si="5"/>
        <v>0.47686613139751177</v>
      </c>
      <c r="E15">
        <f t="shared" si="6"/>
        <v>-0.42806953269111525</v>
      </c>
      <c r="F15">
        <f t="shared" si="7"/>
        <v>4.8796598706396521E-2</v>
      </c>
      <c r="G15">
        <f t="shared" si="1"/>
        <v>0.98622108776407291</v>
      </c>
      <c r="H15">
        <f t="shared" si="2"/>
        <v>2.3176841845466978E-3</v>
      </c>
    </row>
    <row r="16" spans="1:17" x14ac:dyDescent="0.35">
      <c r="A16">
        <f t="shared" si="0"/>
        <v>0.75</v>
      </c>
      <c r="B16">
        <f t="shared" si="3"/>
        <v>0.17512433701100494</v>
      </c>
      <c r="C16">
        <f t="shared" si="4"/>
        <v>2.2371813845810273E-2</v>
      </c>
      <c r="D16">
        <f t="shared" si="5"/>
        <v>0.4769595029262611</v>
      </c>
      <c r="E16">
        <f t="shared" si="6"/>
        <v>-0.42447100262451809</v>
      </c>
      <c r="F16">
        <f t="shared" si="7"/>
        <v>5.2488500301743013E-2</v>
      </c>
      <c r="G16">
        <f t="shared" si="1"/>
        <v>0.98389492621389751</v>
      </c>
      <c r="H16">
        <f t="shared" si="2"/>
        <v>2.3261615501753985E-3</v>
      </c>
    </row>
    <row r="17" spans="1:8" x14ac:dyDescent="0.35">
      <c r="A17">
        <f t="shared" si="0"/>
        <v>0.83333333333333337</v>
      </c>
      <c r="B17">
        <f t="shared" si="3"/>
        <v>0.18113675764256487</v>
      </c>
      <c r="C17">
        <f t="shared" si="4"/>
        <v>1.7837441457019654E-2</v>
      </c>
      <c r="D17">
        <f t="shared" si="5"/>
        <v>0.476725599462542</v>
      </c>
      <c r="E17">
        <f t="shared" si="6"/>
        <v>-0.42087673603950659</v>
      </c>
      <c r="F17">
        <f t="shared" si="7"/>
        <v>5.5848863423035411E-2</v>
      </c>
      <c r="G17">
        <f t="shared" si="1"/>
        <v>0.9815602891015055</v>
      </c>
      <c r="H17">
        <f t="shared" si="2"/>
        <v>2.3346371123920129E-3</v>
      </c>
    </row>
    <row r="18" spans="1:8" x14ac:dyDescent="0.35">
      <c r="A18">
        <f t="shared" si="0"/>
        <v>0.91666666666666674</v>
      </c>
      <c r="B18">
        <f t="shared" si="3"/>
        <v>0.18710959765447546</v>
      </c>
      <c r="C18">
        <f t="shared" si="4"/>
        <v>1.3904516897587732E-2</v>
      </c>
      <c r="D18">
        <f t="shared" si="5"/>
        <v>0.47625444557332358</v>
      </c>
      <c r="E18">
        <f t="shared" si="6"/>
        <v>-0.41731794110778608</v>
      </c>
      <c r="F18">
        <f t="shared" si="7"/>
        <v>5.8936504465537498E-2</v>
      </c>
      <c r="G18">
        <f t="shared" si="1"/>
        <v>0.97921717867819391</v>
      </c>
      <c r="H18">
        <f t="shared" si="2"/>
        <v>2.3431104233115896E-3</v>
      </c>
    </row>
    <row r="19" spans="1:8" x14ac:dyDescent="0.35">
      <c r="A19">
        <f t="shared" si="0"/>
        <v>1</v>
      </c>
      <c r="B19">
        <f t="shared" si="3"/>
        <v>0.19300185907443354</v>
      </c>
      <c r="C19">
        <f t="shared" si="4"/>
        <v>1.0427673239378155E-2</v>
      </c>
      <c r="D19">
        <f t="shared" si="5"/>
        <v>0.47560453460679603</v>
      </c>
      <c r="E19">
        <f t="shared" si="6"/>
        <v>-0.41381010044471978</v>
      </c>
      <c r="F19">
        <f t="shared" si="7"/>
        <v>6.1794434162076251E-2</v>
      </c>
      <c r="G19">
        <f t="shared" si="1"/>
        <v>0.97686559764808822</v>
      </c>
      <c r="H19">
        <f t="shared" si="2"/>
        <v>2.3515810301056872E-3</v>
      </c>
    </row>
    <row r="20" spans="1:8" x14ac:dyDescent="0.35">
      <c r="A20">
        <f t="shared" si="0"/>
        <v>1.0833333333333333</v>
      </c>
      <c r="B20">
        <f t="shared" si="3"/>
        <v>0.19879310544802856</v>
      </c>
      <c r="C20">
        <f t="shared" si="4"/>
        <v>7.3076838967609248E-3</v>
      </c>
      <c r="D20">
        <f t="shared" si="5"/>
        <v>0.47481585932958181</v>
      </c>
      <c r="E20">
        <f t="shared" si="6"/>
        <v>-0.41036059964239852</v>
      </c>
      <c r="F20">
        <f t="shared" si="7"/>
        <v>6.4455259687183297E-2</v>
      </c>
      <c r="G20">
        <f t="shared" si="1"/>
        <v>0.97450554917310195</v>
      </c>
      <c r="H20">
        <f t="shared" si="2"/>
        <v>2.360048474986276E-3</v>
      </c>
    </row>
    <row r="21" spans="1:8" x14ac:dyDescent="0.35">
      <c r="A21">
        <f t="shared" si="0"/>
        <v>1.1666666666666665</v>
      </c>
      <c r="B21">
        <f t="shared" si="3"/>
        <v>0.20447402955617969</v>
      </c>
      <c r="C21">
        <f t="shared" si="4"/>
        <v>4.4740295561796761E-3</v>
      </c>
      <c r="D21">
        <f t="shared" si="5"/>
        <v>0.47391688796387321</v>
      </c>
      <c r="E21">
        <f t="shared" si="6"/>
        <v>-0.40697246934905507</v>
      </c>
      <c r="F21">
        <f t="shared" si="7"/>
        <v>6.6944418614818146E-2</v>
      </c>
      <c r="G21">
        <f t="shared" si="1"/>
        <v>0.97213703687791198</v>
      </c>
      <c r="H21">
        <f t="shared" si="2"/>
        <v>2.3685122951899729E-3</v>
      </c>
    </row>
    <row r="22" spans="1:8" x14ac:dyDescent="0.35">
      <c r="A22">
        <f t="shared" si="0"/>
        <v>1.2499999999999998</v>
      </c>
      <c r="B22">
        <f t="shared" si="3"/>
        <v>0.21004152556406278</v>
      </c>
      <c r="C22">
        <f t="shared" si="4"/>
        <v>1.8749256174495077E-3</v>
      </c>
      <c r="D22">
        <f t="shared" si="5"/>
        <v>0.47292855867571398</v>
      </c>
      <c r="E22">
        <f t="shared" si="6"/>
        <v>-0.40364633601920102</v>
      </c>
      <c r="F22">
        <f t="shared" si="7"/>
        <v>6.928222265651296E-2</v>
      </c>
      <c r="G22">
        <f t="shared" si="1"/>
        <v>0.9697600648549477</v>
      </c>
      <c r="H22">
        <f t="shared" si="2"/>
        <v>2.3769720229642743E-3</v>
      </c>
    </row>
    <row r="23" spans="1:8" x14ac:dyDescent="0.35">
      <c r="A23">
        <f t="shared" si="0"/>
        <v>1.333333333333333</v>
      </c>
      <c r="B23">
        <f t="shared" si="3"/>
        <v>0.21549599052192467</v>
      </c>
      <c r="C23">
        <f t="shared" si="4"/>
        <v>-5.286994250039978E-4</v>
      </c>
      <c r="D23">
        <f t="shared" si="5"/>
        <v>0.47186669376341522</v>
      </c>
      <c r="E23">
        <f t="shared" si="6"/>
        <v>-0.40038148693527464</v>
      </c>
      <c r="F23">
        <f t="shared" si="7"/>
        <v>7.1485206828140579E-2</v>
      </c>
      <c r="G23">
        <f t="shared" si="1"/>
        <v>0.9673746376693948</v>
      </c>
      <c r="H23">
        <f t="shared" si="2"/>
        <v>2.3854271855529019E-3</v>
      </c>
    </row>
    <row r="24" spans="1:8" x14ac:dyDescent="0.35">
      <c r="A24">
        <f t="shared" si="0"/>
        <v>1.4166666666666663</v>
      </c>
      <c r="B24">
        <f t="shared" si="3"/>
        <v>0.22083979265046455</v>
      </c>
      <c r="C24">
        <f t="shared" si="4"/>
        <v>-2.7670050995143858E-3</v>
      </c>
      <c r="D24">
        <f t="shared" si="5"/>
        <v>0.47074352498282768</v>
      </c>
      <c r="E24">
        <f t="shared" si="6"/>
        <v>-0.39717647228245401</v>
      </c>
      <c r="F24">
        <f t="shared" si="7"/>
        <v>7.356705270037367E-2</v>
      </c>
      <c r="G24">
        <f t="shared" si="1"/>
        <v>0.9649807603642131</v>
      </c>
      <c r="H24">
        <f t="shared" si="2"/>
        <v>2.3938773051817019E-3</v>
      </c>
    </row>
    <row r="25" spans="1:8" x14ac:dyDescent="0.35">
      <c r="A25">
        <f t="shared" si="0"/>
        <v>1.4999999999999996</v>
      </c>
      <c r="B25">
        <f t="shared" si="3"/>
        <v>0.22607637836844233</v>
      </c>
      <c r="C25">
        <f t="shared" si="4"/>
        <v>-4.8637293074079713E-3</v>
      </c>
      <c r="D25">
        <f t="shared" si="5"/>
        <v>0.46956869377530941</v>
      </c>
      <c r="E25">
        <f t="shared" si="6"/>
        <v>-0.39402945424008595</v>
      </c>
      <c r="F25">
        <f t="shared" si="7"/>
        <v>7.5539239535223457E-2</v>
      </c>
      <c r="G25">
        <f t="shared" si="1"/>
        <v>0.96257843846516666</v>
      </c>
      <c r="H25">
        <f t="shared" si="2"/>
        <v>2.4023218990464335E-3</v>
      </c>
    </row>
    <row r="26" spans="1:8" x14ac:dyDescent="0.35">
      <c r="A26">
        <f t="shared" si="0"/>
        <v>1.5833333333333328</v>
      </c>
      <c r="B26">
        <f t="shared" si="3"/>
        <v>0.23120974197443225</v>
      </c>
      <c r="C26">
        <f t="shared" si="4"/>
        <v>-6.8378723103293682E-3</v>
      </c>
      <c r="D26">
        <f t="shared" si="5"/>
        <v>0.46834992822578492</v>
      </c>
      <c r="E26">
        <f t="shared" si="6"/>
        <v>-0.39093841276983199</v>
      </c>
      <c r="F26">
        <f t="shared" si="7"/>
        <v>7.7411515455952928E-2</v>
      </c>
      <c r="G26">
        <f t="shared" si="1"/>
        <v>0.96016767798586633</v>
      </c>
      <c r="H26">
        <f t="shared" si="2"/>
        <v>2.4107604793003334E-3</v>
      </c>
    </row>
    <row r="27" spans="1:8" x14ac:dyDescent="0.35">
      <c r="A27">
        <f t="shared" si="0"/>
        <v>1.6666666666666661</v>
      </c>
      <c r="B27">
        <f t="shared" si="3"/>
        <v>0.23624410741027491</v>
      </c>
      <c r="C27">
        <f t="shared" si="4"/>
        <v>-8.7048668680428931E-3</v>
      </c>
      <c r="D27">
        <f t="shared" si="5"/>
        <v>0.46709351387028475</v>
      </c>
      <c r="E27">
        <f t="shared" si="6"/>
        <v>-0.3879012678466558</v>
      </c>
      <c r="F27">
        <f t="shared" si="7"/>
        <v>7.9192246023628954E-2</v>
      </c>
      <c r="G27">
        <f t="shared" si="1"/>
        <v>0.95774848543282498</v>
      </c>
      <c r="H27">
        <f t="shared" si="2"/>
        <v>2.4191925530413494E-3</v>
      </c>
    </row>
    <row r="28" spans="1:8" x14ac:dyDescent="0.35">
      <c r="A28">
        <f t="shared" si="0"/>
        <v>1.7499999999999993</v>
      </c>
      <c r="B28">
        <f t="shared" si="3"/>
        <v>0.24118373703237989</v>
      </c>
      <c r="C28">
        <f t="shared" si="4"/>
        <v>-1.0477410809978382E-2</v>
      </c>
      <c r="D28">
        <f t="shared" si="5"/>
        <v>0.46580462897931019</v>
      </c>
      <c r="E28">
        <f t="shared" si="6"/>
        <v>-0.38491595183864152</v>
      </c>
      <c r="F28">
        <f t="shared" si="7"/>
        <v>8.0888677140668663E-2</v>
      </c>
      <c r="G28">
        <f t="shared" si="1"/>
        <v>0.95532086781052306</v>
      </c>
      <c r="H28">
        <f t="shared" si="2"/>
        <v>2.4276176223019252E-3</v>
      </c>
    </row>
    <row r="29" spans="1:8" x14ac:dyDescent="0.35">
      <c r="A29">
        <f t="shared" si="0"/>
        <v>1.8333333333333326</v>
      </c>
      <c r="B29">
        <f t="shared" si="3"/>
        <v>0.24603281787043893</v>
      </c>
      <c r="C29">
        <f t="shared" si="4"/>
        <v>-1.2166071876722168E-2</v>
      </c>
      <c r="D29">
        <f t="shared" si="5"/>
        <v>0.4644875883488962</v>
      </c>
      <c r="E29">
        <f t="shared" si="6"/>
        <v>-0.38198045161878852</v>
      </c>
      <c r="F29">
        <f t="shared" si="7"/>
        <v>8.2507136730107677E-2</v>
      </c>
      <c r="G29">
        <f t="shared" si="1"/>
        <v>0.95288483262648505</v>
      </c>
      <c r="H29">
        <f t="shared" si="2"/>
        <v>2.4360351840380101E-3</v>
      </c>
    </row>
    <row r="30" spans="1:8" x14ac:dyDescent="0.35">
      <c r="A30">
        <f t="shared" si="0"/>
        <v>1.9166666666666659</v>
      </c>
      <c r="B30">
        <f t="shared" si="3"/>
        <v>0.2507953958146128</v>
      </c>
      <c r="C30">
        <f t="shared" si="4"/>
        <v>-1.3779735291846229E-2</v>
      </c>
      <c r="D30">
        <f t="shared" si="5"/>
        <v>0.4631460238629958</v>
      </c>
      <c r="E30">
        <f t="shared" si="6"/>
        <v>-0.37909283207108047</v>
      </c>
      <c r="F30">
        <f t="shared" si="7"/>
        <v>8.4053191791915338E-2</v>
      </c>
      <c r="G30">
        <f t="shared" si="1"/>
        <v>0.95044038789636531</v>
      </c>
      <c r="H30">
        <f t="shared" si="2"/>
        <v>2.4444447301197325E-3</v>
      </c>
    </row>
    <row r="31" spans="1:8" x14ac:dyDescent="0.35">
      <c r="A31">
        <f t="shared" si="0"/>
        <v>1.9999999999999991</v>
      </c>
      <c r="B31">
        <f t="shared" si="3"/>
        <v>0.25547533971073916</v>
      </c>
      <c r="C31">
        <f t="shared" si="4"/>
        <v>-1.5325940443792818E-2</v>
      </c>
      <c r="D31">
        <f t="shared" si="5"/>
        <v>0.46178302044242053</v>
      </c>
      <c r="E31">
        <f t="shared" si="6"/>
        <v>-0.37625124808054156</v>
      </c>
      <c r="F31">
        <f t="shared" si="7"/>
        <v>8.5531772361878977E-2</v>
      </c>
      <c r="G31">
        <f t="shared" si="1"/>
        <v>0.94798754214904413</v>
      </c>
      <c r="H31">
        <f t="shared" si="2"/>
        <v>2.4528457473211862E-3</v>
      </c>
    </row>
    <row r="32" spans="1:8" x14ac:dyDescent="0.35">
      <c r="A32">
        <f t="shared" si="0"/>
        <v>2.0833333333333326</v>
      </c>
      <c r="B32">
        <f t="shared" si="3"/>
        <v>0.26007632418299675</v>
      </c>
      <c r="C32">
        <f t="shared" si="4"/>
        <v>-1.6811137914272356E-2</v>
      </c>
      <c r="D32">
        <f t="shared" si="5"/>
        <v>0.46040121992496269</v>
      </c>
      <c r="E32">
        <f t="shared" si="6"/>
        <v>-0.37345394939067977</v>
      </c>
      <c r="F32">
        <f t="shared" si="7"/>
        <v>8.6947270534282917E-2</v>
      </c>
      <c r="G32">
        <f t="shared" si="1"/>
        <v>0.94552630443173158</v>
      </c>
      <c r="H32">
        <f t="shared" si="2"/>
        <v>2.4612377173125477E-3</v>
      </c>
    </row>
    <row r="33" spans="1:8" x14ac:dyDescent="0.35">
      <c r="A33">
        <f t="shared" si="0"/>
        <v>2.1666666666666661</v>
      </c>
      <c r="B33">
        <f t="shared" si="3"/>
        <v>0.26460182414764233</v>
      </c>
      <c r="C33">
        <f t="shared" si="4"/>
        <v>-1.8240888326976623E-2</v>
      </c>
      <c r="D33">
        <f t="shared" si="5"/>
        <v>0.45900290150565742</v>
      </c>
      <c r="E33">
        <f t="shared" si="6"/>
        <v>-0.37069928107509426</v>
      </c>
      <c r="F33">
        <f t="shared" si="7"/>
        <v>8.8303620430563168E-2</v>
      </c>
      <c r="G33">
        <f t="shared" si="1"/>
        <v>0.94305668431507883</v>
      </c>
      <c r="H33">
        <f t="shared" si="2"/>
        <v>2.4696201166527487E-3</v>
      </c>
    </row>
    <row r="34" spans="1:8" x14ac:dyDescent="0.35">
      <c r="A34">
        <f t="shared" si="0"/>
        <v>2.2499999999999996</v>
      </c>
      <c r="B34">
        <f t="shared" si="3"/>
        <v>0.26905511654027087</v>
      </c>
      <c r="C34">
        <f t="shared" si="4"/>
        <v>-1.9620018054541943E-2</v>
      </c>
      <c r="D34">
        <f t="shared" si="5"/>
        <v>0.45759004478349874</v>
      </c>
      <c r="E34">
        <f t="shared" si="6"/>
        <v>-0.36798568136177134</v>
      </c>
      <c r="F34">
        <f t="shared" si="7"/>
        <v>8.9604363421727395E-2</v>
      </c>
      <c r="G34">
        <f t="shared" si="1"/>
        <v>0.94057869189829801</v>
      </c>
      <c r="H34">
        <f t="shared" si="2"/>
        <v>2.4779924167808165E-3</v>
      </c>
    </row>
    <row r="35" spans="1:8" x14ac:dyDescent="0.35">
      <c r="A35">
        <f t="shared" si="0"/>
        <v>2.333333333333333</v>
      </c>
      <c r="B35">
        <f t="shared" si="3"/>
        <v>0.27343928638499537</v>
      </c>
      <c r="C35">
        <f t="shared" si="4"/>
        <v>-2.0952742492599485E-2</v>
      </c>
      <c r="D35">
        <f t="shared" si="5"/>
        <v>0.4561643797228252</v>
      </c>
      <c r="E35">
        <f t="shared" si="6"/>
        <v>-0.36531167791751545</v>
      </c>
      <c r="F35">
        <f t="shared" si="7"/>
        <v>9.0852701805309743E-2</v>
      </c>
      <c r="G35">
        <f t="shared" si="1"/>
        <v>0.93809233781428669</v>
      </c>
      <c r="H35">
        <f t="shared" si="2"/>
        <v>2.4863540840113219E-3</v>
      </c>
    </row>
    <row r="36" spans="1:8" x14ac:dyDescent="0.35">
      <c r="A36">
        <f t="shared" si="0"/>
        <v>2.4166666666666665</v>
      </c>
      <c r="B36">
        <f t="shared" si="3"/>
        <v>0.27775723535585117</v>
      </c>
      <c r="C36">
        <f t="shared" si="4"/>
        <v>-2.2242764644148816E-2</v>
      </c>
      <c r="D36">
        <f t="shared" si="5"/>
        <v>0.45472742664632387</v>
      </c>
      <c r="E36">
        <f t="shared" si="6"/>
        <v>-0.36267588329968414</v>
      </c>
      <c r="F36">
        <f t="shared" si="7"/>
        <v>9.205154334663973E-2</v>
      </c>
      <c r="G36">
        <f t="shared" si="1"/>
        <v>0.9355976332347592</v>
      </c>
      <c r="H36">
        <f t="shared" si="2"/>
        <v>2.4947045795274958E-3</v>
      </c>
    </row>
    <row r="37" spans="1:8" x14ac:dyDescent="0.35">
      <c r="A37">
        <f t="shared" si="0"/>
        <v>2.5</v>
      </c>
      <c r="B37">
        <f t="shared" si="3"/>
        <v>0.28201169163869205</v>
      </c>
      <c r="C37">
        <f t="shared" si="4"/>
        <v>-2.3493354691697277E-2</v>
      </c>
      <c r="D37">
        <f t="shared" si="5"/>
        <v>0.45328052854637746</v>
      </c>
      <c r="E37">
        <f t="shared" si="6"/>
        <v>-0.36007699002568561</v>
      </c>
      <c r="F37">
        <f t="shared" si="7"/>
        <v>9.3203538520691853E-2</v>
      </c>
      <c r="G37">
        <f t="shared" si="1"/>
        <v>0.93309458987538252</v>
      </c>
      <c r="H37">
        <f t="shared" si="2"/>
        <v>2.5030433593766777E-3</v>
      </c>
    </row>
    <row r="38" spans="1:8" x14ac:dyDescent="0.35">
      <c r="A38">
        <f t="shared" si="0"/>
        <v>2.5833333333333335</v>
      </c>
      <c r="B38">
        <f t="shared" si="3"/>
        <v>0.2862052203293598</v>
      </c>
      <c r="C38">
        <f t="shared" si="4"/>
        <v>-2.4707414773600722E-2</v>
      </c>
      <c r="D38">
        <f t="shared" si="5"/>
        <v>0.45182487741401389</v>
      </c>
      <c r="E38">
        <f t="shared" si="6"/>
        <v>-0.35751376554468084</v>
      </c>
      <c r="F38">
        <f t="shared" si="7"/>
        <v>9.4311111869333053E-2</v>
      </c>
      <c r="G38">
        <f t="shared" si="1"/>
        <v>0.93058322000091587</v>
      </c>
      <c r="H38">
        <f t="shared" si="2"/>
        <v>2.5113698744666513E-3</v>
      </c>
    </row>
    <row r="39" spans="1:8" x14ac:dyDescent="0.35">
      <c r="A39">
        <f t="shared" si="0"/>
        <v>2.666666666666667</v>
      </c>
      <c r="B39">
        <f t="shared" si="3"/>
        <v>0.29034023388373359</v>
      </c>
      <c r="C39">
        <f t="shared" si="4"/>
        <v>-2.5887532133104407E-2</v>
      </c>
      <c r="D39">
        <f t="shared" si="5"/>
        <v>0.45036153586313932</v>
      </c>
      <c r="E39">
        <f t="shared" si="6"/>
        <v>-0.35498504728790203</v>
      </c>
      <c r="F39">
        <f t="shared" si="7"/>
        <v>9.5376488575237284E-2</v>
      </c>
      <c r="G39">
        <f t="shared" si="1"/>
        <v>0.92806353643035466</v>
      </c>
      <c r="H39">
        <f t="shared" si="2"/>
        <v>2.5196835705612042E-3</v>
      </c>
    </row>
    <row r="40" spans="1:8" x14ac:dyDescent="0.35">
      <c r="A40">
        <f t="shared" si="0"/>
        <v>2.7500000000000004</v>
      </c>
      <c r="B40">
        <f t="shared" si="3"/>
        <v>0.29441900231924845</v>
      </c>
      <c r="C40">
        <f t="shared" si="4"/>
        <v>-2.7036023047183444E-2</v>
      </c>
      <c r="D40">
        <f t="shared" si="5"/>
        <v>0.44889145502127853</v>
      </c>
      <c r="E40">
        <f t="shared" si="6"/>
        <v>-0.3524897379034766</v>
      </c>
      <c r="F40">
        <f t="shared" si="7"/>
        <v>9.6401717117801933E-2</v>
      </c>
      <c r="G40">
        <f t="shared" si="1"/>
        <v>0.92553555254207476</v>
      </c>
      <c r="H40">
        <f t="shared" si="2"/>
        <v>2.5279838882799055E-3</v>
      </c>
    </row>
    <row r="41" spans="1:8" x14ac:dyDescent="0.35">
      <c r="A41">
        <f t="shared" si="0"/>
        <v>2.8333333333333339</v>
      </c>
      <c r="B41">
        <f t="shared" si="3"/>
        <v>0.29844366298870001</v>
      </c>
      <c r="C41">
        <f t="shared" si="4"/>
        <v>-2.8154969382390427E-2</v>
      </c>
      <c r="D41">
        <f t="shared" si="5"/>
        <v>0.44741548943258186</v>
      </c>
      <c r="E41">
        <f t="shared" si="6"/>
        <v>-0.35002680073560133</v>
      </c>
      <c r="F41">
        <f t="shared" si="7"/>
        <v>9.738868869698053E-2</v>
      </c>
      <c r="G41">
        <f t="shared" ref="G41:G72" si="8">EXP(-$G$2*A39-$G$3/LN($G$4)*($G$4^$D$3)*(($G$4^A39)-1))</f>
        <v>0.92299928227898154</v>
      </c>
      <c r="H41">
        <f t="shared" si="2"/>
        <v>2.536270263093221E-3</v>
      </c>
    </row>
    <row r="42" spans="1:8" x14ac:dyDescent="0.35">
      <c r="A42">
        <f t="shared" si="0"/>
        <v>2.9166666666666674</v>
      </c>
      <c r="B42">
        <f t="shared" si="3"/>
        <v>0.30241622982687444</v>
      </c>
      <c r="C42">
        <f t="shared" si="4"/>
        <v>-2.9246249208665587E-2</v>
      </c>
      <c r="D42">
        <f t="shared" si="5"/>
        <v>0.44593440955114827</v>
      </c>
      <c r="E42">
        <f t="shared" si="6"/>
        <v>-0.34759525557798038</v>
      </c>
      <c r="F42">
        <f t="shared" si="7"/>
        <v>9.8339153973167892E-2</v>
      </c>
      <c r="G42">
        <f t="shared" si="8"/>
        <v>0.92045474015365691</v>
      </c>
      <c r="H42">
        <f t="shared" si="2"/>
        <v>2.5445421253246225E-3</v>
      </c>
    </row>
    <row r="43" spans="1:8" x14ac:dyDescent="0.35">
      <c r="A43">
        <f t="shared" si="0"/>
        <v>3.0000000000000009</v>
      </c>
      <c r="B43">
        <f t="shared" si="3"/>
        <v>0.30633860202277174</v>
      </c>
      <c r="C43">
        <f t="shared" si="4"/>
        <v>-3.0311562589297569E-2</v>
      </c>
      <c r="D43">
        <f t="shared" si="5"/>
        <v>0.4444489122766444</v>
      </c>
      <c r="E43">
        <f t="shared" si="6"/>
        <v>-0.34519417471213948</v>
      </c>
      <c r="F43">
        <f t="shared" si="7"/>
        <v>9.9254737564504925E-2</v>
      </c>
      <c r="G43">
        <f t="shared" si="8"/>
        <v>0.91790194125350788</v>
      </c>
      <c r="H43">
        <f t="shared" si="2"/>
        <v>2.5527989001490337E-3</v>
      </c>
    </row>
    <row r="44" spans="1:8" x14ac:dyDescent="0.35">
      <c r="A44">
        <f t="shared" si="0"/>
        <v>3.0833333333333344</v>
      </c>
      <c r="B44">
        <f t="shared" si="3"/>
        <v>0.31021257210395919</v>
      </c>
      <c r="C44">
        <f t="shared" si="4"/>
        <v>-3.1352453428027449E-2</v>
      </c>
      <c r="D44">
        <f t="shared" si="5"/>
        <v>0.44295962988853438</v>
      </c>
      <c r="E44">
        <f t="shared" si="6"/>
        <v>-0.34282267922901216</v>
      </c>
      <c r="F44">
        <f t="shared" si="7"/>
        <v>0.10013695065952222</v>
      </c>
      <c r="G44">
        <f t="shared" si="8"/>
        <v>0.9153409012459135</v>
      </c>
      <c r="H44">
        <f t="shared" si="2"/>
        <v>2.561040007594384E-3</v>
      </c>
    </row>
    <row r="45" spans="1:8" x14ac:dyDescent="0.35">
      <c r="A45">
        <f t="shared" si="0"/>
        <v>3.1666666666666679</v>
      </c>
      <c r="B45">
        <f t="shared" si="3"/>
        <v>0.31403983344103054</v>
      </c>
      <c r="C45">
        <f t="shared" si="4"/>
        <v>-3.2370328072745036E-2</v>
      </c>
      <c r="D45">
        <f t="shared" si="5"/>
        <v>0.44146713766198281</v>
      </c>
      <c r="E45">
        <f t="shared" si="6"/>
        <v>-0.34047993562467338</v>
      </c>
      <c r="F45">
        <f t="shared" si="7"/>
        <v>0.10098720203730943</v>
      </c>
      <c r="G45">
        <f t="shared" si="8"/>
        <v>0.91277163638337044</v>
      </c>
      <c r="H45">
        <f t="shared" si="2"/>
        <v>2.5692648625430525E-3</v>
      </c>
    </row>
    <row r="46" spans="1:8" x14ac:dyDescent="0.35">
      <c r="A46">
        <f t="shared" si="0"/>
        <v>3.2500000000000013</v>
      </c>
      <c r="B46">
        <f t="shared" si="3"/>
        <v>0.3178219871933784</v>
      </c>
      <c r="C46">
        <f t="shared" si="4"/>
        <v>-3.3366471235046324E-2</v>
      </c>
      <c r="D46">
        <f t="shared" si="5"/>
        <v>0.43997196039190389</v>
      </c>
      <c r="E46">
        <f t="shared" si="6"/>
        <v>-0.33816515265668362</v>
      </c>
      <c r="F46">
        <f t="shared" si="7"/>
        <v>0.10180680773522027</v>
      </c>
      <c r="G46">
        <f t="shared" si="8"/>
        <v>0.91019416350863569</v>
      </c>
      <c r="H46">
        <f t="shared" si="2"/>
        <v>2.5774728747347542E-3</v>
      </c>
    </row>
    <row r="47" spans="1:8" x14ac:dyDescent="0.35">
      <c r="A47">
        <f t="shared" si="0"/>
        <v>3.3333333333333348</v>
      </c>
      <c r="B47">
        <f t="shared" si="3"/>
        <v>0.32156054872510476</v>
      </c>
      <c r="C47">
        <f t="shared" si="4"/>
        <v>-3.4342059675939007E-2</v>
      </c>
      <c r="D47">
        <f t="shared" si="5"/>
        <v>0.43847457800760903</v>
      </c>
      <c r="E47">
        <f t="shared" si="6"/>
        <v>-0.33587757844517918</v>
      </c>
      <c r="F47">
        <f t="shared" si="7"/>
        <v>0.10259699956242985</v>
      </c>
      <c r="G47">
        <f t="shared" si="8"/>
        <v>0.90760850005986538</v>
      </c>
      <c r="H47">
        <f t="shared" si="2"/>
        <v>2.5856634487703145E-3</v>
      </c>
    </row>
    <row r="48" spans="1:8" x14ac:dyDescent="0.35">
      <c r="A48">
        <f t="shared" si="0"/>
        <v>3.4166666666666683</v>
      </c>
      <c r="B48">
        <f t="shared" si="3"/>
        <v>0.32525695352392053</v>
      </c>
      <c r="C48">
        <f t="shared" si="4"/>
        <v>-3.5298174022478479E-2</v>
      </c>
      <c r="D48">
        <f t="shared" si="5"/>
        <v>0.43697543042594911</v>
      </c>
      <c r="E48">
        <f t="shared" si="6"/>
        <v>-0.33361649780184088</v>
      </c>
      <c r="F48">
        <f t="shared" si="7"/>
        <v>0.10335893262410822</v>
      </c>
      <c r="G48">
        <f t="shared" si="8"/>
        <v>0.90501466407574926</v>
      </c>
      <c r="H48">
        <f t="shared" si="2"/>
        <v>2.5938359841161107E-3</v>
      </c>
    </row>
    <row r="49" spans="1:8" x14ac:dyDescent="0.35">
      <c r="A49">
        <f t="shared" si="0"/>
        <v>3.5000000000000018</v>
      </c>
      <c r="B49">
        <f t="shared" si="3"/>
        <v>0.32891256265743296</v>
      </c>
      <c r="C49">
        <f t="shared" si="4"/>
        <v>-3.6235809012677866E-2</v>
      </c>
      <c r="D49">
        <f t="shared" si="5"/>
        <v>0.43547492176358649</v>
      </c>
      <c r="E49">
        <f t="shared" si="6"/>
        <v>-0.33138122976976331</v>
      </c>
      <c r="F49">
        <f t="shared" si="7"/>
        <v>0.10409369199382318</v>
      </c>
      <c r="G49">
        <f t="shared" si="8"/>
        <v>0.90241267420063986</v>
      </c>
      <c r="H49">
        <f t="shared" si="2"/>
        <v>2.6019898751094006E-3</v>
      </c>
    </row>
    <row r="50" spans="1:8" x14ac:dyDescent="0.35">
      <c r="A50">
        <f t="shared" si="0"/>
        <v>3.5833333333333353</v>
      </c>
      <c r="B50">
        <f t="shared" si="3"/>
        <v>0.33252866780122636</v>
      </c>
      <c r="C50">
        <f t="shared" si="4"/>
        <v>-3.7155882412421015E-2</v>
      </c>
      <c r="D50">
        <f t="shared" si="5"/>
        <v>0.43397342400733552</v>
      </c>
      <c r="E50">
        <f t="shared" si="6"/>
        <v>-0.32917112535766635</v>
      </c>
      <c r="F50">
        <f t="shared" si="7"/>
        <v>0.10480229864966917</v>
      </c>
      <c r="G50">
        <f t="shared" si="8"/>
        <v>0.89980254968967399</v>
      </c>
      <c r="H50">
        <f t="shared" si="2"/>
        <v>2.6101245109658722E-3</v>
      </c>
    </row>
    <row r="51" spans="1:8" x14ac:dyDescent="0.35">
      <c r="A51">
        <f t="shared" si="0"/>
        <v>3.6666666666666687</v>
      </c>
      <c r="B51">
        <f t="shared" si="3"/>
        <v>0.33610649587215174</v>
      </c>
      <c r="C51">
        <f t="shared" si="4"/>
        <v>-3.8059242805242477E-2</v>
      </c>
      <c r="D51">
        <f t="shared" si="5"/>
        <v>0.43247128022416681</v>
      </c>
      <c r="E51">
        <f t="shared" si="6"/>
        <v>-0.32698556545265445</v>
      </c>
      <c r="F51">
        <f t="shared" si="7"/>
        <v>0.10548571477151236</v>
      </c>
      <c r="G51">
        <f t="shared" si="8"/>
        <v>0.89718431041388824</v>
      </c>
      <c r="H51">
        <f t="shared" si="2"/>
        <v>2.6182392757857498E-3</v>
      </c>
    </row>
    <row r="52" spans="1:8" x14ac:dyDescent="0.35">
      <c r="A52">
        <f t="shared" si="0"/>
        <v>3.7500000000000022</v>
      </c>
      <c r="B52">
        <f t="shared" si="3"/>
        <v>0.33964721329867181</v>
      </c>
      <c r="C52">
        <f t="shared" si="4"/>
        <v>-3.8946676421346527E-2</v>
      </c>
      <c r="D52">
        <f t="shared" si="5"/>
        <v>0.43096880737849924</v>
      </c>
      <c r="E52">
        <f t="shared" si="6"/>
        <v>-0.32482395889665999</v>
      </c>
      <c r="F52">
        <f t="shared" si="7"/>
        <v>0.10614484848183925</v>
      </c>
      <c r="G52">
        <f t="shared" si="8"/>
        <v>0.89455797686532523</v>
      </c>
      <c r="H52">
        <f t="shared" si="2"/>
        <v>2.626333548563009E-3</v>
      </c>
    </row>
    <row r="53" spans="1:8" x14ac:dyDescent="0.35">
      <c r="A53">
        <f t="shared" si="0"/>
        <v>3.8333333333333357</v>
      </c>
      <c r="B53">
        <f t="shared" si="3"/>
        <v>0.3431519299581724</v>
      </c>
      <c r="C53">
        <f t="shared" si="4"/>
        <v>-3.9818913144362977E-2</v>
      </c>
      <c r="D53">
        <f t="shared" si="5"/>
        <v>0.42946629881311194</v>
      </c>
      <c r="E53">
        <f t="shared" si="6"/>
        <v>-0.32268574071274458</v>
      </c>
      <c r="F53">
        <f t="shared" si="7"/>
        <v>0.10678055810036735</v>
      </c>
      <c r="G53">
        <f t="shared" si="8"/>
        <v>0.89192357016212942</v>
      </c>
      <c r="H53">
        <f t="shared" si="2"/>
        <v>2.6344067031958129E-3</v>
      </c>
    </row>
    <row r="54" spans="1:8" x14ac:dyDescent="0.35">
      <c r="A54">
        <f t="shared" si="0"/>
        <v>3.9166666666666692</v>
      </c>
      <c r="B54">
        <f t="shared" si="3"/>
        <v>0.34662170280912036</v>
      </c>
      <c r="C54">
        <f t="shared" si="4"/>
        <v>-4.0676631811621455E-2</v>
      </c>
      <c r="D54">
        <f t="shared" si="5"/>
        <v>0.42796402644079828</v>
      </c>
      <c r="E54">
        <f t="shared" si="6"/>
        <v>-0.32057037046847059</v>
      </c>
      <c r="F54">
        <f t="shared" si="7"/>
        <v>0.1073936559723277</v>
      </c>
      <c r="G54">
        <f t="shared" si="8"/>
        <v>0.88928111205363436</v>
      </c>
      <c r="H54">
        <f t="shared" si="2"/>
        <v>2.6424581084950605E-3</v>
      </c>
    </row>
    <row r="55" spans="1:8" x14ac:dyDescent="0.35">
      <c r="A55">
        <f t="shared" si="0"/>
        <v>4.0000000000000027</v>
      </c>
      <c r="B55">
        <f t="shared" si="3"/>
        <v>0.35005753924381716</v>
      </c>
      <c r="C55">
        <f t="shared" si="4"/>
        <v>-4.1520464905207333E-2</v>
      </c>
      <c r="D55">
        <f t="shared" si="5"/>
        <v>0.42646224268637412</v>
      </c>
      <c r="E55">
        <f t="shared" si="6"/>
        <v>-0.31847733076459994</v>
      </c>
      <c r="F55">
        <f t="shared" si="7"/>
        <v>0.10798491192177417</v>
      </c>
      <c r="G55">
        <f t="shared" si="8"/>
        <v>0.88663062492543565</v>
      </c>
      <c r="H55">
        <f t="shared" si="2"/>
        <v>2.6504871281987086E-3</v>
      </c>
    </row>
    <row r="56" spans="1:8" x14ac:dyDescent="0.35">
      <c r="A56">
        <f t="shared" si="0"/>
        <v>4.0833333333333357</v>
      </c>
      <c r="B56">
        <f t="shared" si="3"/>
        <v>0.35346040018545549</v>
      </c>
      <c r="C56">
        <f t="shared" si="4"/>
        <v>-4.235100271580855E-2</v>
      </c>
      <c r="D56">
        <f t="shared" si="5"/>
        <v>0.42496118221246054</v>
      </c>
      <c r="E56">
        <f t="shared" si="6"/>
        <v>-0.31640612583835942</v>
      </c>
      <c r="F56">
        <f t="shared" si="7"/>
        <v>0.10855505637410112</v>
      </c>
      <c r="G56">
        <f t="shared" si="8"/>
        <v>0.88397213180445355</v>
      </c>
      <c r="H56">
        <f t="shared" si="2"/>
        <v>2.6584931209820972E-3</v>
      </c>
    </row>
    <row r="57" spans="1:8" x14ac:dyDescent="0.35">
      <c r="A57">
        <f t="shared" si="0"/>
        <v>4.1666666666666687</v>
      </c>
      <c r="B57">
        <f t="shared" si="3"/>
        <v>0.35683120295120491</v>
      </c>
      <c r="C57">
        <f t="shared" si="4"/>
        <v>-4.3168797048795282E-2</v>
      </c>
      <c r="D57">
        <f t="shared" si="5"/>
        <v>0.42346106345736129</v>
      </c>
      <c r="E57">
        <f t="shared" si="6"/>
        <v>-0.31435628027145346</v>
      </c>
      <c r="F57">
        <f t="shared" si="7"/>
        <v>0.10910478318590783</v>
      </c>
      <c r="G57">
        <f t="shared" si="8"/>
        <v>0.88130565636397995</v>
      </c>
      <c r="H57">
        <f t="shared" si="2"/>
        <v>2.6664754404736035E-3</v>
      </c>
    </row>
    <row r="58" spans="1:8" x14ac:dyDescent="0.35">
      <c r="A58">
        <f t="shared" si="0"/>
        <v>4.2500000000000018</v>
      </c>
      <c r="B58">
        <f t="shared" si="3"/>
        <v>0.36017082390117938</v>
      </c>
      <c r="C58">
        <f t="shared" si="4"/>
        <v>-4.3974364531558785E-2</v>
      </c>
      <c r="D58">
        <f t="shared" si="5"/>
        <v>0.42196209000912038</v>
      </c>
      <c r="E58">
        <f t="shared" si="6"/>
        <v>-0.31232733779387234</v>
      </c>
      <c r="F58">
        <f t="shared" si="7"/>
        <v>0.10963475221524804</v>
      </c>
      <c r="G58">
        <f t="shared" si="8"/>
        <v>0.8786312229287111</v>
      </c>
      <c r="H58">
        <f t="shared" si="2"/>
        <v>2.6744334352688526E-3</v>
      </c>
    </row>
    <row r="59" spans="1:8" x14ac:dyDescent="0.35">
      <c r="A59">
        <f t="shared" si="0"/>
        <v>4.3333333333333348</v>
      </c>
      <c r="B59">
        <f t="shared" si="3"/>
        <v>0.3634801008914112</v>
      </c>
      <c r="C59">
        <f t="shared" si="4"/>
        <v>-4.4768189572451933E-2</v>
      </c>
      <c r="D59">
        <f t="shared" si="5"/>
        <v>0.42046445183631775</v>
      </c>
      <c r="E59">
        <f t="shared" si="6"/>
        <v>-0.3103188601753531</v>
      </c>
      <c r="F59">
        <f t="shared" si="7"/>
        <v>0.11014559166096466</v>
      </c>
      <c r="G59">
        <f t="shared" si="8"/>
        <v>0.8759488564797645</v>
      </c>
      <c r="H59">
        <f t="shared" si="2"/>
        <v>2.6823664489465937E-3</v>
      </c>
    </row>
    <row r="60" spans="1:8" x14ac:dyDescent="0.35">
      <c r="A60">
        <f t="shared" si="0"/>
        <v>4.4166666666666679</v>
      </c>
      <c r="B60">
        <f t="shared" si="3"/>
        <v>0.36675983554734282</v>
      </c>
      <c r="C60">
        <f t="shared" si="4"/>
        <v>-4.5550727014423364E-2</v>
      </c>
      <c r="D60">
        <f t="shared" si="5"/>
        <v>0.4189683263932128</v>
      </c>
      <c r="E60">
        <f t="shared" si="6"/>
        <v>-0.30833042619708506</v>
      </c>
      <c r="F60">
        <f t="shared" si="7"/>
        <v>0.11063790019612774</v>
      </c>
      <c r="G60">
        <f t="shared" si="8"/>
        <v>0.87325858265967737</v>
      </c>
      <c r="H60">
        <f t="shared" si="2"/>
        <v>2.6902738200871301E-3</v>
      </c>
    </row>
    <row r="61" spans="1:8" x14ac:dyDescent="0.35">
      <c r="A61">
        <f t="shared" si="0"/>
        <v>4.5000000000000009</v>
      </c>
      <c r="B61">
        <f t="shared" si="3"/>
        <v>0.37001079537285925</v>
      </c>
      <c r="C61">
        <f t="shared" si="4"/>
        <v>-4.63224045203674E-2</v>
      </c>
      <c r="D61">
        <f t="shared" si="5"/>
        <v>0.41747387961437155</v>
      </c>
      <c r="E61">
        <f t="shared" si="6"/>
        <v>-0.30636163069693112</v>
      </c>
      <c r="F61">
        <f t="shared" si="7"/>
        <v>0.11111224891744043</v>
      </c>
      <c r="G61">
        <f t="shared" si="8"/>
        <v>0.87056042777738762</v>
      </c>
      <c r="H61">
        <f t="shared" si="2"/>
        <v>2.6981548822897494E-3</v>
      </c>
    </row>
    <row r="62" spans="1:8" x14ac:dyDescent="0.35">
      <c r="A62">
        <f t="shared" si="0"/>
        <v>4.5833333333333339</v>
      </c>
      <c r="B62">
        <f t="shared" si="3"/>
        <v>0.37323371570855113</v>
      </c>
      <c r="C62">
        <f t="shared" si="4"/>
        <v>-4.7083624722065287E-2</v>
      </c>
      <c r="D62">
        <f t="shared" si="5"/>
        <v>0.41598126681182335</v>
      </c>
      <c r="E62">
        <f t="shared" si="6"/>
        <v>-0.30441208368204925</v>
      </c>
      <c r="F62">
        <f t="shared" si="7"/>
        <v>0.1115691831297741</v>
      </c>
      <c r="G62">
        <f t="shared" si="8"/>
        <v>0.86785441881319492</v>
      </c>
      <c r="H62">
        <f t="shared" si="2"/>
        <v>2.7060089641927076E-3</v>
      </c>
    </row>
    <row r="63" spans="1:8" x14ac:dyDescent="0.35">
      <c r="A63">
        <f t="shared" si="0"/>
        <v>4.666666666666667</v>
      </c>
      <c r="B63">
        <f t="shared" si="3"/>
        <v>0.376429301551645</v>
      </c>
      <c r="C63">
        <f t="shared" si="4"/>
        <v>-4.7834767160283564E-2</v>
      </c>
      <c r="D63">
        <f t="shared" si="5"/>
        <v>0.41449063348603388</v>
      </c>
      <c r="E63">
        <f t="shared" si="6"/>
        <v>-0.30248140950335561</v>
      </c>
      <c r="F63">
        <f t="shared" si="7"/>
        <v>0.11200922398267826</v>
      </c>
      <c r="G63">
        <f t="shared" si="8"/>
        <v>0.86514058342370048</v>
      </c>
      <c r="H63">
        <f t="shared" si="2"/>
        <v>2.7138353894944345E-3</v>
      </c>
    </row>
    <row r="64" spans="1:8" x14ac:dyDescent="0.35">
      <c r="A64">
        <f t="shared" si="0"/>
        <v>4.75</v>
      </c>
      <c r="B64">
        <f t="shared" si="3"/>
        <v>0.37959822924891401</v>
      </c>
      <c r="C64">
        <f t="shared" si="4"/>
        <v>-4.8576190039923695E-2</v>
      </c>
      <c r="D64">
        <f t="shared" si="5"/>
        <v>0.41300211606048259</v>
      </c>
      <c r="E64">
        <f t="shared" si="6"/>
        <v>-0.30056924608678187</v>
      </c>
      <c r="F64">
        <f t="shared" si="7"/>
        <v>0.11243286997370072</v>
      </c>
      <c r="G64">
        <f t="shared" si="8"/>
        <v>0.86241894994672519</v>
      </c>
      <c r="H64">
        <f t="shared" si="2"/>
        <v>2.7216334769752937E-3</v>
      </c>
    </row>
    <row r="65" spans="1:8" x14ac:dyDescent="0.35">
      <c r="A65">
        <f t="shared" si="0"/>
        <v>4.833333333333333</v>
      </c>
      <c r="B65">
        <f t="shared" si="3"/>
        <v>0.38274114807290049</v>
      </c>
      <c r="C65">
        <f t="shared" si="4"/>
        <v>-4.9308231820956894E-2</v>
      </c>
      <c r="D65">
        <f t="shared" si="5"/>
        <v>0.41151584254835183</v>
      </c>
      <c r="E65">
        <f t="shared" si="6"/>
        <v>-0.29867524421672753</v>
      </c>
      <c r="F65">
        <f t="shared" si="7"/>
        <v>0.1128405983316243</v>
      </c>
      <c r="G65">
        <f t="shared" si="8"/>
        <v>0.85968954740620407</v>
      </c>
      <c r="H65">
        <f t="shared" si="2"/>
        <v>2.7294025405211197E-3</v>
      </c>
    </row>
    <row r="66" spans="1:8" x14ac:dyDescent="0.35">
      <c r="A66">
        <f t="shared" si="0"/>
        <v>4.9166666666666661</v>
      </c>
      <c r="B66">
        <f t="shared" si="3"/>
        <v>0.3858586816907788</v>
      </c>
      <c r="C66">
        <f t="shared" si="4"/>
        <v>-5.0031212663288638E-2</v>
      </c>
      <c r="D66">
        <f t="shared" si="5"/>
        <v>0.41003193315876718</v>
      </c>
      <c r="E66">
        <f t="shared" si="6"/>
        <v>-0.29679906686754054</v>
      </c>
      <c r="F66">
        <f t="shared" si="7"/>
        <v>0.11323286629122664</v>
      </c>
      <c r="G66">
        <f t="shared" si="8"/>
        <v>0.85695240551705609</v>
      </c>
      <c r="H66">
        <f t="shared" si="2"/>
        <v>2.737141889147976E-3</v>
      </c>
    </row>
    <row r="67" spans="1:8" x14ac:dyDescent="0.35">
      <c r="A67">
        <f t="shared" si="0"/>
        <v>4.9999999999999991</v>
      </c>
      <c r="B67">
        <f t="shared" si="3"/>
        <v>0.38895142953445722</v>
      </c>
      <c r="C67">
        <f t="shared" si="4"/>
        <v>-5.0745435741306744E-2</v>
      </c>
      <c r="D67">
        <f t="shared" si="5"/>
        <v>0.40855050084906303</v>
      </c>
      <c r="E67">
        <f t="shared" si="6"/>
        <v>-0.29494038857920912</v>
      </c>
      <c r="F67">
        <f t="shared" si="7"/>
        <v>0.1136101122698539</v>
      </c>
      <c r="G67">
        <f t="shared" si="8"/>
        <v>0.85420755469002818</v>
      </c>
      <c r="H67">
        <f t="shared" si="2"/>
        <v>2.7448508270279115E-3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17.7a</vt:lpstr>
      <vt:lpstr>Table 17.2</vt:lpstr>
      <vt:lpstr>Table 17.3</vt:lpstr>
      <vt:lpstr>Table 17.4</vt:lpstr>
      <vt:lpstr>pi(1,60)</vt:lpstr>
      <vt:lpstr>pi(2,60)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Bieniakowski, David</cp:lastModifiedBy>
  <dcterms:created xsi:type="dcterms:W3CDTF">2015-06-05T18:17:20Z</dcterms:created>
  <dcterms:modified xsi:type="dcterms:W3CDTF">2023-12-12T05:13:46Z</dcterms:modified>
</cp:coreProperties>
</file>