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ml.chartshape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ml.chartshap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ml.chartshapes+xml"/>
  <Override PartName="/xl/charts/chart33.xml" ContentType="application/vnd.openxmlformats-officedocument.drawingml.chart+xml"/>
  <Override PartName="/xl/drawings/drawing5.xml" ContentType="application/vnd.openxmlformats-officedocument.drawingml.chartshapes+xml"/>
  <Override PartName="/xl/charts/chart34.xml" ContentType="application/vnd.openxmlformats-officedocument.drawingml.chart+xml"/>
  <Override PartName="/xl/drawings/drawing6.xml" ContentType="application/vnd.openxmlformats-officedocument.drawingml.chartshapes+xml"/>
  <Override PartName="/xl/charts/chart35.xml" ContentType="application/vnd.openxmlformats-officedocument.drawingml.chart+xml"/>
  <Override PartName="/xl/drawings/drawing7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8.xml" ContentType="application/vnd.openxmlformats-officedocument.drawingml.chartshapes+xml"/>
  <Override PartName="/xl/charts/chart4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omments2.xml" ContentType="application/vnd.openxmlformats-officedocument.spreadsheetml.comment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1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2.xml" ContentType="application/vnd.openxmlformats-officedocument.drawingml.chartshape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drawings/drawing13.xml" ContentType="application/vnd.openxmlformats-officedocument.drawingml.chartshapes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charts/chart99.xml" ContentType="application/vnd.openxmlformats-officedocument.drawingml.chart+xml"/>
  <Override PartName="/xl/drawings/drawing16.xml" ContentType="application/vnd.openxmlformats-officedocument.drawingml.chartshapes+xml"/>
  <Override PartName="/xl/charts/chart100.xml" ContentType="application/vnd.openxmlformats-officedocument.drawingml.chart+xml"/>
  <Override PartName="/xl/drawings/drawing17.xml" ContentType="application/vnd.openxmlformats-officedocument.drawingml.chartshapes+xml"/>
  <Override PartName="/xl/charts/chart101.xml" ContentType="application/vnd.openxmlformats-officedocument.drawingml.chart+xml"/>
  <Override PartName="/xl/drawings/drawing18.xml" ContentType="application/vnd.openxmlformats-officedocument.drawingml.chartshapes+xml"/>
  <Override PartName="/xl/charts/chart102.xml" ContentType="application/vnd.openxmlformats-officedocument.drawingml.chart+xml"/>
  <Override PartName="/xl/drawings/drawing19.xml" ContentType="application/vnd.openxmlformats-officedocument.drawingml.chartshapes+xml"/>
  <Override PartName="/xl/charts/chart103.xml" ContentType="application/vnd.openxmlformats-officedocument.drawingml.chart+xml"/>
  <Override PartName="/xl/drawings/drawing20.xml" ContentType="application/vnd.openxmlformats-officedocument.drawingml.chartshapes+xml"/>
  <Override PartName="/xl/charts/chart104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omments4.xml" ContentType="application/vnd.openxmlformats-officedocument.spreadsheetml.comments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23.xml" ContentType="application/vnd.openxmlformats-officedocument.drawingml.chartshapes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drawings/drawing24.xml" ContentType="application/vnd.openxmlformats-officedocument.drawingml.chartshapes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drawings/drawing25.xml" ContentType="application/vnd.openxmlformats-officedocument.drawingml.chartshapes+xml"/>
  <Override PartName="/xl/charts/chart137.xml" ContentType="application/vnd.openxmlformats-officedocument.drawingml.chart+xml"/>
  <Override PartName="/xl/drawings/drawing26.xml" ContentType="application/vnd.openxmlformats-officedocument.drawingml.chartshapes+xml"/>
  <Override PartName="/xl/charts/chart138.xml" ContentType="application/vnd.openxmlformats-officedocument.drawingml.chart+xml"/>
  <Override PartName="/xl/drawings/drawing27.xml" ContentType="application/vnd.openxmlformats-officedocument.drawingml.chartshapes+xml"/>
  <Override PartName="/xl/charts/chart139.xml" ContentType="application/vnd.openxmlformats-officedocument.drawingml.chart+xml"/>
  <Override PartName="/xl/drawings/drawing28.xml" ContentType="application/vnd.openxmlformats-officedocument.drawingml.chartshapes+xml"/>
  <Override PartName="/xl/charts/chart140.xml" ContentType="application/vnd.openxmlformats-officedocument.drawingml.chart+xml"/>
  <Override PartName="/xl/drawings/drawing29.xml" ContentType="application/vnd.openxmlformats-officedocument.drawing+xml"/>
  <Override PartName="/xl/comments5.xml" ContentType="application/vnd.openxmlformats-officedocument.spreadsheetml.comments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drawings/drawing30.xml" ContentType="application/vnd.openxmlformats-officedocument.drawingml.chartshapes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drawings/drawing31.xml" ContentType="application/vnd.openxmlformats-officedocument.drawingml.chartshapes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drawings/drawing32.xml" ContentType="application/vnd.openxmlformats-officedocument.drawingml.chartshapes+xml"/>
  <Override PartName="/xl/charts/chart173.xml" ContentType="application/vnd.openxmlformats-officedocument.drawingml.chart+xml"/>
  <Override PartName="/xl/drawings/drawing33.xml" ContentType="application/vnd.openxmlformats-officedocument.drawingml.chartshapes+xml"/>
  <Override PartName="/xl/charts/chart174.xml" ContentType="application/vnd.openxmlformats-officedocument.drawingml.chart+xml"/>
  <Override PartName="/xl/drawings/drawing34.xml" ContentType="application/vnd.openxmlformats-officedocument.drawingml.chartshapes+xml"/>
  <Override PartName="/xl/charts/chart175.xml" ContentType="application/vnd.openxmlformats-officedocument.drawingml.chart+xml"/>
  <Override PartName="/xl/drawings/drawing35.xml" ContentType="application/vnd.openxmlformats-officedocument.drawingml.chartshapes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drawings/drawing36.xml" ContentType="application/vnd.openxmlformats-officedocument.drawingml.chartshapes+xml"/>
  <Override PartName="/xl/charts/chart180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omments6.xml" ContentType="application/vnd.openxmlformats-officedocument.spreadsheetml.comments+xml"/>
  <Override PartName="/xl/charts/chart181.xml" ContentType="application/vnd.openxmlformats-officedocument.drawingml.chart+xml"/>
  <Override PartName="/xl/drawings/drawing39.xml" ContentType="application/vnd.openxmlformats-officedocument.drawingml.chartshapes+xml"/>
  <Override PartName="/xl/charts/chart182.xml" ContentType="application/vnd.openxmlformats-officedocument.drawingml.chart+xml"/>
  <Override PartName="/xl/drawings/drawing40.xml" ContentType="application/vnd.openxmlformats-officedocument.drawingml.chartshapes+xml"/>
  <Override PartName="/xl/charts/chart183.xml" ContentType="application/vnd.openxmlformats-officedocument.drawingml.chart+xml"/>
  <Override PartName="/xl/drawings/drawing41.xml" ContentType="application/vnd.openxmlformats-officedocument.drawingml.chartshapes+xml"/>
  <Override PartName="/xl/charts/chart184.xml" ContentType="application/vnd.openxmlformats-officedocument.drawingml.chart+xml"/>
  <Override PartName="/xl/drawings/drawing42.xml" ContentType="application/vnd.openxmlformats-officedocument.drawingml.chartshapes+xml"/>
  <Override PartName="/xl/charts/chart18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3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drawings/drawing44.xml" ContentType="application/vnd.openxmlformats-officedocument.drawing+xml"/>
  <Override PartName="/xl/charts/chart196.xml" ContentType="application/vnd.openxmlformats-officedocument.drawingml.chart+xml"/>
  <Override PartName="/xl/drawings/drawing45.xml" ContentType="application/vnd.openxmlformats-officedocument.drawingml.chartshapes+xml"/>
  <Override PartName="/xl/charts/chart197.xml" ContentType="application/vnd.openxmlformats-officedocument.drawingml.chart+xml"/>
  <Override PartName="/xl/drawings/drawing46.xml" ContentType="application/vnd.openxmlformats-officedocument.drawingml.chartshapes+xml"/>
  <Override PartName="/xl/charts/chart198.xml" ContentType="application/vnd.openxmlformats-officedocument.drawingml.chart+xml"/>
  <Override PartName="/xl/drawings/drawing47.xml" ContentType="application/vnd.openxmlformats-officedocument.drawingml.chartshapes+xml"/>
  <Override PartName="/xl/charts/chart199.xml" ContentType="application/vnd.openxmlformats-officedocument.drawingml.chart+xml"/>
  <Override PartName="/xl/drawings/drawing48.xml" ContentType="application/vnd.openxmlformats-officedocument.drawingml.chartshapes+xml"/>
  <Override PartName="/xl/charts/chart200.xml" ContentType="application/vnd.openxmlformats-officedocument.drawingml.chart+xml"/>
  <Override PartName="/xl/drawings/drawing49.xml" ContentType="application/vnd.openxmlformats-officedocument.drawingml.chartshapes+xml"/>
  <Override PartName="/xl/charts/chart201.xml" ContentType="application/vnd.openxmlformats-officedocument.drawingml.chart+xml"/>
  <Override PartName="/xl/drawings/drawing50.xml" ContentType="application/vnd.openxmlformats-officedocument.drawingml.chartshapes+xml"/>
  <Override PartName="/xl/charts/chart202.xml" ContentType="application/vnd.openxmlformats-officedocument.drawingml.chart+xml"/>
  <Override PartName="/xl/drawings/drawing51.xml" ContentType="application/vnd.openxmlformats-officedocument.drawingml.chartshapes+xml"/>
  <Override PartName="/xl/charts/chart203.xml" ContentType="application/vnd.openxmlformats-officedocument.drawingml.chart+xml"/>
  <Override PartName="/xl/drawings/drawing52.xml" ContentType="application/vnd.openxmlformats-officedocument.drawingml.chartshapes+xml"/>
  <Override PartName="/xl/charts/chart204.xml" ContentType="application/vnd.openxmlformats-officedocument.drawingml.chart+xml"/>
  <Override PartName="/xl/drawings/drawing53.xml" ContentType="application/vnd.openxmlformats-officedocument.drawingml.chartshapes+xml"/>
  <Override PartName="/xl/drawings/drawing54.xml" ContentType="application/vnd.openxmlformats-officedocument.drawing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drawings/drawing55.xml" ContentType="application/vnd.openxmlformats-officedocument.drawing+xml"/>
  <Override PartName="/xl/comments7.xml" ContentType="application/vnd.openxmlformats-officedocument.spreadsheetml.comments+xml"/>
  <Override PartName="/xl/charts/chart211.xml" ContentType="application/vnd.openxmlformats-officedocument.drawingml.chart+xml"/>
  <Override PartName="/xl/drawings/drawing56.xml" ContentType="application/vnd.openxmlformats-officedocument.drawingml.chartshapes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drawings/drawing57.xml" ContentType="application/vnd.openxmlformats-officedocument.drawingml.chartshapes+xml"/>
  <Override PartName="/xl/charts/chart218.xml" ContentType="application/vnd.openxmlformats-officedocument.drawingml.chart+xml"/>
  <Override PartName="/xl/drawings/drawing58.xml" ContentType="application/vnd.openxmlformats-officedocument.drawingml.chartshapes+xml"/>
  <Override PartName="/xl/charts/chart219.xml" ContentType="application/vnd.openxmlformats-officedocument.drawingml.chart+xml"/>
  <Override PartName="/xl/drawings/drawing59.xml" ContentType="application/vnd.openxmlformats-officedocument.drawingml.chartshapes+xml"/>
  <Override PartName="/xl/charts/chart220.xml" ContentType="application/vnd.openxmlformats-officedocument.drawingml.chart+xml"/>
  <Override PartName="/xl/drawings/drawing60.xml" ContentType="application/vnd.openxmlformats-officedocument.drawingml.chartshapes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drawings/drawing61.xml" ContentType="application/vnd.openxmlformats-officedocument.drawingml.chartshapes+xml"/>
  <Override PartName="/xl/charts/chart225.xml" ContentType="application/vnd.openxmlformats-officedocument.drawingml.chart+xml"/>
  <Override PartName="/xl/drawings/drawing62.xml" ContentType="application/vnd.openxmlformats-officedocument.drawingml.chartshapes+xml"/>
  <Override PartName="/xl/charts/chart226.xml" ContentType="application/vnd.openxmlformats-officedocument.drawingml.chart+xml"/>
  <Override PartName="/xl/drawings/drawing63.xml" ContentType="application/vnd.openxmlformats-officedocument.drawingml.chartshapes+xml"/>
  <Override PartName="/xl/charts/chart227.xml" ContentType="application/vnd.openxmlformats-officedocument.drawingml.chart+xml"/>
  <Override PartName="/xl/drawings/drawing64.xml" ContentType="application/vnd.openxmlformats-officedocument.drawingml.chartshapes+xml"/>
  <Override PartName="/xl/charts/chart228.xml" ContentType="application/vnd.openxmlformats-officedocument.drawingml.chart+xml"/>
  <Override PartName="/xl/drawings/drawing65.xml" ContentType="application/vnd.openxmlformats-officedocument.drawingml.chartshapes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drawings/drawing66.xml" ContentType="application/vnd.openxmlformats-officedocument.drawingml.chartshapes+xml"/>
  <Override PartName="/xl/charts/chart231.xml" ContentType="application/vnd.openxmlformats-officedocument.drawingml.chart+xml"/>
  <Override PartName="/xl/drawings/drawing67.xml" ContentType="application/vnd.openxmlformats-officedocument.drawingml.chartshapes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drawings/drawing68.xml" ContentType="application/vnd.openxmlformats-officedocument.drawingml.chartshapes+xml"/>
  <Override PartName="/xl/charts/chart234.xml" ContentType="application/vnd.openxmlformats-officedocument.drawingml.chart+xml"/>
  <Override PartName="/xl/drawings/drawing69.xml" ContentType="application/vnd.openxmlformats-officedocument.drawingml.chartshapes+xml"/>
  <Override PartName="/xl/charts/chart235.xml" ContentType="application/vnd.openxmlformats-officedocument.drawingml.chart+xml"/>
  <Override PartName="/xl/drawings/drawing70.xml" ContentType="application/vnd.openxmlformats-officedocument.drawingml.chartshapes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drawings/drawing71.xml" ContentType="application/vnd.openxmlformats-officedocument.drawingml.chartshapes+xml"/>
  <Override PartName="/xl/drawings/drawing72.xml" ContentType="application/vnd.openxmlformats-officedocument.drawing+xml"/>
  <Override PartName="/xl/charts/chart239.xml" ContentType="application/vnd.openxmlformats-officedocument.drawingml.chart+xml"/>
  <Override PartName="/xl/drawings/drawing73.xml" ContentType="application/vnd.openxmlformats-officedocument.drawingml.chartshapes+xml"/>
  <Override PartName="/xl/charts/chart240.xml" ContentType="application/vnd.openxmlformats-officedocument.drawingml.chart+xml"/>
  <Override PartName="/xl/drawings/drawing74.xml" ContentType="application/vnd.openxmlformats-officedocument.drawingml.chartshapes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drawings/drawing75.xml" ContentType="application/vnd.openxmlformats-officedocument.drawingml.chartshapes+xml"/>
  <Override PartName="/xl/charts/chart244.xml" ContentType="application/vnd.openxmlformats-officedocument.drawingml.chart+xml"/>
  <Override PartName="/xl/drawings/drawing76.xml" ContentType="application/vnd.openxmlformats-officedocument.drawingml.chartshapes+xml"/>
  <Override PartName="/xl/charts/chart245.xml" ContentType="application/vnd.openxmlformats-officedocument.drawingml.chart+xml"/>
  <Override PartName="/xl/drawings/drawing77.xml" ContentType="application/vnd.openxmlformats-officedocument.drawingml.chartshapes+xml"/>
  <Override PartName="/xl/charts/chart246.xml" ContentType="application/vnd.openxmlformats-officedocument.drawingml.chart+xml"/>
  <Override PartName="/xl/drawings/drawing78.xml" ContentType="application/vnd.openxmlformats-officedocument.drawingml.chartshapes+xml"/>
  <Override PartName="/xl/charts/chart247.xml" ContentType="application/vnd.openxmlformats-officedocument.drawingml.chart+xml"/>
  <Override PartName="/xl/drawings/drawing79.xml" ContentType="application/vnd.openxmlformats-officedocument.drawingml.chartshapes+xml"/>
  <Override PartName="/xl/charts/chart248.xml" ContentType="application/vnd.openxmlformats-officedocument.drawingml.chart+xml"/>
  <Override PartName="/xl/drawings/drawing80.xml" ContentType="application/vnd.openxmlformats-officedocument.drawingml.chartshapes+xml"/>
  <Override PartName="/xl/charts/chart249.xml" ContentType="application/vnd.openxmlformats-officedocument.drawingml.chart+xml"/>
  <Override PartName="/xl/drawings/drawing81.xml" ContentType="application/vnd.openxmlformats-officedocument.drawingml.chartshapes+xml"/>
  <Override PartName="/xl/drawings/drawing82.xml" ContentType="application/vnd.openxmlformats-officedocument.drawing+xml"/>
  <Override PartName="/xl/comments8.xml" ContentType="application/vnd.openxmlformats-officedocument.spreadsheetml.comments+xml"/>
  <Override PartName="/xl/charts/chart250.xml" ContentType="application/vnd.openxmlformats-officedocument.drawingml.chart+xml"/>
  <Override PartName="/xl/drawings/drawing83.xml" ContentType="application/vnd.openxmlformats-officedocument.drawingml.chartshapes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drawings/drawing84.xml" ContentType="application/vnd.openxmlformats-officedocument.drawingml.chartshapes+xml"/>
  <Override PartName="/xl/charts/chart254.xml" ContentType="application/vnd.openxmlformats-officedocument.drawingml.chart+xml"/>
  <Override PartName="/xl/drawings/drawing85.xml" ContentType="application/vnd.openxmlformats-officedocument.drawingml.chartshapes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drawings/drawing86.xml" ContentType="application/vnd.openxmlformats-officedocument.drawingml.chartshapes+xml"/>
  <Override PartName="/xl/charts/chart258.xml" ContentType="application/vnd.openxmlformats-officedocument.drawingml.chart+xml"/>
  <Override PartName="/xl/drawings/drawing87.xml" ContentType="application/vnd.openxmlformats-officedocument.drawingml.chartshapes+xml"/>
  <Override PartName="/xl/charts/chart25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tmeh-my.sharepoint.com/personal/avidal_tmeh_es/Documents/TMEH/TmehEduca/NOVES ESTADISTIQUES/"/>
    </mc:Choice>
  </mc:AlternateContent>
  <xr:revisionPtr revIDLastSave="1709" documentId="11_D2677917E8B1F7BA0AB78133102FA2185FED0E24" xr6:coauthVersionLast="47" xr6:coauthVersionMax="47" xr10:uidLastSave="{492A2701-1B6B-444A-BEE4-8966D41521FA}"/>
  <bookViews>
    <workbookView xWindow="-110" yWindow="-110" windowWidth="19420" windowHeight="10420" tabRatio="821" firstSheet="1" activeTab="1" xr2:uid="{00000000-000D-0000-FFFF-FFFF00000000}"/>
  </bookViews>
  <sheets>
    <sheet name="RAW DATA PER QUIM" sheetId="19" r:id="rId1"/>
    <sheet name="Datos" sheetId="1" r:id="rId2"/>
    <sheet name="AGE AND GENDER SPECIFIC DIAGNOS" sheetId="13" r:id="rId3"/>
    <sheet name="RODILLA" sheetId="7" r:id="rId4"/>
    <sheet name="KNEE_EVOLUTION" sheetId="17" r:id="rId5"/>
    <sheet name="LCA Gender" sheetId="10" r:id="rId6"/>
    <sheet name="Knee. Group Age And Diagnosis" sheetId="18" r:id="rId7"/>
    <sheet name="GENDER_DISTRIBUTION" sheetId="15" r:id="rId8"/>
    <sheet name="KNEE_AGEGROUP_CLINICDIAGS" sheetId="16" r:id="rId9"/>
    <sheet name="Colisiones" sheetId="5" r:id="rId10"/>
    <sheet name="Diapo Decor" sheetId="4" r:id="rId11"/>
    <sheet name="SKIERS THUMB" sheetId="9" r:id="rId12"/>
    <sheet name="CERVICAL" sheetId="12" r:id="rId13"/>
    <sheet name="RUEDEL_STATS1516_INNSBRUCK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19" l="1"/>
  <c r="E16" i="19"/>
  <c r="D16" i="19"/>
  <c r="C14" i="19"/>
  <c r="C12" i="19"/>
  <c r="C11" i="19"/>
  <c r="C10" i="19"/>
  <c r="C9" i="19"/>
  <c r="C8" i="19"/>
  <c r="C7" i="19"/>
  <c r="C6" i="19"/>
  <c r="C5" i="19"/>
  <c r="C4" i="19"/>
  <c r="C3" i="19"/>
  <c r="EG15" i="19"/>
  <c r="DK15" i="19"/>
  <c r="CX15" i="19"/>
  <c r="CK15" i="19"/>
  <c r="BX15" i="19"/>
  <c r="BK15" i="19"/>
  <c r="AX15" i="19"/>
  <c r="AK15" i="19"/>
  <c r="X15" i="19"/>
  <c r="K15" i="19"/>
  <c r="FM14" i="19"/>
  <c r="ER14" i="19"/>
  <c r="EQ14" i="19"/>
  <c r="EP14" i="19"/>
  <c r="EO14" i="19"/>
  <c r="EM14" i="19"/>
  <c r="EL14" i="19"/>
  <c r="EK14" i="19"/>
  <c r="EJ14" i="19"/>
  <c r="EJ19" i="19" s="1"/>
  <c r="EI14" i="19"/>
  <c r="EG14" i="19"/>
  <c r="DW14" i="19"/>
  <c r="DV14" i="19"/>
  <c r="DU14" i="19"/>
  <c r="DT14" i="19"/>
  <c r="DS14" i="19"/>
  <c r="DR14" i="19"/>
  <c r="DQ14" i="19"/>
  <c r="DP14" i="19"/>
  <c r="DO14" i="19"/>
  <c r="DN14" i="19"/>
  <c r="DM14" i="19"/>
  <c r="DK14" i="19"/>
  <c r="DJ14" i="19"/>
  <c r="DI14" i="19"/>
  <c r="DH14" i="19"/>
  <c r="DG14" i="19"/>
  <c r="DF14" i="19"/>
  <c r="DE14" i="19"/>
  <c r="DD14" i="19"/>
  <c r="DC14" i="19"/>
  <c r="DB14" i="19"/>
  <c r="DA14" i="19"/>
  <c r="DA19" i="19" s="1"/>
  <c r="CZ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K14" i="19"/>
  <c r="J14" i="19"/>
  <c r="H14" i="19"/>
  <c r="G14" i="19"/>
  <c r="F14" i="19"/>
  <c r="E14" i="19"/>
  <c r="D14" i="19"/>
  <c r="FU12" i="19"/>
  <c r="FT12" i="19"/>
  <c r="FS12" i="19"/>
  <c r="FR12" i="19"/>
  <c r="FQ12" i="19"/>
  <c r="FP12" i="19"/>
  <c r="FN12" i="19"/>
  <c r="FL12" i="19"/>
  <c r="FK12" i="19"/>
  <c r="FJ12" i="19"/>
  <c r="FI12" i="19"/>
  <c r="FH12" i="19"/>
  <c r="FG12" i="19"/>
  <c r="FF12" i="19"/>
  <c r="FE12" i="19"/>
  <c r="FD12" i="19"/>
  <c r="FC12" i="19"/>
  <c r="FB12" i="19"/>
  <c r="FA12" i="19"/>
  <c r="FO12" i="19" s="1"/>
  <c r="EZ12" i="19"/>
  <c r="EY12" i="19"/>
  <c r="EX12" i="19"/>
  <c r="EW12" i="19"/>
  <c r="EV12" i="19"/>
  <c r="EU12" i="19"/>
  <c r="ET12" i="19"/>
  <c r="ES12" i="19"/>
  <c r="EF12" i="19"/>
  <c r="EE12" i="19"/>
  <c r="EC12" i="19"/>
  <c r="EB12" i="19"/>
  <c r="EA12" i="19"/>
  <c r="ED12" i="19" s="1"/>
  <c r="DZ12" i="19"/>
  <c r="DY12" i="19"/>
  <c r="DX12" i="19"/>
  <c r="FU11" i="19"/>
  <c r="FT11" i="19"/>
  <c r="FS11" i="19"/>
  <c r="FR11" i="19"/>
  <c r="FQ11" i="19"/>
  <c r="FP11" i="19"/>
  <c r="FN11" i="19"/>
  <c r="FL11" i="19"/>
  <c r="FK11" i="19"/>
  <c r="FJ11" i="19"/>
  <c r="FI11" i="19"/>
  <c r="FH11" i="19"/>
  <c r="FG11" i="19"/>
  <c r="FF11" i="19"/>
  <c r="FE11" i="19"/>
  <c r="FD11" i="19"/>
  <c r="FC11" i="19"/>
  <c r="FB11" i="19"/>
  <c r="FA11" i="19"/>
  <c r="FO11" i="19" s="1"/>
  <c r="EZ11" i="19"/>
  <c r="EY11" i="19"/>
  <c r="EX11" i="19"/>
  <c r="EW11" i="19"/>
  <c r="EV11" i="19"/>
  <c r="EU11" i="19"/>
  <c r="ET11" i="19"/>
  <c r="ES11" i="19"/>
  <c r="EF11" i="19"/>
  <c r="EE11" i="19"/>
  <c r="EC11" i="19"/>
  <c r="EB11" i="19"/>
  <c r="EA11" i="19"/>
  <c r="ED11" i="19" s="1"/>
  <c r="DZ11" i="19"/>
  <c r="DY11" i="19"/>
  <c r="DX11" i="19"/>
  <c r="FU10" i="19"/>
  <c r="FT10" i="19"/>
  <c r="FS10" i="19"/>
  <c r="FR10" i="19"/>
  <c r="FQ10" i="19"/>
  <c r="FP10" i="19"/>
  <c r="FN10" i="19"/>
  <c r="FL10" i="19"/>
  <c r="FK10" i="19"/>
  <c r="FJ10" i="19"/>
  <c r="FI10" i="19"/>
  <c r="FH10" i="19"/>
  <c r="FG10" i="19"/>
  <c r="FF10" i="19"/>
  <c r="FE10" i="19"/>
  <c r="FD10" i="19"/>
  <c r="FC10" i="19"/>
  <c r="FB10" i="19"/>
  <c r="FA10" i="19"/>
  <c r="FO10" i="19" s="1"/>
  <c r="EZ10" i="19"/>
  <c r="EY10" i="19"/>
  <c r="EX10" i="19"/>
  <c r="EW10" i="19"/>
  <c r="EV10" i="19"/>
  <c r="EU10" i="19"/>
  <c r="ET10" i="19"/>
  <c r="ES10" i="19"/>
  <c r="EF10" i="19"/>
  <c r="EE10" i="19"/>
  <c r="EC10" i="19"/>
  <c r="EB10" i="19"/>
  <c r="EA10" i="19"/>
  <c r="ED10" i="19" s="1"/>
  <c r="DZ10" i="19"/>
  <c r="DY10" i="19"/>
  <c r="DX10" i="19"/>
  <c r="FU9" i="19"/>
  <c r="FT9" i="19"/>
  <c r="FS9" i="19"/>
  <c r="FR9" i="19"/>
  <c r="FQ9" i="19"/>
  <c r="FP9" i="19"/>
  <c r="FN9" i="19"/>
  <c r="FL9" i="19"/>
  <c r="FK9" i="19"/>
  <c r="FJ9" i="19"/>
  <c r="FI9" i="19"/>
  <c r="FH9" i="19"/>
  <c r="FG9" i="19"/>
  <c r="FF9" i="19"/>
  <c r="FE9" i="19"/>
  <c r="FD9" i="19"/>
  <c r="FC9" i="19"/>
  <c r="FA9" i="19"/>
  <c r="FO9" i="19" s="1"/>
  <c r="EZ9" i="19"/>
  <c r="EY9" i="19"/>
  <c r="EX9" i="19"/>
  <c r="EW9" i="19"/>
  <c r="EV9" i="19"/>
  <c r="EU9" i="19"/>
  <c r="ET9" i="19"/>
  <c r="ES9" i="19"/>
  <c r="EN9" i="19"/>
  <c r="EH9" i="19"/>
  <c r="EF9" i="19"/>
  <c r="EE9" i="19"/>
  <c r="EC9" i="19"/>
  <c r="EB9" i="19"/>
  <c r="EA9" i="19"/>
  <c r="ED9" i="19" s="1"/>
  <c r="DZ9" i="19"/>
  <c r="DY9" i="19"/>
  <c r="DX9" i="19"/>
  <c r="DL9" i="19"/>
  <c r="BY9" i="19"/>
  <c r="Y9" i="19"/>
  <c r="FB9" i="19" s="1"/>
  <c r="FU8" i="19"/>
  <c r="FT8" i="19"/>
  <c r="FS8" i="19"/>
  <c r="FR8" i="19"/>
  <c r="FQ8" i="19"/>
  <c r="FP8" i="19"/>
  <c r="FN8" i="19"/>
  <c r="FL8" i="19"/>
  <c r="FK8" i="19"/>
  <c r="FJ8" i="19"/>
  <c r="FI8" i="19"/>
  <c r="FH8" i="19"/>
  <c r="FG8" i="19"/>
  <c r="FF8" i="19"/>
  <c r="FE8" i="19"/>
  <c r="FD8" i="19"/>
  <c r="FC8" i="19"/>
  <c r="FA8" i="19"/>
  <c r="FO8" i="19" s="1"/>
  <c r="EZ8" i="19"/>
  <c r="EY8" i="19"/>
  <c r="EX8" i="19"/>
  <c r="EW8" i="19"/>
  <c r="EV8" i="19"/>
  <c r="EU8" i="19"/>
  <c r="ET8" i="19"/>
  <c r="ES8" i="19"/>
  <c r="EN8" i="19"/>
  <c r="EH8" i="19"/>
  <c r="EF8" i="19"/>
  <c r="EE8" i="19"/>
  <c r="EC8" i="19"/>
  <c r="EB8" i="19"/>
  <c r="EA8" i="19"/>
  <c r="ED8" i="19" s="1"/>
  <c r="DZ8" i="19"/>
  <c r="DY8" i="19"/>
  <c r="DX8" i="19"/>
  <c r="DL8" i="19"/>
  <c r="CY8" i="19"/>
  <c r="CL8" i="19"/>
  <c r="BY8" i="19"/>
  <c r="BL8" i="19"/>
  <c r="AY8" i="19"/>
  <c r="AL8" i="19"/>
  <c r="Y8" i="19"/>
  <c r="FU7" i="19"/>
  <c r="FT7" i="19"/>
  <c r="FS7" i="19"/>
  <c r="FR7" i="19"/>
  <c r="FQ7" i="19"/>
  <c r="FP7" i="19"/>
  <c r="FN7" i="19"/>
  <c r="FL7" i="19"/>
  <c r="FK7" i="19"/>
  <c r="FJ7" i="19"/>
  <c r="FI7" i="19"/>
  <c r="FH7" i="19"/>
  <c r="FG7" i="19"/>
  <c r="FF7" i="19"/>
  <c r="FE7" i="19"/>
  <c r="FD7" i="19"/>
  <c r="FC7" i="19"/>
  <c r="FA7" i="19"/>
  <c r="FO7" i="19" s="1"/>
  <c r="EZ7" i="19"/>
  <c r="EY7" i="19"/>
  <c r="EX7" i="19"/>
  <c r="EW7" i="19"/>
  <c r="EV7" i="19"/>
  <c r="EU7" i="19"/>
  <c r="ET7" i="19"/>
  <c r="ES7" i="19"/>
  <c r="EN7" i="19"/>
  <c r="EH7" i="19"/>
  <c r="EF7" i="19"/>
  <c r="EE7" i="19"/>
  <c r="EC7" i="19"/>
  <c r="EB7" i="19"/>
  <c r="EA7" i="19"/>
  <c r="ED7" i="19" s="1"/>
  <c r="DZ7" i="19"/>
  <c r="DY7" i="19"/>
  <c r="DX7" i="19"/>
  <c r="DL7" i="19"/>
  <c r="CY7" i="19"/>
  <c r="CL7" i="19"/>
  <c r="BY7" i="19"/>
  <c r="BL7" i="19"/>
  <c r="AY7" i="19"/>
  <c r="AL7" i="19"/>
  <c r="Y7" i="19"/>
  <c r="L7" i="19"/>
  <c r="I7" i="19"/>
  <c r="FU6" i="19"/>
  <c r="FT6" i="19"/>
  <c r="FS6" i="19"/>
  <c r="FR6" i="19"/>
  <c r="FQ6" i="19"/>
  <c r="FP6" i="19"/>
  <c r="FN6" i="19"/>
  <c r="FL6" i="19"/>
  <c r="FK6" i="19"/>
  <c r="FJ6" i="19"/>
  <c r="FI6" i="19"/>
  <c r="FH6" i="19"/>
  <c r="FG6" i="19"/>
  <c r="FF6" i="19"/>
  <c r="FE6" i="19"/>
  <c r="FD6" i="19"/>
  <c r="FC6" i="19"/>
  <c r="FA6" i="19"/>
  <c r="FO6" i="19" s="1"/>
  <c r="EZ6" i="19"/>
  <c r="EY6" i="19"/>
  <c r="EX6" i="19"/>
  <c r="EW6" i="19"/>
  <c r="EV6" i="19"/>
  <c r="EU6" i="19"/>
  <c r="ET6" i="19"/>
  <c r="ES6" i="19"/>
  <c r="EN6" i="19"/>
  <c r="EH6" i="19"/>
  <c r="EF6" i="19"/>
  <c r="EE6" i="19"/>
  <c r="EC6" i="19"/>
  <c r="EB6" i="19"/>
  <c r="EA6" i="19"/>
  <c r="ED6" i="19" s="1"/>
  <c r="DZ6" i="19"/>
  <c r="DY6" i="19"/>
  <c r="DX6" i="19"/>
  <c r="DL6" i="19"/>
  <c r="CY6" i="19"/>
  <c r="CL6" i="19"/>
  <c r="BY6" i="19"/>
  <c r="BL6" i="19"/>
  <c r="AY6" i="19"/>
  <c r="AL6" i="19"/>
  <c r="Y6" i="19"/>
  <c r="L6" i="19"/>
  <c r="I6" i="19"/>
  <c r="FU5" i="19"/>
  <c r="FT5" i="19"/>
  <c r="FS5" i="19"/>
  <c r="FR5" i="19"/>
  <c r="FQ5" i="19"/>
  <c r="FP5" i="19"/>
  <c r="FN5" i="19"/>
  <c r="FL5" i="19"/>
  <c r="FK5" i="19"/>
  <c r="FJ5" i="19"/>
  <c r="FI5" i="19"/>
  <c r="FH5" i="19"/>
  <c r="FG5" i="19"/>
  <c r="FF5" i="19"/>
  <c r="FE5" i="19"/>
  <c r="FD5" i="19"/>
  <c r="FC5" i="19"/>
  <c r="FA5" i="19"/>
  <c r="FO5" i="19" s="1"/>
  <c r="EZ5" i="19"/>
  <c r="EY5" i="19"/>
  <c r="EX5" i="19"/>
  <c r="EW5" i="19"/>
  <c r="EV5" i="19"/>
  <c r="EU5" i="19"/>
  <c r="ET5" i="19"/>
  <c r="ES5" i="19"/>
  <c r="EN5" i="19"/>
  <c r="EH5" i="19"/>
  <c r="EF5" i="19"/>
  <c r="EE5" i="19"/>
  <c r="EC5" i="19"/>
  <c r="EB5" i="19"/>
  <c r="EA5" i="19"/>
  <c r="ED5" i="19" s="1"/>
  <c r="DZ5" i="19"/>
  <c r="DY5" i="19"/>
  <c r="DX5" i="19"/>
  <c r="DL5" i="19"/>
  <c r="CY5" i="19"/>
  <c r="CL5" i="19"/>
  <c r="BY5" i="19"/>
  <c r="BL5" i="19"/>
  <c r="AY5" i="19"/>
  <c r="AL5" i="19"/>
  <c r="Y5" i="19"/>
  <c r="L5" i="19"/>
  <c r="I5" i="19"/>
  <c r="FU4" i="19"/>
  <c r="FT4" i="19"/>
  <c r="FS4" i="19"/>
  <c r="FR4" i="19"/>
  <c r="FQ4" i="19"/>
  <c r="FP4" i="19"/>
  <c r="FN4" i="19"/>
  <c r="FL4" i="19"/>
  <c r="FK4" i="19"/>
  <c r="FJ4" i="19"/>
  <c r="FI4" i="19"/>
  <c r="FH4" i="19"/>
  <c r="FG4" i="19"/>
  <c r="FF4" i="19"/>
  <c r="FE4" i="19"/>
  <c r="FD4" i="19"/>
  <c r="FC4" i="19"/>
  <c r="FA4" i="19"/>
  <c r="FO4" i="19" s="1"/>
  <c r="EZ4" i="19"/>
  <c r="EY4" i="19"/>
  <c r="EX4" i="19"/>
  <c r="EW4" i="19"/>
  <c r="EV4" i="19"/>
  <c r="EU4" i="19"/>
  <c r="ET4" i="19"/>
  <c r="ES4" i="19"/>
  <c r="EN4" i="19"/>
  <c r="EH4" i="19"/>
  <c r="EF4" i="19"/>
  <c r="EE4" i="19"/>
  <c r="EC4" i="19"/>
  <c r="EB4" i="19"/>
  <c r="EA4" i="19"/>
  <c r="ED4" i="19" s="1"/>
  <c r="DZ4" i="19"/>
  <c r="DY4" i="19"/>
  <c r="DX4" i="19"/>
  <c r="DL4" i="19"/>
  <c r="CY4" i="19"/>
  <c r="CL4" i="19"/>
  <c r="BY4" i="19"/>
  <c r="BL4" i="19"/>
  <c r="AY4" i="19"/>
  <c r="AL4" i="19"/>
  <c r="Y4" i="19"/>
  <c r="L4" i="19"/>
  <c r="I4" i="19"/>
  <c r="FU3" i="19"/>
  <c r="FT3" i="19"/>
  <c r="FS3" i="19"/>
  <c r="FR3" i="19"/>
  <c r="FQ3" i="19"/>
  <c r="FP3" i="19"/>
  <c r="FN3" i="19"/>
  <c r="FL3" i="19"/>
  <c r="FK3" i="19"/>
  <c r="FJ3" i="19"/>
  <c r="FI3" i="19"/>
  <c r="FH3" i="19"/>
  <c r="FG3" i="19"/>
  <c r="FF3" i="19"/>
  <c r="FE3" i="19"/>
  <c r="FD3" i="19"/>
  <c r="FC3" i="19"/>
  <c r="FA3" i="19"/>
  <c r="FO3" i="19" s="1"/>
  <c r="EZ3" i="19"/>
  <c r="EY3" i="19"/>
  <c r="EX3" i="19"/>
  <c r="EW3" i="19"/>
  <c r="EV3" i="19"/>
  <c r="EU3" i="19"/>
  <c r="ET3" i="19"/>
  <c r="ES3" i="19"/>
  <c r="EN3" i="19"/>
  <c r="EH3" i="19"/>
  <c r="EF3" i="19"/>
  <c r="EE3" i="19"/>
  <c r="EC3" i="19"/>
  <c r="EB3" i="19"/>
  <c r="EA3" i="19"/>
  <c r="ED3" i="19" s="1"/>
  <c r="DZ3" i="19"/>
  <c r="DY3" i="19"/>
  <c r="DX3" i="19"/>
  <c r="DL3" i="19"/>
  <c r="CY3" i="19"/>
  <c r="CL3" i="19"/>
  <c r="BY3" i="19"/>
  <c r="BL3" i="19"/>
  <c r="AY3" i="19"/>
  <c r="AL3" i="19"/>
  <c r="Y3" i="19"/>
  <c r="L3" i="19"/>
  <c r="I3" i="19"/>
  <c r="I10" i="18"/>
  <c r="J9" i="18" s="1"/>
  <c r="G10" i="18"/>
  <c r="H9" i="18" s="1"/>
  <c r="E10" i="18"/>
  <c r="F7" i="18" s="1"/>
  <c r="C10" i="18"/>
  <c r="D5" i="18" s="1"/>
  <c r="K10" i="18"/>
  <c r="K9" i="18"/>
  <c r="K8" i="18"/>
  <c r="K7" i="18"/>
  <c r="K6" i="18"/>
  <c r="K5" i="18"/>
  <c r="K4" i="18"/>
  <c r="K3" i="18"/>
  <c r="J8" i="18"/>
  <c r="J6" i="18"/>
  <c r="J5" i="18"/>
  <c r="J4" i="18"/>
  <c r="J3" i="18"/>
  <c r="H6" i="18"/>
  <c r="H3" i="18"/>
  <c r="F9" i="18"/>
  <c r="F8" i="18"/>
  <c r="F4" i="18"/>
  <c r="D7" i="18"/>
  <c r="D6" i="18"/>
  <c r="FU20" i="17"/>
  <c r="FU18" i="17"/>
  <c r="FT18" i="17"/>
  <c r="FU17" i="17"/>
  <c r="FT17" i="17"/>
  <c r="FU16" i="17"/>
  <c r="FT16" i="17"/>
  <c r="FU15" i="17"/>
  <c r="FT15" i="17"/>
  <c r="FU14" i="17"/>
  <c r="FT14" i="17"/>
  <c r="FU13" i="17"/>
  <c r="FT13" i="17"/>
  <c r="FU12" i="17"/>
  <c r="FT12" i="17"/>
  <c r="FU11" i="17"/>
  <c r="FT11" i="17"/>
  <c r="FU10" i="17"/>
  <c r="FT10" i="17"/>
  <c r="FT20" i="17" s="1"/>
  <c r="FU9" i="17"/>
  <c r="FT9" i="17"/>
  <c r="FU8" i="17"/>
  <c r="FT8" i="17"/>
  <c r="FU7" i="17"/>
  <c r="FT7" i="17"/>
  <c r="FU6" i="17"/>
  <c r="FT6" i="17"/>
  <c r="FU5" i="17"/>
  <c r="FT5" i="17"/>
  <c r="FU4" i="17"/>
  <c r="FT4" i="17"/>
  <c r="FT3" i="17"/>
  <c r="FU3" i="17"/>
  <c r="FS18" i="17"/>
  <c r="FR18" i="17"/>
  <c r="FQ18" i="17"/>
  <c r="FP18" i="17"/>
  <c r="FO18" i="17"/>
  <c r="FS17" i="17"/>
  <c r="FR17" i="17"/>
  <c r="FQ17" i="17"/>
  <c r="FP17" i="17"/>
  <c r="FO17" i="17"/>
  <c r="FS16" i="17"/>
  <c r="FR16" i="17"/>
  <c r="FQ16" i="17"/>
  <c r="FP16" i="17"/>
  <c r="FO16" i="17"/>
  <c r="FS15" i="17"/>
  <c r="FR15" i="17"/>
  <c r="FQ15" i="17"/>
  <c r="FP15" i="17"/>
  <c r="FO15" i="17"/>
  <c r="FS14" i="17"/>
  <c r="FR14" i="17"/>
  <c r="FQ14" i="17"/>
  <c r="FP14" i="17"/>
  <c r="FO14" i="17"/>
  <c r="FS13" i="17"/>
  <c r="FR13" i="17"/>
  <c r="FQ13" i="17"/>
  <c r="FP13" i="17"/>
  <c r="FO13" i="17"/>
  <c r="FS12" i="17"/>
  <c r="FR12" i="17"/>
  <c r="FQ12" i="17"/>
  <c r="FP12" i="17"/>
  <c r="FO12" i="17"/>
  <c r="FS11" i="17"/>
  <c r="FR11" i="17"/>
  <c r="FQ11" i="17"/>
  <c r="FP11" i="17"/>
  <c r="FO11" i="17"/>
  <c r="FS10" i="17"/>
  <c r="FR10" i="17"/>
  <c r="FQ10" i="17"/>
  <c r="FP10" i="17"/>
  <c r="FO10" i="17"/>
  <c r="FS9" i="17"/>
  <c r="FR9" i="17"/>
  <c r="FQ9" i="17"/>
  <c r="FP9" i="17"/>
  <c r="FO9" i="17"/>
  <c r="FS8" i="17"/>
  <c r="FR8" i="17"/>
  <c r="FQ8" i="17"/>
  <c r="FP8" i="17"/>
  <c r="FO8" i="17"/>
  <c r="FS7" i="17"/>
  <c r="FR7" i="17"/>
  <c r="FQ7" i="17"/>
  <c r="FP7" i="17"/>
  <c r="FO7" i="17"/>
  <c r="FS6" i="17"/>
  <c r="FR6" i="17"/>
  <c r="FQ6" i="17"/>
  <c r="FP6" i="17"/>
  <c r="FO6" i="17"/>
  <c r="FS5" i="17"/>
  <c r="FR5" i="17"/>
  <c r="FQ5" i="17"/>
  <c r="FP5" i="17"/>
  <c r="FO5" i="17"/>
  <c r="FS4" i="17"/>
  <c r="FR4" i="17"/>
  <c r="FQ4" i="17"/>
  <c r="FP4" i="17"/>
  <c r="FO4" i="17"/>
  <c r="FS3" i="17"/>
  <c r="FR3" i="17"/>
  <c r="FQ3" i="17"/>
  <c r="FP3" i="17"/>
  <c r="FO3" i="17"/>
  <c r="EZ18" i="17"/>
  <c r="EY18" i="17"/>
  <c r="EX18" i="17"/>
  <c r="EW18" i="17"/>
  <c r="EV18" i="17"/>
  <c r="EU18" i="17"/>
  <c r="ET18" i="17"/>
  <c r="ES18" i="17"/>
  <c r="EZ17" i="17"/>
  <c r="EY17" i="17"/>
  <c r="EX17" i="17"/>
  <c r="EW17" i="17"/>
  <c r="EV17" i="17"/>
  <c r="EU17" i="17"/>
  <c r="ET17" i="17"/>
  <c r="ES17" i="17"/>
  <c r="EZ16" i="17"/>
  <c r="EY16" i="17"/>
  <c r="EX16" i="17"/>
  <c r="EW16" i="17"/>
  <c r="EV16" i="17"/>
  <c r="EU16" i="17"/>
  <c r="ET16" i="17"/>
  <c r="ES16" i="17"/>
  <c r="EZ15" i="17"/>
  <c r="EY15" i="17"/>
  <c r="EX15" i="17"/>
  <c r="EW15" i="17"/>
  <c r="EV15" i="17"/>
  <c r="EU15" i="17"/>
  <c r="ET15" i="17"/>
  <c r="ES15" i="17"/>
  <c r="EZ14" i="17"/>
  <c r="EY14" i="17"/>
  <c r="EX14" i="17"/>
  <c r="EW14" i="17"/>
  <c r="EV14" i="17"/>
  <c r="EU14" i="17"/>
  <c r="ET14" i="17"/>
  <c r="ES14" i="17"/>
  <c r="EZ13" i="17"/>
  <c r="EY13" i="17"/>
  <c r="EX13" i="17"/>
  <c r="EW13" i="17"/>
  <c r="EV13" i="17"/>
  <c r="EU13" i="17"/>
  <c r="ET13" i="17"/>
  <c r="ES13" i="17"/>
  <c r="EZ12" i="17"/>
  <c r="EY12" i="17"/>
  <c r="EX12" i="17"/>
  <c r="EW12" i="17"/>
  <c r="EV12" i="17"/>
  <c r="EU12" i="17"/>
  <c r="ET12" i="17"/>
  <c r="ES12" i="17"/>
  <c r="EZ11" i="17"/>
  <c r="EY11" i="17"/>
  <c r="EX11" i="17"/>
  <c r="EW11" i="17"/>
  <c r="EV11" i="17"/>
  <c r="EU11" i="17"/>
  <c r="ET11" i="17"/>
  <c r="ES11" i="17"/>
  <c r="EZ10" i="17"/>
  <c r="EY10" i="17"/>
  <c r="EX10" i="17"/>
  <c r="EW10" i="17"/>
  <c r="EV10" i="17"/>
  <c r="EU10" i="17"/>
  <c r="ET10" i="17"/>
  <c r="ES10" i="17"/>
  <c r="EZ9" i="17"/>
  <c r="EY9" i="17"/>
  <c r="EX9" i="17"/>
  <c r="EW9" i="17"/>
  <c r="EV9" i="17"/>
  <c r="EU9" i="17"/>
  <c r="ET9" i="17"/>
  <c r="ES9" i="17"/>
  <c r="EZ8" i="17"/>
  <c r="EY8" i="17"/>
  <c r="EX8" i="17"/>
  <c r="EW8" i="17"/>
  <c r="EV8" i="17"/>
  <c r="EU8" i="17"/>
  <c r="ET8" i="17"/>
  <c r="ES8" i="17"/>
  <c r="EZ7" i="17"/>
  <c r="EY7" i="17"/>
  <c r="EX7" i="17"/>
  <c r="EW7" i="17"/>
  <c r="EV7" i="17"/>
  <c r="EU7" i="17"/>
  <c r="ET7" i="17"/>
  <c r="ES7" i="17"/>
  <c r="EZ6" i="17"/>
  <c r="EY6" i="17"/>
  <c r="EX6" i="17"/>
  <c r="EW6" i="17"/>
  <c r="EV6" i="17"/>
  <c r="EU6" i="17"/>
  <c r="ET6" i="17"/>
  <c r="ES6" i="17"/>
  <c r="EZ5" i="17"/>
  <c r="EY5" i="17"/>
  <c r="EX5" i="17"/>
  <c r="EW5" i="17"/>
  <c r="EV5" i="17"/>
  <c r="EU5" i="17"/>
  <c r="ET5" i="17"/>
  <c r="ES5" i="17"/>
  <c r="EZ4" i="17"/>
  <c r="EY4" i="17"/>
  <c r="EX4" i="17"/>
  <c r="EW4" i="17"/>
  <c r="EV4" i="17"/>
  <c r="EU4" i="17"/>
  <c r="ET4" i="17"/>
  <c r="ES4" i="17"/>
  <c r="EZ3" i="17"/>
  <c r="EY3" i="17"/>
  <c r="EX3" i="17"/>
  <c r="EW3" i="17"/>
  <c r="EV3" i="17"/>
  <c r="EU3" i="17"/>
  <c r="ET3" i="17"/>
  <c r="ES3" i="17"/>
  <c r="EF18" i="17"/>
  <c r="EE18" i="17"/>
  <c r="ED18" i="17"/>
  <c r="EC18" i="17"/>
  <c r="EF17" i="17"/>
  <c r="EE17" i="17"/>
  <c r="ED17" i="17"/>
  <c r="EC17" i="17"/>
  <c r="EF16" i="17"/>
  <c r="EE16" i="17"/>
  <c r="ED16" i="17"/>
  <c r="EC16" i="17"/>
  <c r="EF15" i="17"/>
  <c r="EE15" i="17"/>
  <c r="ED15" i="17"/>
  <c r="EC15" i="17"/>
  <c r="EF14" i="17"/>
  <c r="EE14" i="17"/>
  <c r="ED14" i="17"/>
  <c r="EC14" i="17"/>
  <c r="EF13" i="17"/>
  <c r="EE13" i="17"/>
  <c r="ED13" i="17"/>
  <c r="EC13" i="17"/>
  <c r="EF12" i="17"/>
  <c r="EE12" i="17"/>
  <c r="ED12" i="17"/>
  <c r="EC12" i="17"/>
  <c r="EF11" i="17"/>
  <c r="EE11" i="17"/>
  <c r="ED11" i="17"/>
  <c r="EC11" i="17"/>
  <c r="EF10" i="17"/>
  <c r="EE10" i="17"/>
  <c r="ED10" i="17"/>
  <c r="EC10" i="17"/>
  <c r="EF9" i="17"/>
  <c r="EE9" i="17"/>
  <c r="ED9" i="17"/>
  <c r="EC9" i="17"/>
  <c r="EF8" i="17"/>
  <c r="EE8" i="17"/>
  <c r="ED8" i="17"/>
  <c r="EC8" i="17"/>
  <c r="EF7" i="17"/>
  <c r="EE7" i="17"/>
  <c r="ED7" i="17"/>
  <c r="EC7" i="17"/>
  <c r="EF6" i="17"/>
  <c r="EE6" i="17"/>
  <c r="ED6" i="17"/>
  <c r="EC6" i="17"/>
  <c r="EF5" i="17"/>
  <c r="EE5" i="17"/>
  <c r="ED5" i="17"/>
  <c r="EC5" i="17"/>
  <c r="EF4" i="17"/>
  <c r="EE4" i="17"/>
  <c r="ED4" i="17"/>
  <c r="EC4" i="17"/>
  <c r="EF3" i="17"/>
  <c r="EE3" i="17"/>
  <c r="ED3" i="17"/>
  <c r="EC3" i="17"/>
  <c r="EB18" i="17"/>
  <c r="EB17" i="17"/>
  <c r="EB16" i="17"/>
  <c r="EB15" i="17"/>
  <c r="EB14" i="17"/>
  <c r="EB13" i="17"/>
  <c r="EB12" i="17"/>
  <c r="EB11" i="17"/>
  <c r="EB10" i="17"/>
  <c r="EB9" i="17"/>
  <c r="EB8" i="17"/>
  <c r="EB7" i="17"/>
  <c r="EB6" i="17"/>
  <c r="EB5" i="17"/>
  <c r="EB4" i="17"/>
  <c r="EB3" i="17"/>
  <c r="AT38" i="4"/>
  <c r="AS38" i="4"/>
  <c r="AR38" i="4"/>
  <c r="AQ38" i="4"/>
  <c r="AP38" i="4"/>
  <c r="AO38" i="4"/>
  <c r="AN38" i="4"/>
  <c r="AM38" i="4"/>
  <c r="AL38" i="4"/>
  <c r="AK38" i="4"/>
  <c r="AT37" i="4"/>
  <c r="AS37" i="4"/>
  <c r="AR37" i="4"/>
  <c r="AQ37" i="4"/>
  <c r="AP37" i="4"/>
  <c r="AO37" i="4"/>
  <c r="AN37" i="4"/>
  <c r="AM37" i="4"/>
  <c r="AL37" i="4"/>
  <c r="AK37" i="4"/>
  <c r="AJ38" i="4"/>
  <c r="AI38" i="4"/>
  <c r="AH38" i="4"/>
  <c r="AG38" i="4"/>
  <c r="AF38" i="4"/>
  <c r="AE38" i="4"/>
  <c r="AD38" i="4"/>
  <c r="AC38" i="4"/>
  <c r="AB38" i="4"/>
  <c r="AA38" i="4"/>
  <c r="AJ37" i="4"/>
  <c r="AI37" i="4"/>
  <c r="AH37" i="4"/>
  <c r="AG37" i="4"/>
  <c r="AF37" i="4"/>
  <c r="AE37" i="4"/>
  <c r="AD37" i="4"/>
  <c r="AC37" i="4"/>
  <c r="AB37" i="4"/>
  <c r="AA37" i="4"/>
  <c r="C31" i="17"/>
  <c r="C30" i="17"/>
  <c r="C29" i="17"/>
  <c r="CB25" i="17"/>
  <c r="AA25" i="17"/>
  <c r="C22" i="17"/>
  <c r="EG21" i="17"/>
  <c r="DK21" i="17"/>
  <c r="CX21" i="17"/>
  <c r="CK21" i="17"/>
  <c r="BX21" i="17"/>
  <c r="BK21" i="17"/>
  <c r="AX21" i="17"/>
  <c r="AK21" i="17"/>
  <c r="X21" i="17"/>
  <c r="K21" i="17"/>
  <c r="FM20" i="17"/>
  <c r="ER20" i="17"/>
  <c r="EQ20" i="17"/>
  <c r="EQ25" i="17" s="1"/>
  <c r="EP20" i="17"/>
  <c r="EP25" i="17" s="1"/>
  <c r="EO20" i="17"/>
  <c r="EM20" i="17"/>
  <c r="EL20" i="17"/>
  <c r="EK20" i="17"/>
  <c r="EJ20" i="17"/>
  <c r="EI20" i="17"/>
  <c r="EI25" i="17" s="1"/>
  <c r="EG20" i="17"/>
  <c r="EG25" i="17" s="1"/>
  <c r="DW20" i="17"/>
  <c r="DV20" i="17"/>
  <c r="DU20" i="17"/>
  <c r="DT20" i="17"/>
  <c r="DS20" i="17"/>
  <c r="DR20" i="17"/>
  <c r="DQ20" i="17"/>
  <c r="DP20" i="17"/>
  <c r="DO20" i="17"/>
  <c r="DO25" i="17" s="1"/>
  <c r="DN20" i="17"/>
  <c r="DM20" i="17"/>
  <c r="DK20" i="17"/>
  <c r="DK25" i="17" s="1"/>
  <c r="DJ20" i="17"/>
  <c r="DI20" i="17"/>
  <c r="DH20" i="17"/>
  <c r="DG20" i="17"/>
  <c r="DF20" i="17"/>
  <c r="DE20" i="17"/>
  <c r="DD20" i="17"/>
  <c r="DC20" i="17"/>
  <c r="DB20" i="17"/>
  <c r="DA20" i="17"/>
  <c r="CZ20" i="17"/>
  <c r="CZ25" i="17" s="1"/>
  <c r="CX20" i="17"/>
  <c r="CX25" i="17" s="1"/>
  <c r="CW20" i="17"/>
  <c r="CV20" i="17"/>
  <c r="CU20" i="17"/>
  <c r="CT20" i="17"/>
  <c r="CS20" i="17"/>
  <c r="CR20" i="17"/>
  <c r="CQ20" i="17"/>
  <c r="CP20" i="17"/>
  <c r="CO20" i="17"/>
  <c r="CN20" i="17"/>
  <c r="CM20" i="17"/>
  <c r="CM25" i="17" s="1"/>
  <c r="CK20" i="17"/>
  <c r="CN25" i="17" s="1"/>
  <c r="CJ20" i="17"/>
  <c r="CI20" i="17"/>
  <c r="CH20" i="17"/>
  <c r="CG20" i="17"/>
  <c r="CF20" i="17"/>
  <c r="CE20" i="17"/>
  <c r="CD20" i="17"/>
  <c r="CC20" i="17"/>
  <c r="CB20" i="17"/>
  <c r="CA20" i="17"/>
  <c r="BZ20" i="17"/>
  <c r="BZ25" i="17" s="1"/>
  <c r="BX20" i="17"/>
  <c r="CA25" i="17" s="1"/>
  <c r="BW20" i="17"/>
  <c r="BV20" i="17"/>
  <c r="BU20" i="17"/>
  <c r="BT20" i="17"/>
  <c r="BS20" i="17"/>
  <c r="BR20" i="17"/>
  <c r="BQ20" i="17"/>
  <c r="BP20" i="17"/>
  <c r="BO20" i="17"/>
  <c r="BO25" i="17" s="1"/>
  <c r="BN20" i="17"/>
  <c r="BM20" i="17"/>
  <c r="BK20" i="17"/>
  <c r="BK25" i="17" s="1"/>
  <c r="BJ20" i="17"/>
  <c r="BI20" i="17"/>
  <c r="BH20" i="17"/>
  <c r="BG20" i="17"/>
  <c r="BF20" i="17"/>
  <c r="BE20" i="17"/>
  <c r="BD20" i="17"/>
  <c r="BC20" i="17"/>
  <c r="BB20" i="17"/>
  <c r="BA20" i="17"/>
  <c r="AZ20" i="17"/>
  <c r="AZ25" i="17" s="1"/>
  <c r="AX20" i="17"/>
  <c r="AX25" i="17" s="1"/>
  <c r="AW20" i="17"/>
  <c r="AV20" i="17"/>
  <c r="AU20" i="17"/>
  <c r="AT20" i="17"/>
  <c r="AS20" i="17"/>
  <c r="AR20" i="17"/>
  <c r="AQ20" i="17"/>
  <c r="AP20" i="17"/>
  <c r="AO20" i="17"/>
  <c r="AN20" i="17"/>
  <c r="AM20" i="17"/>
  <c r="AM25" i="17" s="1"/>
  <c r="AK20" i="17"/>
  <c r="AK25" i="17" s="1"/>
  <c r="AJ20" i="17"/>
  <c r="AI20" i="17"/>
  <c r="AH20" i="17"/>
  <c r="AG20" i="17"/>
  <c r="AF20" i="17"/>
  <c r="AE20" i="17"/>
  <c r="AD20" i="17"/>
  <c r="AC20" i="17"/>
  <c r="AB20" i="17"/>
  <c r="AB25" i="17" s="1"/>
  <c r="AA20" i="17"/>
  <c r="Z20" i="17"/>
  <c r="Z25" i="17" s="1"/>
  <c r="X20" i="17"/>
  <c r="X25" i="17" s="1"/>
  <c r="W20" i="17"/>
  <c r="V20" i="17"/>
  <c r="U20" i="17"/>
  <c r="T20" i="17"/>
  <c r="S20" i="17"/>
  <c r="R20" i="17"/>
  <c r="Q20" i="17"/>
  <c r="P20" i="17"/>
  <c r="O20" i="17"/>
  <c r="O25" i="17" s="1"/>
  <c r="N20" i="17"/>
  <c r="M20" i="17"/>
  <c r="K20" i="17"/>
  <c r="K25" i="17" s="1"/>
  <c r="J20" i="17"/>
  <c r="H20" i="17"/>
  <c r="G20" i="17"/>
  <c r="F20" i="17"/>
  <c r="F25" i="17" s="1"/>
  <c r="E20" i="17"/>
  <c r="E25" i="17" s="1"/>
  <c r="D20" i="17"/>
  <c r="C20" i="17"/>
  <c r="FN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A18" i="17"/>
  <c r="DZ18" i="17"/>
  <c r="DY18" i="17"/>
  <c r="DX18" i="17"/>
  <c r="FN17" i="17"/>
  <c r="FL17" i="17"/>
  <c r="FK17" i="17"/>
  <c r="FJ17" i="17"/>
  <c r="FI17" i="17"/>
  <c r="FH17" i="17"/>
  <c r="FG17" i="17"/>
  <c r="FF17" i="17"/>
  <c r="FE17" i="17"/>
  <c r="FD17" i="17"/>
  <c r="FC17" i="17"/>
  <c r="FB17" i="17"/>
  <c r="FA17" i="17"/>
  <c r="EA17" i="17"/>
  <c r="DZ17" i="17"/>
  <c r="DY17" i="17"/>
  <c r="DX17" i="17"/>
  <c r="FN16" i="17"/>
  <c r="FL16" i="17"/>
  <c r="FK16" i="17"/>
  <c r="FJ16" i="17"/>
  <c r="FI16" i="17"/>
  <c r="FH16" i="17"/>
  <c r="FG16" i="17"/>
  <c r="FF16" i="17"/>
  <c r="FE16" i="17"/>
  <c r="FD16" i="17"/>
  <c r="FC16" i="17"/>
  <c r="FB16" i="17"/>
  <c r="FA16" i="17"/>
  <c r="EA16" i="17"/>
  <c r="DZ16" i="17"/>
  <c r="DY16" i="17"/>
  <c r="DX16" i="17"/>
  <c r="FN15" i="17"/>
  <c r="FL15" i="17"/>
  <c r="FK15" i="17"/>
  <c r="FJ15" i="17"/>
  <c r="FI15" i="17"/>
  <c r="FH15" i="17"/>
  <c r="FG15" i="17"/>
  <c r="FF15" i="17"/>
  <c r="FE15" i="17"/>
  <c r="FD15" i="17"/>
  <c r="FC15" i="17"/>
  <c r="FB15" i="17"/>
  <c r="FA15" i="17"/>
  <c r="EN15" i="17"/>
  <c r="EH15" i="17"/>
  <c r="EA15" i="17"/>
  <c r="DZ15" i="17"/>
  <c r="DY15" i="17"/>
  <c r="DX15" i="17"/>
  <c r="DL15" i="17"/>
  <c r="BY15" i="17"/>
  <c r="Y15" i="17"/>
  <c r="FN14" i="17"/>
  <c r="FL14" i="17"/>
  <c r="FK14" i="17"/>
  <c r="FJ14" i="17"/>
  <c r="FI14" i="17"/>
  <c r="FH14" i="17"/>
  <c r="FG14" i="17"/>
  <c r="FF14" i="17"/>
  <c r="FE14" i="17"/>
  <c r="FD14" i="17"/>
  <c r="FC14" i="17"/>
  <c r="FA14" i="17"/>
  <c r="EN14" i="17"/>
  <c r="EH14" i="17"/>
  <c r="EA14" i="17"/>
  <c r="DZ14" i="17"/>
  <c r="DY14" i="17"/>
  <c r="DX14" i="17"/>
  <c r="DL14" i="17"/>
  <c r="CY14" i="17"/>
  <c r="CL14" i="17"/>
  <c r="BY14" i="17"/>
  <c r="BL14" i="17"/>
  <c r="AY14" i="17"/>
  <c r="AL14" i="17"/>
  <c r="Y14" i="17"/>
  <c r="FN13" i="17"/>
  <c r="FL13" i="17"/>
  <c r="FK13" i="17"/>
  <c r="FJ13" i="17"/>
  <c r="FI13" i="17"/>
  <c r="FH13" i="17"/>
  <c r="FG13" i="17"/>
  <c r="FF13" i="17"/>
  <c r="FE13" i="17"/>
  <c r="FD13" i="17"/>
  <c r="FC13" i="17"/>
  <c r="FA13" i="17"/>
  <c r="EN13" i="17"/>
  <c r="EH13" i="17"/>
  <c r="EA13" i="17"/>
  <c r="DZ13" i="17"/>
  <c r="DY13" i="17"/>
  <c r="DX13" i="17"/>
  <c r="DL13" i="17"/>
  <c r="CY13" i="17"/>
  <c r="CL13" i="17"/>
  <c r="BY13" i="17"/>
  <c r="BL13" i="17"/>
  <c r="AY13" i="17"/>
  <c r="AL13" i="17"/>
  <c r="Y13" i="17"/>
  <c r="L13" i="17"/>
  <c r="I13" i="17"/>
  <c r="FN12" i="17"/>
  <c r="FL12" i="17"/>
  <c r="FK12" i="17"/>
  <c r="FJ12" i="17"/>
  <c r="FI12" i="17"/>
  <c r="FH12" i="17"/>
  <c r="FG12" i="17"/>
  <c r="FF12" i="17"/>
  <c r="FE12" i="17"/>
  <c r="FD12" i="17"/>
  <c r="FC12" i="17"/>
  <c r="FA12" i="17"/>
  <c r="EN12" i="17"/>
  <c r="EH12" i="17"/>
  <c r="EA12" i="17"/>
  <c r="DZ12" i="17"/>
  <c r="DY12" i="17"/>
  <c r="DX12" i="17"/>
  <c r="DL12" i="17"/>
  <c r="CY12" i="17"/>
  <c r="CL12" i="17"/>
  <c r="BY12" i="17"/>
  <c r="BL12" i="17"/>
  <c r="AY12" i="17"/>
  <c r="AL12" i="17"/>
  <c r="Y12" i="17"/>
  <c r="L12" i="17"/>
  <c r="I12" i="17"/>
  <c r="FN11" i="17"/>
  <c r="FL11" i="17"/>
  <c r="FK11" i="17"/>
  <c r="FJ11" i="17"/>
  <c r="FI11" i="17"/>
  <c r="FH11" i="17"/>
  <c r="FG11" i="17"/>
  <c r="FF11" i="17"/>
  <c r="FE11" i="17"/>
  <c r="FD11" i="17"/>
  <c r="FC11" i="17"/>
  <c r="FA11" i="17"/>
  <c r="EN11" i="17"/>
  <c r="EH11" i="17"/>
  <c r="EA11" i="17"/>
  <c r="DZ11" i="17"/>
  <c r="DY11" i="17"/>
  <c r="DX11" i="17"/>
  <c r="DL11" i="17"/>
  <c r="CY11" i="17"/>
  <c r="CL11" i="17"/>
  <c r="BY11" i="17"/>
  <c r="BL11" i="17"/>
  <c r="AY11" i="17"/>
  <c r="AL11" i="17"/>
  <c r="Y11" i="17"/>
  <c r="L11" i="17"/>
  <c r="I11" i="17"/>
  <c r="FN10" i="17"/>
  <c r="FL10" i="17"/>
  <c r="FK10" i="17"/>
  <c r="FJ10" i="17"/>
  <c r="FI10" i="17"/>
  <c r="FH10" i="17"/>
  <c r="FG10" i="17"/>
  <c r="FF10" i="17"/>
  <c r="FE10" i="17"/>
  <c r="FD10" i="17"/>
  <c r="FC10" i="17"/>
  <c r="FA10" i="17"/>
  <c r="ES20" i="17"/>
  <c r="EN10" i="17"/>
  <c r="EH10" i="17"/>
  <c r="EA10" i="17"/>
  <c r="DZ10" i="17"/>
  <c r="DY10" i="17"/>
  <c r="DX10" i="17"/>
  <c r="DL10" i="17"/>
  <c r="CY10" i="17"/>
  <c r="CL10" i="17"/>
  <c r="BY10" i="17"/>
  <c r="BL10" i="17"/>
  <c r="AY10" i="17"/>
  <c r="AL10" i="17"/>
  <c r="Y10" i="17"/>
  <c r="L10" i="17"/>
  <c r="I10" i="17"/>
  <c r="FN9" i="17"/>
  <c r="FL9" i="17"/>
  <c r="FK9" i="17"/>
  <c r="FJ9" i="17"/>
  <c r="FI9" i="17"/>
  <c r="FH9" i="17"/>
  <c r="FG9" i="17"/>
  <c r="FG20" i="17" s="1"/>
  <c r="FF9" i="17"/>
  <c r="FE9" i="17"/>
  <c r="FD9" i="17"/>
  <c r="FC9" i="17"/>
  <c r="FA9" i="17"/>
  <c r="EN9" i="17"/>
  <c r="EH9" i="17"/>
  <c r="EH20" i="17" s="1"/>
  <c r="EH25" i="17" s="1"/>
  <c r="EA9" i="17"/>
  <c r="DZ9" i="17"/>
  <c r="DY9" i="17"/>
  <c r="DX9" i="17"/>
  <c r="DL9" i="17"/>
  <c r="DL20" i="17" s="1"/>
  <c r="DL25" i="17" s="1"/>
  <c r="CY9" i="17"/>
  <c r="CL9" i="17"/>
  <c r="BY9" i="17"/>
  <c r="BL9" i="17"/>
  <c r="AY9" i="17"/>
  <c r="AL9" i="17"/>
  <c r="Y9" i="17"/>
  <c r="L9" i="17"/>
  <c r="FB9" i="17" s="1"/>
  <c r="I9" i="17"/>
  <c r="I20" i="17" s="1"/>
  <c r="FN8" i="17"/>
  <c r="FL8" i="17"/>
  <c r="FK8" i="17"/>
  <c r="FJ8" i="17"/>
  <c r="FI8" i="17"/>
  <c r="FH8" i="17"/>
  <c r="FG8" i="17"/>
  <c r="FF8" i="17"/>
  <c r="FD8" i="17"/>
  <c r="FC8" i="17"/>
  <c r="FB8" i="17"/>
  <c r="FA8" i="17"/>
  <c r="EQ8" i="17"/>
  <c r="EK8" i="17"/>
  <c r="DZ8" i="17"/>
  <c r="DY8" i="17"/>
  <c r="DX8" i="17"/>
  <c r="DO8" i="17"/>
  <c r="DB8" i="17"/>
  <c r="CO8" i="17"/>
  <c r="CB8" i="17"/>
  <c r="BO8" i="17"/>
  <c r="BB8" i="17"/>
  <c r="AO8" i="17"/>
  <c r="AB8" i="17"/>
  <c r="O8" i="17"/>
  <c r="FN7" i="17"/>
  <c r="FL7" i="17"/>
  <c r="FK7" i="17"/>
  <c r="FJ7" i="17"/>
  <c r="FI7" i="17"/>
  <c r="FH7" i="17"/>
  <c r="FG7" i="17"/>
  <c r="FF7" i="17"/>
  <c r="FD7" i="17"/>
  <c r="FC7" i="17"/>
  <c r="FB7" i="17"/>
  <c r="FA7" i="17"/>
  <c r="EQ7" i="17"/>
  <c r="EK7" i="17"/>
  <c r="DZ7" i="17"/>
  <c r="DY7" i="17"/>
  <c r="DX7" i="17"/>
  <c r="DO7" i="17"/>
  <c r="DB7" i="17"/>
  <c r="CO7" i="17"/>
  <c r="CB7" i="17"/>
  <c r="BO7" i="17"/>
  <c r="BB7" i="17"/>
  <c r="AO7" i="17"/>
  <c r="AB7" i="17"/>
  <c r="O7" i="17"/>
  <c r="FN6" i="17"/>
  <c r="FL6" i="17"/>
  <c r="FK6" i="17"/>
  <c r="FJ6" i="17"/>
  <c r="FI6" i="17"/>
  <c r="FH6" i="17"/>
  <c r="FG6" i="17"/>
  <c r="FF6" i="17"/>
  <c r="FD6" i="17"/>
  <c r="FC6" i="17"/>
  <c r="FB6" i="17"/>
  <c r="FA6" i="17"/>
  <c r="EQ6" i="17"/>
  <c r="EK6" i="17"/>
  <c r="DZ6" i="17"/>
  <c r="DY6" i="17"/>
  <c r="DX6" i="17"/>
  <c r="DO6" i="17"/>
  <c r="DB6" i="17"/>
  <c r="CO6" i="17"/>
  <c r="CB6" i="17"/>
  <c r="BO6" i="17"/>
  <c r="BB6" i="17"/>
  <c r="AO6" i="17"/>
  <c r="AB6" i="17"/>
  <c r="O6" i="17"/>
  <c r="FN5" i="17"/>
  <c r="FL5" i="17"/>
  <c r="FK5" i="17"/>
  <c r="FJ5" i="17"/>
  <c r="FI5" i="17"/>
  <c r="FH5" i="17"/>
  <c r="FG5" i="17"/>
  <c r="FF5" i="17"/>
  <c r="FD5" i="17"/>
  <c r="FC5" i="17"/>
  <c r="FB5" i="17"/>
  <c r="FA5" i="17"/>
  <c r="EQ5" i="17"/>
  <c r="EK5" i="17"/>
  <c r="DZ5" i="17"/>
  <c r="DY5" i="17"/>
  <c r="DX5" i="17"/>
  <c r="DO5" i="17"/>
  <c r="DB5" i="17"/>
  <c r="CO5" i="17"/>
  <c r="CB5" i="17"/>
  <c r="BO5" i="17"/>
  <c r="BB5" i="17"/>
  <c r="AO5" i="17"/>
  <c r="AB5" i="17"/>
  <c r="O5" i="17"/>
  <c r="FN4" i="17"/>
  <c r="FL4" i="17"/>
  <c r="FK4" i="17"/>
  <c r="FJ4" i="17"/>
  <c r="FI4" i="17"/>
  <c r="FH4" i="17"/>
  <c r="FG4" i="17"/>
  <c r="FF4" i="17"/>
  <c r="FD4" i="17"/>
  <c r="FC4" i="17"/>
  <c r="FB4" i="17"/>
  <c r="FA4" i="17"/>
  <c r="EQ4" i="17"/>
  <c r="EK4" i="17"/>
  <c r="DZ4" i="17"/>
  <c r="DY4" i="17"/>
  <c r="DX4" i="17"/>
  <c r="DO4" i="17"/>
  <c r="DB4" i="17"/>
  <c r="CO4" i="17"/>
  <c r="CB4" i="17"/>
  <c r="BO4" i="17"/>
  <c r="BB4" i="17"/>
  <c r="AO4" i="17"/>
  <c r="AB4" i="17"/>
  <c r="O4" i="17"/>
  <c r="FN3" i="17"/>
  <c r="FL3" i="17"/>
  <c r="FK3" i="17"/>
  <c r="FJ3" i="17"/>
  <c r="FI3" i="17"/>
  <c r="FH3" i="17"/>
  <c r="FG3" i="17"/>
  <c r="FF3" i="17"/>
  <c r="FD3" i="17"/>
  <c r="FC3" i="17"/>
  <c r="FB3" i="17"/>
  <c r="FA3" i="17"/>
  <c r="EQ3" i="17"/>
  <c r="EK3" i="17"/>
  <c r="DZ3" i="17"/>
  <c r="DY3" i="17"/>
  <c r="DX3" i="17"/>
  <c r="DO3" i="17"/>
  <c r="DB3" i="17"/>
  <c r="CO3" i="17"/>
  <c r="CB3" i="17"/>
  <c r="BO3" i="17"/>
  <c r="BB3" i="17"/>
  <c r="AO3" i="17"/>
  <c r="AB3" i="17"/>
  <c r="O3" i="17"/>
  <c r="R25" i="5"/>
  <c r="S25" i="5" s="1"/>
  <c r="Q25" i="5"/>
  <c r="P25" i="5"/>
  <c r="R24" i="5"/>
  <c r="Q24" i="5"/>
  <c r="S24" i="5" s="1"/>
  <c r="P24" i="5"/>
  <c r="R23" i="5"/>
  <c r="Q23" i="5"/>
  <c r="P23" i="5"/>
  <c r="R22" i="5"/>
  <c r="Q22" i="5"/>
  <c r="P22" i="5"/>
  <c r="S22" i="5" s="1"/>
  <c r="H26" i="5"/>
  <c r="I26" i="5"/>
  <c r="J26" i="5"/>
  <c r="N26" i="5"/>
  <c r="M26" i="5"/>
  <c r="O25" i="5"/>
  <c r="K25" i="5"/>
  <c r="D25" i="5"/>
  <c r="C25" i="5"/>
  <c r="E25" i="5" s="1"/>
  <c r="B25" i="5"/>
  <c r="B24" i="5"/>
  <c r="B23" i="5"/>
  <c r="B22" i="5"/>
  <c r="B21" i="5"/>
  <c r="B20" i="5"/>
  <c r="B19" i="5"/>
  <c r="V26" i="5"/>
  <c r="L26" i="5"/>
  <c r="U26" i="5" s="1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BC32" i="4"/>
  <c r="BF32" i="4"/>
  <c r="BE32" i="4"/>
  <c r="P32" i="4"/>
  <c r="O32" i="4"/>
  <c r="N32" i="4"/>
  <c r="BM30" i="4"/>
  <c r="BL31" i="4"/>
  <c r="BR31" i="4" s="1"/>
  <c r="BK31" i="4"/>
  <c r="BJ31" i="4"/>
  <c r="BI31" i="4"/>
  <c r="BH31" i="4"/>
  <c r="BG31" i="4"/>
  <c r="BL30" i="4"/>
  <c r="BR30" i="4" s="1"/>
  <c r="BK30" i="4"/>
  <c r="BJ30" i="4"/>
  <c r="BP30" i="4" s="1"/>
  <c r="BI30" i="4"/>
  <c r="BO30" i="4" s="1"/>
  <c r="BH30" i="4"/>
  <c r="BN30" i="4" s="1"/>
  <c r="BG30" i="4"/>
  <c r="BL29" i="4"/>
  <c r="BK29" i="4"/>
  <c r="BJ29" i="4"/>
  <c r="BP29" i="4" s="1"/>
  <c r="BI29" i="4"/>
  <c r="BH29" i="4"/>
  <c r="BN29" i="4" s="1"/>
  <c r="BG29" i="4"/>
  <c r="BD31" i="4"/>
  <c r="BD30" i="4"/>
  <c r="BD29" i="4"/>
  <c r="BD28" i="4"/>
  <c r="BD27" i="4"/>
  <c r="BB31" i="4"/>
  <c r="BB30" i="4"/>
  <c r="BB29" i="4"/>
  <c r="BA31" i="4"/>
  <c r="AZ31" i="4"/>
  <c r="AY31" i="4"/>
  <c r="AX31" i="4"/>
  <c r="BA30" i="4"/>
  <c r="AZ30" i="4"/>
  <c r="AY30" i="4"/>
  <c r="AX30" i="4"/>
  <c r="BA29" i="4"/>
  <c r="AZ29" i="4"/>
  <c r="AY29" i="4"/>
  <c r="AX29" i="4"/>
  <c r="AW31" i="4"/>
  <c r="AV31" i="4"/>
  <c r="AU31" i="4"/>
  <c r="AW30" i="4"/>
  <c r="AV30" i="4"/>
  <c r="AU30" i="4"/>
  <c r="AW29" i="4"/>
  <c r="AV29" i="4"/>
  <c r="AU29" i="4"/>
  <c r="AT31" i="4"/>
  <c r="AS31" i="4"/>
  <c r="AR31" i="4"/>
  <c r="AQ31" i="4"/>
  <c r="AP31" i="4"/>
  <c r="AO31" i="4"/>
  <c r="AN31" i="4"/>
  <c r="AM31" i="4"/>
  <c r="AL31" i="4"/>
  <c r="AK31" i="4"/>
  <c r="AT30" i="4"/>
  <c r="AS30" i="4"/>
  <c r="AR30" i="4"/>
  <c r="AQ30" i="4"/>
  <c r="AP30" i="4"/>
  <c r="AO30" i="4"/>
  <c r="AN30" i="4"/>
  <c r="AM30" i="4"/>
  <c r="AL30" i="4"/>
  <c r="AK30" i="4"/>
  <c r="AT29" i="4"/>
  <c r="AS29" i="4"/>
  <c r="AR29" i="4"/>
  <c r="AQ29" i="4"/>
  <c r="AP29" i="4"/>
  <c r="AO29" i="4"/>
  <c r="AN29" i="4"/>
  <c r="AM29" i="4"/>
  <c r="AL29" i="4"/>
  <c r="AK29" i="4"/>
  <c r="AJ31" i="4"/>
  <c r="AI31" i="4"/>
  <c r="AJ30" i="4"/>
  <c r="AI30" i="4"/>
  <c r="AJ29" i="4"/>
  <c r="AI29" i="4"/>
  <c r="AH31" i="4"/>
  <c r="AG31" i="4"/>
  <c r="AF31" i="4"/>
  <c r="AE31" i="4"/>
  <c r="AD31" i="4"/>
  <c r="AC31" i="4"/>
  <c r="AB31" i="4"/>
  <c r="AA31" i="4"/>
  <c r="AH30" i="4"/>
  <c r="AG30" i="4"/>
  <c r="AF30" i="4"/>
  <c r="AE30" i="4"/>
  <c r="AD30" i="4"/>
  <c r="AC30" i="4"/>
  <c r="AB30" i="4"/>
  <c r="AA30" i="4"/>
  <c r="AH29" i="4"/>
  <c r="AG29" i="4"/>
  <c r="AF29" i="4"/>
  <c r="AE29" i="4"/>
  <c r="AD29" i="4"/>
  <c r="AC29" i="4"/>
  <c r="AB29" i="4"/>
  <c r="AA29" i="4"/>
  <c r="Z31" i="4"/>
  <c r="Y31" i="4"/>
  <c r="X31" i="4"/>
  <c r="W31" i="4"/>
  <c r="V31" i="4"/>
  <c r="U31" i="4"/>
  <c r="T31" i="4"/>
  <c r="S31" i="4"/>
  <c r="R31" i="4"/>
  <c r="Q31" i="4"/>
  <c r="Z30" i="4"/>
  <c r="Y30" i="4"/>
  <c r="X30" i="4"/>
  <c r="W30" i="4"/>
  <c r="V30" i="4"/>
  <c r="U30" i="4"/>
  <c r="T30" i="4"/>
  <c r="S30" i="4"/>
  <c r="R30" i="4"/>
  <c r="Q30" i="4"/>
  <c r="Z29" i="4"/>
  <c r="Y29" i="4"/>
  <c r="X29" i="4"/>
  <c r="W29" i="4"/>
  <c r="V29" i="4"/>
  <c r="U29" i="4"/>
  <c r="T29" i="4"/>
  <c r="S29" i="4"/>
  <c r="BS29" i="4" s="1"/>
  <c r="R29" i="4"/>
  <c r="Q29" i="4"/>
  <c r="M31" i="4"/>
  <c r="M30" i="4"/>
  <c r="M29" i="4"/>
  <c r="J31" i="4"/>
  <c r="I31" i="4"/>
  <c r="H31" i="4"/>
  <c r="G31" i="4"/>
  <c r="E31" i="4"/>
  <c r="BP31" i="4" s="1"/>
  <c r="D31" i="4"/>
  <c r="J30" i="4"/>
  <c r="I30" i="4"/>
  <c r="E30" i="4"/>
  <c r="D30" i="4"/>
  <c r="J29" i="4"/>
  <c r="I29" i="4"/>
  <c r="E29" i="4"/>
  <c r="D29" i="4"/>
  <c r="D24" i="5"/>
  <c r="D23" i="5"/>
  <c r="D22" i="5"/>
  <c r="C24" i="5"/>
  <c r="C23" i="5"/>
  <c r="C22" i="5"/>
  <c r="S23" i="5"/>
  <c r="O24" i="5"/>
  <c r="O23" i="5"/>
  <c r="O22" i="5"/>
  <c r="O21" i="5"/>
  <c r="O20" i="5"/>
  <c r="O19" i="5"/>
  <c r="K24" i="5"/>
  <c r="K23" i="5"/>
  <c r="K22" i="5"/>
  <c r="U22" i="5" s="1"/>
  <c r="K21" i="5"/>
  <c r="L36" i="16"/>
  <c r="M36" i="16"/>
  <c r="Q6" i="16"/>
  <c r="P6" i="16"/>
  <c r="Q5" i="16"/>
  <c r="P5" i="16"/>
  <c r="Q4" i="16"/>
  <c r="P4" i="16"/>
  <c r="Q3" i="16"/>
  <c r="P3" i="16"/>
  <c r="O6" i="16"/>
  <c r="N6" i="16"/>
  <c r="O5" i="16"/>
  <c r="N5" i="16"/>
  <c r="O4" i="16"/>
  <c r="N4" i="16"/>
  <c r="O3" i="16"/>
  <c r="N3" i="16"/>
  <c r="M6" i="16"/>
  <c r="L6" i="16"/>
  <c r="M5" i="16"/>
  <c r="L5" i="16"/>
  <c r="M4" i="16"/>
  <c r="L4" i="16"/>
  <c r="M3" i="16"/>
  <c r="L3" i="16"/>
  <c r="K6" i="16"/>
  <c r="J6" i="16"/>
  <c r="K5" i="16"/>
  <c r="J5" i="16"/>
  <c r="K4" i="16"/>
  <c r="J4" i="16"/>
  <c r="K3" i="16"/>
  <c r="J3" i="16"/>
  <c r="I6" i="16"/>
  <c r="H6" i="16"/>
  <c r="I5" i="16"/>
  <c r="H5" i="16"/>
  <c r="I4" i="16"/>
  <c r="H4" i="16"/>
  <c r="I3" i="16"/>
  <c r="H3" i="16"/>
  <c r="G6" i="16"/>
  <c r="F6" i="16"/>
  <c r="G5" i="16"/>
  <c r="F5" i="16"/>
  <c r="G4" i="16"/>
  <c r="F4" i="16"/>
  <c r="G3" i="16"/>
  <c r="F3" i="16"/>
  <c r="E6" i="16"/>
  <c r="D6" i="16"/>
  <c r="E5" i="16"/>
  <c r="D5" i="16"/>
  <c r="E4" i="16"/>
  <c r="D4" i="16"/>
  <c r="E3" i="16"/>
  <c r="D3" i="16"/>
  <c r="L37" i="16"/>
  <c r="Q36" i="16"/>
  <c r="P36" i="16"/>
  <c r="O36" i="16"/>
  <c r="N36" i="16"/>
  <c r="N37" i="16" s="1"/>
  <c r="K36" i="16"/>
  <c r="J36" i="16"/>
  <c r="J37" i="16" s="1"/>
  <c r="I36" i="16"/>
  <c r="H36" i="16"/>
  <c r="H37" i="16" s="1"/>
  <c r="G36" i="16"/>
  <c r="F36" i="16"/>
  <c r="E36" i="16"/>
  <c r="D36" i="16"/>
  <c r="D37" i="16" s="1"/>
  <c r="C36" i="16"/>
  <c r="B36" i="16"/>
  <c r="S35" i="16"/>
  <c r="R35" i="16"/>
  <c r="S34" i="16"/>
  <c r="R34" i="16"/>
  <c r="S33" i="16"/>
  <c r="R33" i="16"/>
  <c r="S32" i="16"/>
  <c r="R32" i="16"/>
  <c r="CX9" i="15"/>
  <c r="CW9" i="15"/>
  <c r="CV9" i="15"/>
  <c r="CU9" i="15"/>
  <c r="CT9" i="15"/>
  <c r="CS9" i="15"/>
  <c r="CR9" i="15"/>
  <c r="CQ9" i="15"/>
  <c r="CP9" i="15"/>
  <c r="CO9" i="15"/>
  <c r="CN9" i="15"/>
  <c r="CM9" i="15"/>
  <c r="CL9" i="15"/>
  <c r="CK9" i="15"/>
  <c r="CJ9" i="15"/>
  <c r="CI9" i="15"/>
  <c r="CH9" i="15"/>
  <c r="CG9" i="15"/>
  <c r="CF9" i="15"/>
  <c r="CE9" i="15"/>
  <c r="CD9" i="15"/>
  <c r="CC9" i="15"/>
  <c r="CB9" i="15"/>
  <c r="CA9" i="15"/>
  <c r="BZ9" i="15"/>
  <c r="BY9" i="15"/>
  <c r="BX9" i="15"/>
  <c r="BW9" i="15"/>
  <c r="BV9" i="15"/>
  <c r="BU9" i="15"/>
  <c r="BT9" i="15"/>
  <c r="BS9" i="15"/>
  <c r="BR9" i="15"/>
  <c r="BQ9" i="15"/>
  <c r="BP9" i="15"/>
  <c r="BO9" i="15"/>
  <c r="BN9" i="15"/>
  <c r="BM9" i="15"/>
  <c r="BL9" i="15"/>
  <c r="BK9" i="15"/>
  <c r="BJ9" i="15"/>
  <c r="BI9" i="15"/>
  <c r="BH9" i="15"/>
  <c r="BG9" i="15"/>
  <c r="BF9" i="15"/>
  <c r="BE9" i="15"/>
  <c r="BD9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W5" i="15"/>
  <c r="CX5" i="15" s="1"/>
  <c r="CV5" i="15"/>
  <c r="CW4" i="15"/>
  <c r="CV4" i="15"/>
  <c r="CX4" i="15" s="1"/>
  <c r="CL5" i="15"/>
  <c r="CM5" i="15" s="1"/>
  <c r="CK5" i="15"/>
  <c r="CL4" i="15"/>
  <c r="CK4" i="15"/>
  <c r="CM4" i="15" s="1"/>
  <c r="CB5" i="15"/>
  <c r="CA5" i="15"/>
  <c r="BZ5" i="15"/>
  <c r="CA4" i="15"/>
  <c r="BZ4" i="15"/>
  <c r="CB4" i="15" s="1"/>
  <c r="BP5" i="15"/>
  <c r="BQ5" i="15" s="1"/>
  <c r="BO5" i="15"/>
  <c r="BP4" i="15"/>
  <c r="BO4" i="15"/>
  <c r="BQ4" i="15" s="1"/>
  <c r="BE5" i="15"/>
  <c r="BF5" i="15" s="1"/>
  <c r="BD5" i="15"/>
  <c r="BE4" i="15"/>
  <c r="BD4" i="15"/>
  <c r="BF4" i="15" s="1"/>
  <c r="AT5" i="15"/>
  <c r="AS5" i="15"/>
  <c r="AT4" i="15"/>
  <c r="AS4" i="15"/>
  <c r="AI5" i="15"/>
  <c r="AH5" i="15"/>
  <c r="AI4" i="15"/>
  <c r="AH4" i="15"/>
  <c r="Y5" i="15"/>
  <c r="Y4" i="15"/>
  <c r="X5" i="15"/>
  <c r="W5" i="15"/>
  <c r="X4" i="15"/>
  <c r="W4" i="15"/>
  <c r="N5" i="15"/>
  <c r="N4" i="15"/>
  <c r="AK37" i="10"/>
  <c r="AJ38" i="10"/>
  <c r="AI38" i="10"/>
  <c r="AH38" i="10"/>
  <c r="AG38" i="10"/>
  <c r="AF38" i="10"/>
  <c r="AE38" i="10"/>
  <c r="AD38" i="10"/>
  <c r="CA32" i="10"/>
  <c r="DG31" i="10"/>
  <c r="DE31" i="10"/>
  <c r="DD31" i="10"/>
  <c r="DC31" i="10"/>
  <c r="DB31" i="10"/>
  <c r="DA31" i="10"/>
  <c r="CZ32" i="10"/>
  <c r="CY32" i="10"/>
  <c r="CX32" i="10"/>
  <c r="CW32" i="10"/>
  <c r="CV32" i="10"/>
  <c r="CU32" i="10"/>
  <c r="CT32" i="10"/>
  <c r="CS32" i="10"/>
  <c r="CR32" i="10"/>
  <c r="CQ32" i="10"/>
  <c r="CP32" i="10"/>
  <c r="CO32" i="10"/>
  <c r="CN32" i="10"/>
  <c r="CM32" i="10"/>
  <c r="BY32" i="10"/>
  <c r="BY33" i="10"/>
  <c r="BX32" i="10"/>
  <c r="BX33" i="10"/>
  <c r="BW32" i="10"/>
  <c r="BW33" i="10"/>
  <c r="BV32" i="10"/>
  <c r="BV33" i="10"/>
  <c r="BU32" i="10"/>
  <c r="BU33" i="10"/>
  <c r="BT32" i="10"/>
  <c r="BT33" i="10"/>
  <c r="BS32" i="10"/>
  <c r="BS33" i="10"/>
  <c r="BR32" i="10"/>
  <c r="BR33" i="10"/>
  <c r="BQ32" i="10"/>
  <c r="BQ33" i="10"/>
  <c r="BP32" i="10"/>
  <c r="BP33" i="10"/>
  <c r="BO32" i="10"/>
  <c r="BO33" i="10"/>
  <c r="BN32" i="10"/>
  <c r="BN33" i="10"/>
  <c r="BM32" i="10"/>
  <c r="BM33" i="10"/>
  <c r="BL32" i="10"/>
  <c r="BL33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O31" i="10"/>
  <c r="L31" i="10"/>
  <c r="E33" i="1"/>
  <c r="F33" i="1"/>
  <c r="E19" i="19" l="1"/>
  <c r="AZ19" i="19"/>
  <c r="AX19" i="19"/>
  <c r="EN14" i="19"/>
  <c r="EN19" i="19" s="1"/>
  <c r="BB19" i="19"/>
  <c r="BL14" i="19"/>
  <c r="BL19" i="19" s="1"/>
  <c r="ET14" i="19"/>
  <c r="FU14" i="19"/>
  <c r="BY14" i="19"/>
  <c r="BY19" i="19" s="1"/>
  <c r="EB14" i="19"/>
  <c r="CL14" i="19"/>
  <c r="CL19" i="19" s="1"/>
  <c r="EC14" i="19"/>
  <c r="FE14" i="19"/>
  <c r="FN14" i="19"/>
  <c r="N19" i="19"/>
  <c r="AN19" i="19"/>
  <c r="CN19" i="19"/>
  <c r="DN19" i="19"/>
  <c r="O19" i="19"/>
  <c r="AO19" i="19"/>
  <c r="BO19" i="19"/>
  <c r="L14" i="19"/>
  <c r="L19" i="19" s="1"/>
  <c r="DL14" i="19"/>
  <c r="DL19" i="19" s="1"/>
  <c r="BX19" i="19"/>
  <c r="FR14" i="19"/>
  <c r="FB7" i="19"/>
  <c r="FA15" i="19"/>
  <c r="I14" i="19"/>
  <c r="CY14" i="19"/>
  <c r="CY19" i="19" s="1"/>
  <c r="EE14" i="19"/>
  <c r="EW14" i="19"/>
  <c r="FF14" i="19"/>
  <c r="FB4" i="19"/>
  <c r="F19" i="19"/>
  <c r="AB19" i="19"/>
  <c r="CO19" i="19"/>
  <c r="DO19" i="19"/>
  <c r="EO19" i="19"/>
  <c r="EF14" i="19"/>
  <c r="EX14" i="19"/>
  <c r="FG14" i="19"/>
  <c r="FP14" i="19"/>
  <c r="FO15" i="19" s="1"/>
  <c r="FH14" i="19"/>
  <c r="CX19" i="19"/>
  <c r="EG19" i="19"/>
  <c r="EP19" i="19"/>
  <c r="Y14" i="19"/>
  <c r="Y19" i="19" s="1"/>
  <c r="DX14" i="19"/>
  <c r="EH14" i="19"/>
  <c r="EH19" i="19" s="1"/>
  <c r="EY14" i="19"/>
  <c r="FQ14" i="19"/>
  <c r="EZ14" i="19"/>
  <c r="FT14" i="19"/>
  <c r="AA19" i="19"/>
  <c r="BA19" i="19"/>
  <c r="BZ19" i="19"/>
  <c r="CZ19" i="19"/>
  <c r="EI19" i="19"/>
  <c r="EQ19" i="19"/>
  <c r="AL14" i="19"/>
  <c r="AL19" i="19" s="1"/>
  <c r="DY14" i="19"/>
  <c r="FI14" i="19"/>
  <c r="CA19" i="19"/>
  <c r="AY14" i="19"/>
  <c r="AY19" i="19" s="1"/>
  <c r="DZ14" i="19"/>
  <c r="ES14" i="19"/>
  <c r="FA14" i="19"/>
  <c r="FJ14" i="19"/>
  <c r="FS14" i="19"/>
  <c r="FD14" i="19"/>
  <c r="FL14" i="19"/>
  <c r="FB8" i="19"/>
  <c r="K19" i="19"/>
  <c r="AK19" i="19"/>
  <c r="BN19" i="19"/>
  <c r="CB19" i="19"/>
  <c r="EK19" i="19"/>
  <c r="FC14" i="19"/>
  <c r="FK14" i="19"/>
  <c r="EV14" i="19"/>
  <c r="M19" i="19"/>
  <c r="AM19" i="19"/>
  <c r="CK19" i="19"/>
  <c r="DK19" i="19"/>
  <c r="EU14" i="19"/>
  <c r="FB5" i="19"/>
  <c r="FB6" i="19"/>
  <c r="BM19" i="19"/>
  <c r="CM19" i="19"/>
  <c r="DM19" i="19"/>
  <c r="EM19" i="19"/>
  <c r="FO14" i="19"/>
  <c r="FN15" i="19" s="1"/>
  <c r="FN16" i="19" s="1"/>
  <c r="FO16" i="19" s="1"/>
  <c r="ED14" i="19"/>
  <c r="EA14" i="19"/>
  <c r="BK19" i="19"/>
  <c r="FB3" i="19"/>
  <c r="X19" i="19"/>
  <c r="Z19" i="19"/>
  <c r="DB19" i="19"/>
  <c r="J7" i="18"/>
  <c r="H4" i="18"/>
  <c r="H5" i="18"/>
  <c r="H7" i="18"/>
  <c r="H8" i="18"/>
  <c r="F3" i="18"/>
  <c r="F5" i="18"/>
  <c r="F6" i="18"/>
  <c r="D8" i="18"/>
  <c r="D9" i="18"/>
  <c r="D3" i="18"/>
  <c r="D4" i="18"/>
  <c r="FE3" i="17"/>
  <c r="CL20" i="17"/>
  <c r="CL25" i="17" s="1"/>
  <c r="FH20" i="17"/>
  <c r="BA25" i="17"/>
  <c r="DA25" i="17"/>
  <c r="EJ25" i="17"/>
  <c r="FE7" i="17"/>
  <c r="CY20" i="17"/>
  <c r="CY25" i="17" s="1"/>
  <c r="FB10" i="17"/>
  <c r="FE20" i="17"/>
  <c r="BY20" i="17"/>
  <c r="BY25" i="17" s="1"/>
  <c r="BB25" i="17"/>
  <c r="DB25" i="17"/>
  <c r="EK25" i="17"/>
  <c r="FE5" i="17"/>
  <c r="DX20" i="17"/>
  <c r="EN20" i="17"/>
  <c r="EN25" i="17" s="1"/>
  <c r="FC20" i="17"/>
  <c r="FK20" i="17"/>
  <c r="M25" i="17"/>
  <c r="BM25" i="17"/>
  <c r="DM25" i="17"/>
  <c r="EM25" i="17"/>
  <c r="FF20" i="17"/>
  <c r="FE4" i="17"/>
  <c r="FE6" i="17"/>
  <c r="AL20" i="17"/>
  <c r="AL25" i="17" s="1"/>
  <c r="DY20" i="17"/>
  <c r="DY25" i="17" s="1"/>
  <c r="FD20" i="17"/>
  <c r="FL20" i="17"/>
  <c r="FB11" i="17"/>
  <c r="FB14" i="17"/>
  <c r="N25" i="17"/>
  <c r="BN25" i="17"/>
  <c r="DN25" i="17"/>
  <c r="EO25" i="17"/>
  <c r="AY20" i="17"/>
  <c r="AY25" i="17" s="1"/>
  <c r="DZ20" i="17"/>
  <c r="FI20" i="17"/>
  <c r="Y20" i="17"/>
  <c r="Y25" i="17" s="1"/>
  <c r="FB12" i="17"/>
  <c r="AO25" i="17"/>
  <c r="CO25" i="17"/>
  <c r="BX25" i="17"/>
  <c r="FE8" i="17"/>
  <c r="BL20" i="17"/>
  <c r="BL25" i="17" s="1"/>
  <c r="EA20" i="17"/>
  <c r="FA20" i="17"/>
  <c r="FJ20" i="17"/>
  <c r="FB13" i="17"/>
  <c r="FB20" i="17"/>
  <c r="FN20" i="17"/>
  <c r="FA21" i="17"/>
  <c r="AN25" i="17"/>
  <c r="FO20" i="17"/>
  <c r="CK25" i="17"/>
  <c r="FQ20" i="17"/>
  <c r="L20" i="17"/>
  <c r="L25" i="17" s="1"/>
  <c r="D22" i="17"/>
  <c r="E22" i="17" s="1"/>
  <c r="F22" i="17" s="1"/>
  <c r="EU20" i="17"/>
  <c r="W25" i="5"/>
  <c r="X25" i="5"/>
  <c r="G25" i="5"/>
  <c r="F25" i="5"/>
  <c r="V25" i="5"/>
  <c r="T25" i="5"/>
  <c r="U25" i="5"/>
  <c r="E22" i="5"/>
  <c r="F22" i="5" s="1"/>
  <c r="BO29" i="4"/>
  <c r="BQ30" i="4"/>
  <c r="F29" i="4"/>
  <c r="BQ29" i="4"/>
  <c r="L29" i="4"/>
  <c r="BS30" i="4"/>
  <c r="L30" i="4"/>
  <c r="BS31" i="4"/>
  <c r="BM29" i="4"/>
  <c r="BQ31" i="4"/>
  <c r="B26" i="5"/>
  <c r="E23" i="5"/>
  <c r="X23" i="5" s="1"/>
  <c r="BR29" i="4"/>
  <c r="BM31" i="4"/>
  <c r="BN31" i="4"/>
  <c r="BO31" i="4"/>
  <c r="L31" i="4"/>
  <c r="F31" i="4"/>
  <c r="F30" i="4"/>
  <c r="E24" i="5"/>
  <c r="F24" i="5" s="1"/>
  <c r="X22" i="5"/>
  <c r="U24" i="5"/>
  <c r="U23" i="5"/>
  <c r="F37" i="16"/>
  <c r="B37" i="16"/>
  <c r="P37" i="16"/>
  <c r="S36" i="16"/>
  <c r="R36" i="16"/>
  <c r="AK38" i="10"/>
  <c r="AK39" i="10" s="1"/>
  <c r="EG33" i="7"/>
  <c r="DK33" i="7"/>
  <c r="CX33" i="7"/>
  <c r="CK33" i="7"/>
  <c r="BX33" i="7"/>
  <c r="BK33" i="7"/>
  <c r="AX33" i="7"/>
  <c r="AK33" i="7"/>
  <c r="X33" i="7"/>
  <c r="K33" i="7"/>
  <c r="FM32" i="7"/>
  <c r="FL32" i="7"/>
  <c r="FK32" i="7"/>
  <c r="FJ32" i="7"/>
  <c r="FI32" i="7"/>
  <c r="FH32" i="7"/>
  <c r="FG32" i="7"/>
  <c r="FF32" i="7"/>
  <c r="FE32" i="7"/>
  <c r="FD32" i="7"/>
  <c r="FC32" i="7"/>
  <c r="FB32" i="7"/>
  <c r="FA32" i="7"/>
  <c r="ER32" i="7"/>
  <c r="EQ32" i="7"/>
  <c r="EP32" i="7"/>
  <c r="EO32" i="7"/>
  <c r="EN32" i="7"/>
  <c r="EM32" i="7"/>
  <c r="EL32" i="7"/>
  <c r="EK32" i="7"/>
  <c r="EJ32" i="7"/>
  <c r="EI32" i="7"/>
  <c r="EH32" i="7"/>
  <c r="EG32" i="7"/>
  <c r="EA32" i="7"/>
  <c r="DW32" i="7"/>
  <c r="DV32" i="7"/>
  <c r="DU32" i="7"/>
  <c r="DT32" i="7"/>
  <c r="DS32" i="7"/>
  <c r="DR32" i="7"/>
  <c r="DQ32" i="7"/>
  <c r="DP32" i="7"/>
  <c r="DO32" i="7"/>
  <c r="DN32" i="7"/>
  <c r="DM32" i="7"/>
  <c r="DL32" i="7"/>
  <c r="DK32" i="7"/>
  <c r="DJ32" i="7"/>
  <c r="DI32" i="7"/>
  <c r="DH32" i="7"/>
  <c r="DG32" i="7"/>
  <c r="DF32" i="7"/>
  <c r="DE32" i="7"/>
  <c r="DD32" i="7"/>
  <c r="DC32" i="7"/>
  <c r="DB32" i="7"/>
  <c r="DA32" i="7"/>
  <c r="CZ32" i="7"/>
  <c r="CY32" i="7"/>
  <c r="CX32" i="7"/>
  <c r="CW32" i="7"/>
  <c r="CV32" i="7"/>
  <c r="CU32" i="7"/>
  <c r="CT32" i="7"/>
  <c r="CS32" i="7"/>
  <c r="CR32" i="7"/>
  <c r="CQ32" i="7"/>
  <c r="CP32" i="7"/>
  <c r="CO32" i="7"/>
  <c r="CN32" i="7"/>
  <c r="CM32" i="7"/>
  <c r="CL32" i="7"/>
  <c r="CK32" i="7"/>
  <c r="CJ32" i="7"/>
  <c r="CI32" i="7"/>
  <c r="CH32" i="7"/>
  <c r="CG32" i="7"/>
  <c r="CF32" i="7"/>
  <c r="CE32" i="7"/>
  <c r="CD32" i="7"/>
  <c r="CC32" i="7"/>
  <c r="CB32" i="7"/>
  <c r="CA32" i="7"/>
  <c r="BZ32" i="7"/>
  <c r="BY32" i="7"/>
  <c r="BX32" i="7"/>
  <c r="BW32" i="7"/>
  <c r="BV32" i="7"/>
  <c r="BU32" i="7"/>
  <c r="BT32" i="7"/>
  <c r="BS32" i="7"/>
  <c r="BR32" i="7"/>
  <c r="BQ32" i="7"/>
  <c r="BP32" i="7"/>
  <c r="BO32" i="7"/>
  <c r="BN32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D32" i="7"/>
  <c r="C32" i="7"/>
  <c r="E32" i="7"/>
  <c r="FN30" i="7"/>
  <c r="FS30" i="7" s="1"/>
  <c r="FN29" i="7"/>
  <c r="FN28" i="7"/>
  <c r="FN26" i="7"/>
  <c r="FN25" i="7"/>
  <c r="FN23" i="7"/>
  <c r="FN22" i="7"/>
  <c r="FN21" i="7"/>
  <c r="FN20" i="7"/>
  <c r="FN19" i="7"/>
  <c r="FN18" i="7"/>
  <c r="FN17" i="7"/>
  <c r="FN16" i="7"/>
  <c r="FN15" i="7"/>
  <c r="FN14" i="7"/>
  <c r="FN13" i="7"/>
  <c r="FN12" i="7"/>
  <c r="FN11" i="7"/>
  <c r="FN10" i="7"/>
  <c r="FN9" i="7"/>
  <c r="FN8" i="7"/>
  <c r="FN7" i="7"/>
  <c r="FN6" i="7"/>
  <c r="FN5" i="7"/>
  <c r="FN4" i="7"/>
  <c r="FN3" i="7"/>
  <c r="FN27" i="7"/>
  <c r="ES30" i="7"/>
  <c r="DZ30" i="7"/>
  <c r="DY30" i="7"/>
  <c r="DX30" i="7"/>
  <c r="EZ30" i="7" s="1"/>
  <c r="FB30" i="7"/>
  <c r="FC30" i="7"/>
  <c r="FL30" i="7"/>
  <c r="FK30" i="7"/>
  <c r="FJ30" i="7"/>
  <c r="FI30" i="7"/>
  <c r="FH30" i="7"/>
  <c r="FG30" i="7"/>
  <c r="FF30" i="7"/>
  <c r="FE30" i="7"/>
  <c r="FD30" i="7"/>
  <c r="EA30" i="7"/>
  <c r="FA30" i="7"/>
  <c r="FO30" i="7" s="1"/>
  <c r="CY15" i="13"/>
  <c r="CX15" i="13"/>
  <c r="CW15" i="13"/>
  <c r="CV15" i="13"/>
  <c r="CU15" i="13"/>
  <c r="CT15" i="13"/>
  <c r="CS15" i="13"/>
  <c r="CR15" i="13"/>
  <c r="CQ15" i="13"/>
  <c r="CP15" i="13"/>
  <c r="CO15" i="13"/>
  <c r="CN15" i="13"/>
  <c r="CM15" i="13"/>
  <c r="CL15" i="13"/>
  <c r="CK15" i="13"/>
  <c r="CI14" i="13"/>
  <c r="CI15" i="13" s="1"/>
  <c r="CJ15" i="13"/>
  <c r="CH15" i="13"/>
  <c r="CG15" i="13"/>
  <c r="CF15" i="13"/>
  <c r="CE15" i="13"/>
  <c r="CD15" i="13"/>
  <c r="CC15" i="13"/>
  <c r="CB15" i="13"/>
  <c r="CA15" i="13"/>
  <c r="BZ15" i="13"/>
  <c r="BY15" i="13"/>
  <c r="BX15" i="13"/>
  <c r="BW15" i="13"/>
  <c r="BV15" i="13"/>
  <c r="BU15" i="13"/>
  <c r="BT15" i="13"/>
  <c r="BR14" i="13"/>
  <c r="BR15" i="13" s="1"/>
  <c r="BS15" i="13"/>
  <c r="BQ15" i="13"/>
  <c r="BP15" i="13"/>
  <c r="BO15" i="13"/>
  <c r="BN15" i="13"/>
  <c r="BM15" i="13"/>
  <c r="BL15" i="13"/>
  <c r="BK15" i="13"/>
  <c r="BJ15" i="13"/>
  <c r="BI15" i="13"/>
  <c r="BH15" i="13"/>
  <c r="BG15" i="13"/>
  <c r="BF15" i="13"/>
  <c r="BE15" i="13"/>
  <c r="BD15" i="13"/>
  <c r="BC15" i="13"/>
  <c r="BA14" i="13"/>
  <c r="BA15" i="13"/>
  <c r="BB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J14" i="13"/>
  <c r="AJ15" i="13" s="1"/>
  <c r="AK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S14" i="13"/>
  <c r="S15" i="13"/>
  <c r="T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4" i="13"/>
  <c r="FB14" i="19" l="1"/>
  <c r="DY19" i="19"/>
  <c r="DZ19" i="19"/>
  <c r="EE20" i="17"/>
  <c r="EC20" i="17"/>
  <c r="FN21" i="17"/>
  <c r="FN22" i="17" s="1"/>
  <c r="FO22" i="17" s="1"/>
  <c r="ET20" i="17"/>
  <c r="EZ20" i="17"/>
  <c r="EB20" i="17"/>
  <c r="FS20" i="17"/>
  <c r="EV20" i="17"/>
  <c r="EW20" i="17"/>
  <c r="EY20" i="17"/>
  <c r="DZ25" i="17"/>
  <c r="FP20" i="17"/>
  <c r="ED20" i="17"/>
  <c r="FO21" i="17"/>
  <c r="EX20" i="17"/>
  <c r="EF20" i="17"/>
  <c r="FR20" i="17"/>
  <c r="V22" i="5"/>
  <c r="W22" i="5"/>
  <c r="G22" i="5"/>
  <c r="T22" i="5"/>
  <c r="ET30" i="7"/>
  <c r="EU30" i="7"/>
  <c r="EV30" i="7"/>
  <c r="EC30" i="7"/>
  <c r="EW30" i="7"/>
  <c r="EX30" i="7"/>
  <c r="EE30" i="7"/>
  <c r="EY30" i="7"/>
  <c r="EB30" i="7"/>
  <c r="ED30" i="7"/>
  <c r="EF30" i="7"/>
  <c r="T23" i="5"/>
  <c r="W23" i="5"/>
  <c r="G23" i="5"/>
  <c r="W24" i="5"/>
  <c r="F23" i="5"/>
  <c r="V24" i="5"/>
  <c r="V23" i="5"/>
  <c r="T24" i="5"/>
  <c r="G24" i="5"/>
  <c r="X24" i="5"/>
  <c r="R37" i="16"/>
  <c r="FP30" i="7"/>
  <c r="FQ30" i="7"/>
  <c r="FR30" i="7"/>
  <c r="IV31" i="1"/>
  <c r="IU31" i="1"/>
  <c r="IN33" i="1"/>
  <c r="IT31" i="1"/>
  <c r="IQ31" i="1" s="1"/>
  <c r="IM33" i="1"/>
  <c r="IL33" i="1"/>
  <c r="IS31" i="1"/>
  <c r="IO31" i="1" s="1"/>
  <c r="IK33" i="1"/>
  <c r="HY33" i="1"/>
  <c r="IA31" i="1"/>
  <c r="IE31" i="1" s="1"/>
  <c r="IG31" i="1"/>
  <c r="HX33" i="1"/>
  <c r="IF31" i="1"/>
  <c r="HQ33" i="1"/>
  <c r="HP33" i="1"/>
  <c r="HW33" i="1"/>
  <c r="HZ31" i="1"/>
  <c r="IC31" i="1" s="1"/>
  <c r="HV33" i="1"/>
  <c r="HT33" i="1"/>
  <c r="HS33" i="1"/>
  <c r="HN31" i="1"/>
  <c r="HU31" i="1" s="1"/>
  <c r="IP31" i="1" l="1"/>
  <c r="IH31" i="1"/>
  <c r="II31" i="1" s="1"/>
  <c r="ID31" i="1"/>
  <c r="IR31" i="1"/>
  <c r="IW31" i="1"/>
  <c r="IB31" i="1"/>
  <c r="GO33" i="1"/>
  <c r="GQ31" i="1"/>
  <c r="GR31" i="1" s="1"/>
  <c r="GS31" i="1" s="1"/>
  <c r="GV31" i="1"/>
  <c r="HE31" i="1" s="1"/>
  <c r="GN33" i="1"/>
  <c r="GP31" i="1"/>
  <c r="GM33" i="1"/>
  <c r="GU31" i="1"/>
  <c r="HA31" i="1" s="1"/>
  <c r="GL33" i="1"/>
  <c r="BP33" i="1"/>
  <c r="GK33" i="1"/>
  <c r="HJ31" i="1"/>
  <c r="GG33" i="1"/>
  <c r="HH31" i="1"/>
  <c r="GE33" i="1"/>
  <c r="GI33" i="1"/>
  <c r="HI31" i="1"/>
  <c r="GJ33" i="1"/>
  <c r="GH33" i="1"/>
  <c r="GF33" i="1"/>
  <c r="GD33" i="1"/>
  <c r="GA31" i="1"/>
  <c r="FZ31" i="1"/>
  <c r="FY31" i="1"/>
  <c r="FX31" i="1"/>
  <c r="FJ33" i="1"/>
  <c r="FK33" i="1"/>
  <c r="FU33" i="1"/>
  <c r="FT33" i="1"/>
  <c r="FS33" i="1"/>
  <c r="FR33" i="1"/>
  <c r="FQ33" i="1"/>
  <c r="FP33" i="1"/>
  <c r="FO33" i="1"/>
  <c r="FM33" i="1"/>
  <c r="FL33" i="1"/>
  <c r="FV31" i="1"/>
  <c r="EV33" i="1"/>
  <c r="EW33" i="1"/>
  <c r="FG33" i="1"/>
  <c r="FF33" i="1"/>
  <c r="FE33" i="1"/>
  <c r="FD33" i="1"/>
  <c r="FC33" i="1"/>
  <c r="FB33" i="1"/>
  <c r="FA33" i="1"/>
  <c r="EY33" i="1"/>
  <c r="EX33" i="1"/>
  <c r="FH31" i="1"/>
  <c r="EH33" i="1"/>
  <c r="ES33" i="1"/>
  <c r="ER33" i="1"/>
  <c r="EQ33" i="1"/>
  <c r="EP33" i="1"/>
  <c r="EO33" i="1"/>
  <c r="EN33" i="1"/>
  <c r="EM33" i="1"/>
  <c r="EK33" i="1"/>
  <c r="EJ33" i="1"/>
  <c r="ET31" i="1"/>
  <c r="DT33" i="1"/>
  <c r="DU33" i="1"/>
  <c r="EE33" i="1"/>
  <c r="ED33" i="1"/>
  <c r="EC33" i="1"/>
  <c r="EB33" i="1"/>
  <c r="EA33" i="1"/>
  <c r="DZ33" i="1"/>
  <c r="DY33" i="1"/>
  <c r="DW33" i="1"/>
  <c r="DV33" i="1"/>
  <c r="EF31" i="1"/>
  <c r="DF33" i="1"/>
  <c r="DG33" i="1"/>
  <c r="DQ33" i="1"/>
  <c r="DP33" i="1"/>
  <c r="DO33" i="1"/>
  <c r="DN33" i="1"/>
  <c r="DM33" i="1"/>
  <c r="DL33" i="1"/>
  <c r="DK33" i="1"/>
  <c r="DI33" i="1"/>
  <c r="DH33" i="1"/>
  <c r="DR31" i="1"/>
  <c r="GC31" i="1"/>
  <c r="CR33" i="1"/>
  <c r="CS33" i="1"/>
  <c r="DC33" i="1"/>
  <c r="DB33" i="1"/>
  <c r="DA33" i="1"/>
  <c r="CZ33" i="1"/>
  <c r="CY33" i="1"/>
  <c r="CX33" i="1"/>
  <c r="CW33" i="1"/>
  <c r="CU33" i="1"/>
  <c r="CT33" i="1"/>
  <c r="DD31" i="1"/>
  <c r="CD33" i="1"/>
  <c r="CE33" i="1"/>
  <c r="CO33" i="1"/>
  <c r="CN33" i="1"/>
  <c r="CM33" i="1"/>
  <c r="CL33" i="1"/>
  <c r="CK33" i="1"/>
  <c r="CJ33" i="1"/>
  <c r="CI33" i="1"/>
  <c r="CG33" i="1"/>
  <c r="CF33" i="1"/>
  <c r="CP31" i="1"/>
  <c r="BQ33" i="1"/>
  <c r="CA33" i="1"/>
  <c r="BZ33" i="1"/>
  <c r="BY33" i="1"/>
  <c r="BX33" i="1"/>
  <c r="BW33" i="1"/>
  <c r="BV33" i="1"/>
  <c r="BU33" i="1"/>
  <c r="BS33" i="1"/>
  <c r="BR33" i="1"/>
  <c r="CB31" i="1"/>
  <c r="IJ31" i="1" l="1"/>
  <c r="HF31" i="1"/>
  <c r="GZ31" i="1"/>
  <c r="HG31" i="1"/>
  <c r="GW31" i="1"/>
  <c r="HD31" i="1"/>
  <c r="GT31" i="1"/>
  <c r="HC31" i="1"/>
  <c r="HB31" i="1"/>
  <c r="BC33" i="1"/>
  <c r="BB33" i="1"/>
  <c r="BA33" i="1"/>
  <c r="BM33" i="1"/>
  <c r="BL33" i="1"/>
  <c r="BK33" i="1"/>
  <c r="BJ33" i="1"/>
  <c r="BI33" i="1"/>
  <c r="BH33" i="1"/>
  <c r="BG33" i="1"/>
  <c r="BE33" i="1"/>
  <c r="BD33" i="1"/>
  <c r="BN31" i="1"/>
  <c r="AN33" i="1"/>
  <c r="AM33" i="1"/>
  <c r="AX33" i="1"/>
  <c r="AW33" i="1"/>
  <c r="AV33" i="1"/>
  <c r="AU33" i="1"/>
  <c r="AT33" i="1"/>
  <c r="AS33" i="1"/>
  <c r="AR33" i="1"/>
  <c r="AP33" i="1"/>
  <c r="AO33" i="1"/>
  <c r="AY31" i="1"/>
  <c r="Y33" i="1"/>
  <c r="Z33" i="1"/>
  <c r="AJ33" i="1"/>
  <c r="AI33" i="1"/>
  <c r="AH33" i="1"/>
  <c r="AG33" i="1"/>
  <c r="AF33" i="1"/>
  <c r="AE33" i="1"/>
  <c r="AD33" i="1"/>
  <c r="AB33" i="1"/>
  <c r="AA33" i="1"/>
  <c r="AK31" i="1"/>
  <c r="V33" i="1"/>
  <c r="T33" i="1"/>
  <c r="R33" i="1"/>
  <c r="P33" i="1"/>
  <c r="FW31" i="1"/>
  <c r="W33" i="1"/>
  <c r="U33" i="1"/>
  <c r="S33" i="1"/>
  <c r="Q33" i="1"/>
  <c r="N33" i="1"/>
  <c r="K33" i="1"/>
  <c r="M33" i="1"/>
  <c r="J33" i="1"/>
  <c r="H33" i="1"/>
  <c r="HK31" i="1" l="1"/>
  <c r="HR31" i="1" s="1"/>
  <c r="HL31" i="1"/>
  <c r="HM31" i="1"/>
  <c r="GX31" i="1"/>
  <c r="GY31" i="1"/>
  <c r="C34" i="7" l="1"/>
  <c r="D34" i="7" l="1"/>
  <c r="E34" i="7" s="1"/>
  <c r="F34" i="7" s="1"/>
  <c r="W36" i="1"/>
  <c r="V36" i="1"/>
  <c r="W37" i="1" s="1"/>
  <c r="U36" i="1"/>
  <c r="T36" i="1"/>
  <c r="S36" i="1"/>
  <c r="R36" i="1"/>
  <c r="Q36" i="1"/>
  <c r="P36" i="1"/>
  <c r="S37" i="1" l="1"/>
  <c r="U37" i="1"/>
  <c r="Q37" i="1"/>
  <c r="X36" i="1"/>
  <c r="W38" i="1" s="1"/>
  <c r="EB28" i="10"/>
  <c r="EA28" i="10"/>
  <c r="DZ28" i="10"/>
  <c r="DY28" i="10"/>
  <c r="DR28" i="10" s="1"/>
  <c r="DK28" i="10" s="1"/>
  <c r="DX28" i="10"/>
  <c r="DQ28" i="10" s="1"/>
  <c r="DJ28" i="10" s="1"/>
  <c r="DW28" i="10"/>
  <c r="DP28" i="10" s="1"/>
  <c r="DI28" i="10" s="1"/>
  <c r="DV28" i="10"/>
  <c r="EB27" i="10"/>
  <c r="DU27" i="10" s="1"/>
  <c r="DN27" i="10" s="1"/>
  <c r="EA27" i="10"/>
  <c r="DT27" i="10" s="1"/>
  <c r="DM27" i="10" s="1"/>
  <c r="DZ27" i="10"/>
  <c r="DY27" i="10"/>
  <c r="DR27" i="10" s="1"/>
  <c r="DK27" i="10" s="1"/>
  <c r="DX27" i="10"/>
  <c r="DQ27" i="10" s="1"/>
  <c r="DJ27" i="10" s="1"/>
  <c r="DW27" i="10"/>
  <c r="DP27" i="10" s="1"/>
  <c r="DI27" i="10" s="1"/>
  <c r="DV27" i="10"/>
  <c r="DO27" i="10" s="1"/>
  <c r="DH27" i="10" s="1"/>
  <c r="EB26" i="10"/>
  <c r="EA26" i="10"/>
  <c r="DT26" i="10" s="1"/>
  <c r="DM26" i="10" s="1"/>
  <c r="DZ26" i="10"/>
  <c r="DY26" i="10"/>
  <c r="DX26" i="10"/>
  <c r="DW26" i="10"/>
  <c r="DP26" i="10" s="1"/>
  <c r="DI26" i="10" s="1"/>
  <c r="DV26" i="10"/>
  <c r="DO26" i="10" s="1"/>
  <c r="DH26" i="10" s="1"/>
  <c r="EB25" i="10"/>
  <c r="EA25" i="10"/>
  <c r="DZ25" i="10"/>
  <c r="DS25" i="10" s="1"/>
  <c r="DL25" i="10" s="1"/>
  <c r="DY25" i="10"/>
  <c r="DX25" i="10"/>
  <c r="DW25" i="10"/>
  <c r="DP25" i="10" s="1"/>
  <c r="DI25" i="10" s="1"/>
  <c r="DV25" i="10"/>
  <c r="DO25" i="10" s="1"/>
  <c r="DH25" i="10" s="1"/>
  <c r="EB24" i="10"/>
  <c r="DU24" i="10" s="1"/>
  <c r="DN24" i="10" s="1"/>
  <c r="EA24" i="10"/>
  <c r="DZ24" i="10"/>
  <c r="DY24" i="10"/>
  <c r="DR24" i="10" s="1"/>
  <c r="DK24" i="10" s="1"/>
  <c r="DX24" i="10"/>
  <c r="DW24" i="10"/>
  <c r="DV24" i="10"/>
  <c r="EB23" i="10"/>
  <c r="DU23" i="10" s="1"/>
  <c r="DN23" i="10" s="1"/>
  <c r="EA23" i="10"/>
  <c r="DT23" i="10" s="1"/>
  <c r="DM23" i="10" s="1"/>
  <c r="DZ23" i="10"/>
  <c r="DY23" i="10"/>
  <c r="DX23" i="10"/>
  <c r="DQ23" i="10" s="1"/>
  <c r="DJ23" i="10" s="1"/>
  <c r="DW23" i="10"/>
  <c r="DV23" i="10"/>
  <c r="EB22" i="10"/>
  <c r="DU22" i="10" s="1"/>
  <c r="DN22" i="10" s="1"/>
  <c r="EA22" i="10"/>
  <c r="DT22" i="10" s="1"/>
  <c r="DM22" i="10" s="1"/>
  <c r="DZ22" i="10"/>
  <c r="DY22" i="10"/>
  <c r="DX22" i="10"/>
  <c r="DW22" i="10"/>
  <c r="DV22" i="10"/>
  <c r="DU28" i="10"/>
  <c r="DN28" i="10" s="1"/>
  <c r="DT28" i="10"/>
  <c r="DM28" i="10" s="1"/>
  <c r="DS28" i="10"/>
  <c r="DL28" i="10" s="1"/>
  <c r="DO28" i="10"/>
  <c r="DH28" i="10" s="1"/>
  <c r="DS27" i="10"/>
  <c r="DL27" i="10" s="1"/>
  <c r="DU26" i="10"/>
  <c r="DN26" i="10" s="1"/>
  <c r="DS26" i="10"/>
  <c r="DL26" i="10" s="1"/>
  <c r="DR26" i="10"/>
  <c r="DQ26" i="10"/>
  <c r="DU25" i="10"/>
  <c r="DT25" i="10"/>
  <c r="DM25" i="10" s="1"/>
  <c r="DR25" i="10"/>
  <c r="DK25" i="10" s="1"/>
  <c r="DQ25" i="10"/>
  <c r="DJ25" i="10" s="1"/>
  <c r="DT24" i="10"/>
  <c r="DS24" i="10"/>
  <c r="DL24" i="10" s="1"/>
  <c r="DQ24" i="10"/>
  <c r="DJ24" i="10" s="1"/>
  <c r="DP24" i="10"/>
  <c r="DI24" i="10" s="1"/>
  <c r="DO24" i="10"/>
  <c r="DH24" i="10" s="1"/>
  <c r="DS23" i="10"/>
  <c r="DL23" i="10" s="1"/>
  <c r="DR23" i="10"/>
  <c r="DK23" i="10" s="1"/>
  <c r="DP23" i="10"/>
  <c r="DI23" i="10" s="1"/>
  <c r="DO23" i="10"/>
  <c r="DR22" i="10"/>
  <c r="DQ22" i="10"/>
  <c r="DO22" i="10"/>
  <c r="DH22" i="10" s="1"/>
  <c r="DK26" i="10"/>
  <c r="DJ26" i="10"/>
  <c r="DN25" i="10"/>
  <c r="DM24" i="10"/>
  <c r="DH23" i="10"/>
  <c r="DW32" i="10" l="1"/>
  <c r="DZ32" i="10"/>
  <c r="Q38" i="1"/>
  <c r="U38" i="1"/>
  <c r="S38" i="1"/>
  <c r="DX32" i="10"/>
  <c r="DQ32" i="10"/>
  <c r="DR32" i="10"/>
  <c r="DS22" i="10"/>
  <c r="DL22" i="10" s="1"/>
  <c r="DL32" i="10" s="1"/>
  <c r="DY32" i="10"/>
  <c r="EA32" i="10"/>
  <c r="EB32" i="10"/>
  <c r="DJ22" i="10"/>
  <c r="DJ32" i="10" s="1"/>
  <c r="DK22" i="10"/>
  <c r="DP22" i="10"/>
  <c r="DI22" i="10" s="1"/>
  <c r="DI32" i="10" s="1"/>
  <c r="DV32" i="10"/>
  <c r="DH32" i="10"/>
  <c r="DT32" i="10"/>
  <c r="DU32" i="10"/>
  <c r="DM32" i="10"/>
  <c r="DO32" i="10"/>
  <c r="DK32" i="10"/>
  <c r="DN32" i="10"/>
  <c r="CI13" i="13"/>
  <c r="CI12" i="13"/>
  <c r="CI11" i="13"/>
  <c r="CI10" i="13"/>
  <c r="CI9" i="13"/>
  <c r="CI8" i="13"/>
  <c r="CI7" i="13"/>
  <c r="CI6" i="13"/>
  <c r="CI5" i="13"/>
  <c r="BR13" i="13"/>
  <c r="BR12" i="13"/>
  <c r="BR11" i="13"/>
  <c r="BR10" i="13"/>
  <c r="BR9" i="13"/>
  <c r="BR8" i="13"/>
  <c r="BR7" i="13"/>
  <c r="BR6" i="13"/>
  <c r="BR5" i="13"/>
  <c r="BA13" i="13"/>
  <c r="BA12" i="13"/>
  <c r="BA11" i="13"/>
  <c r="BA10" i="13"/>
  <c r="BA9" i="13"/>
  <c r="BA8" i="13"/>
  <c r="BA7" i="13"/>
  <c r="BA6" i="13"/>
  <c r="BA5" i="13"/>
  <c r="AJ13" i="13"/>
  <c r="AJ12" i="13"/>
  <c r="AJ11" i="13"/>
  <c r="AJ10" i="13"/>
  <c r="AJ9" i="13"/>
  <c r="AJ8" i="13"/>
  <c r="AJ7" i="13"/>
  <c r="AJ6" i="13"/>
  <c r="AJ5" i="13"/>
  <c r="S13" i="13"/>
  <c r="S12" i="13"/>
  <c r="S11" i="13"/>
  <c r="S10" i="13"/>
  <c r="S9" i="13"/>
  <c r="S8" i="13"/>
  <c r="S7" i="13"/>
  <c r="S6" i="13"/>
  <c r="S5" i="13"/>
  <c r="B13" i="13"/>
  <c r="B12" i="13"/>
  <c r="B11" i="13"/>
  <c r="B10" i="13"/>
  <c r="B9" i="13"/>
  <c r="B8" i="13"/>
  <c r="B7" i="13"/>
  <c r="B6" i="13"/>
  <c r="B5" i="13"/>
  <c r="DP32" i="10" l="1"/>
  <c r="B15" i="13"/>
  <c r="DS32" i="10"/>
  <c r="DF32" i="10"/>
  <c r="DG30" i="10"/>
  <c r="DE30" i="10"/>
  <c r="DD30" i="10"/>
  <c r="DC30" i="10"/>
  <c r="DB30" i="10"/>
  <c r="DA30" i="10"/>
  <c r="DG29" i="10"/>
  <c r="DE29" i="10"/>
  <c r="DD29" i="10"/>
  <c r="DC29" i="10"/>
  <c r="DB29" i="10"/>
  <c r="DA29" i="10"/>
  <c r="AZ32" i="10"/>
  <c r="Y32" i="10"/>
  <c r="AB32" i="10"/>
  <c r="AA32" i="10"/>
  <c r="O30" i="10"/>
  <c r="O29" i="10"/>
  <c r="O28" i="10"/>
  <c r="O27" i="10"/>
  <c r="O26" i="10"/>
  <c r="O25" i="10"/>
  <c r="O24" i="10"/>
  <c r="L30" i="10"/>
  <c r="L29" i="10"/>
  <c r="L28" i="10"/>
  <c r="L27" i="10"/>
  <c r="L26" i="10"/>
  <c r="L25" i="10"/>
  <c r="L24" i="10"/>
  <c r="C6" i="16" l="1"/>
  <c r="B6" i="16"/>
  <c r="C5" i="16"/>
  <c r="B5" i="16"/>
  <c r="C4" i="16"/>
  <c r="B4" i="16"/>
  <c r="C3" i="16"/>
  <c r="B3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S26" i="16"/>
  <c r="R26" i="16"/>
  <c r="S25" i="16"/>
  <c r="R25" i="16"/>
  <c r="S24" i="16"/>
  <c r="R24" i="16"/>
  <c r="S23" i="16"/>
  <c r="R23" i="16"/>
  <c r="Q17" i="16"/>
  <c r="P17" i="16"/>
  <c r="O17" i="16"/>
  <c r="N17" i="16"/>
  <c r="N18" i="16" s="1"/>
  <c r="M17" i="16"/>
  <c r="L17" i="16"/>
  <c r="K17" i="16"/>
  <c r="J17" i="16"/>
  <c r="J18" i="16" s="1"/>
  <c r="I17" i="16"/>
  <c r="H17" i="16"/>
  <c r="G17" i="16"/>
  <c r="F17" i="16"/>
  <c r="F18" i="16" s="1"/>
  <c r="E17" i="16"/>
  <c r="D17" i="16"/>
  <c r="C17" i="16"/>
  <c r="B17" i="16"/>
  <c r="B18" i="16" s="1"/>
  <c r="S16" i="16"/>
  <c r="R16" i="16"/>
  <c r="S15" i="16"/>
  <c r="R15" i="16"/>
  <c r="S14" i="16"/>
  <c r="R14" i="16"/>
  <c r="S13" i="16"/>
  <c r="R13" i="16"/>
  <c r="R17" i="16" s="1"/>
  <c r="S17" i="16" l="1"/>
  <c r="R18" i="16" s="1"/>
  <c r="L18" i="16"/>
  <c r="D18" i="16"/>
  <c r="H18" i="16"/>
  <c r="P18" i="16"/>
  <c r="P28" i="16"/>
  <c r="N28" i="16"/>
  <c r="L28" i="16"/>
  <c r="J28" i="16"/>
  <c r="H28" i="16"/>
  <c r="F28" i="16"/>
  <c r="D28" i="16"/>
  <c r="R27" i="16"/>
  <c r="B28" i="16"/>
  <c r="S27" i="16"/>
  <c r="FC29" i="7"/>
  <c r="FB29" i="7"/>
  <c r="FQ28" i="7"/>
  <c r="ES29" i="7"/>
  <c r="EA29" i="7"/>
  <c r="DX29" i="7"/>
  <c r="EZ29" i="7" s="1"/>
  <c r="EF29" i="7" l="1"/>
  <c r="EW29" i="7"/>
  <c r="EU29" i="7"/>
  <c r="ED29" i="7"/>
  <c r="EX29" i="7"/>
  <c r="EC29" i="7"/>
  <c r="EE29" i="7"/>
  <c r="EY29" i="7"/>
  <c r="EB29" i="7"/>
  <c r="EV29" i="7"/>
  <c r="ET29" i="7"/>
  <c r="R28" i="16"/>
  <c r="FR28" i="7"/>
  <c r="FS28" i="7"/>
  <c r="FP28" i="7"/>
  <c r="FL29" i="7"/>
  <c r="FK29" i="7"/>
  <c r="FJ29" i="7"/>
  <c r="FI29" i="7"/>
  <c r="FH29" i="7"/>
  <c r="FG29" i="7"/>
  <c r="FF29" i="7"/>
  <c r="FE29" i="7"/>
  <c r="FD29" i="7"/>
  <c r="FA29" i="7"/>
  <c r="IV30" i="1"/>
  <c r="IU30" i="1"/>
  <c r="IT30" i="1"/>
  <c r="IR30" i="1" s="1"/>
  <c r="IS30" i="1"/>
  <c r="IO30" i="1" s="1"/>
  <c r="IS29" i="1"/>
  <c r="IT29" i="1"/>
  <c r="IR29" i="1" s="1"/>
  <c r="IA30" i="1"/>
  <c r="ID30" i="1" s="1"/>
  <c r="IG30" i="1"/>
  <c r="IF30" i="1"/>
  <c r="HZ30" i="1"/>
  <c r="IB30" i="1" s="1"/>
  <c r="IC30" i="1"/>
  <c r="GU30" i="1"/>
  <c r="HA30" i="1" s="1"/>
  <c r="GQ30" i="1"/>
  <c r="GV30" i="1"/>
  <c r="HE30" i="1" s="1"/>
  <c r="GP30" i="1"/>
  <c r="HH30" i="1"/>
  <c r="HI30" i="1"/>
  <c r="HJ30" i="1"/>
  <c r="HN30" i="1"/>
  <c r="HU30" i="1" s="1"/>
  <c r="HN29" i="1"/>
  <c r="HU29" i="1" s="1"/>
  <c r="GA30" i="1"/>
  <c r="FV30" i="1"/>
  <c r="IP30" i="1" l="1"/>
  <c r="IQ30" i="1"/>
  <c r="IW30" i="1"/>
  <c r="HD30" i="1"/>
  <c r="HG30" i="1"/>
  <c r="IE30" i="1"/>
  <c r="HB30" i="1"/>
  <c r="GW30" i="1"/>
  <c r="GY30" i="1" s="1"/>
  <c r="HC30" i="1"/>
  <c r="HF30" i="1"/>
  <c r="GZ30" i="1"/>
  <c r="IH30" i="1"/>
  <c r="II30" i="1" s="1"/>
  <c r="IJ30" i="1"/>
  <c r="GR30" i="1"/>
  <c r="GT30" i="1" s="1"/>
  <c r="FH30" i="1"/>
  <c r="ET30" i="1"/>
  <c r="EF30" i="1"/>
  <c r="DR30" i="1"/>
  <c r="GC30" i="1"/>
  <c r="HL30" i="1" l="1"/>
  <c r="GX30" i="1"/>
  <c r="HK30" i="1"/>
  <c r="HR30" i="1" s="1"/>
  <c r="GS30" i="1"/>
  <c r="HM30" i="1"/>
  <c r="DD30" i="1"/>
  <c r="CP30" i="1"/>
  <c r="AY30" i="1"/>
  <c r="AY29" i="1"/>
  <c r="CB30" i="1"/>
  <c r="CB29" i="1"/>
  <c r="BN30" i="1"/>
  <c r="BN29" i="1"/>
  <c r="AK30" i="1"/>
  <c r="FW30" i="1"/>
  <c r="FX30" i="1"/>
  <c r="O30" i="1"/>
  <c r="L30" i="1"/>
  <c r="FZ30" i="1"/>
  <c r="FY30" i="1"/>
  <c r="DY29" i="7" l="1"/>
  <c r="G30" i="4"/>
  <c r="DZ29" i="7"/>
  <c r="H30" i="4"/>
  <c r="JJ33" i="1"/>
  <c r="JI33" i="1"/>
  <c r="JH33" i="1"/>
  <c r="JG33" i="1"/>
  <c r="JF33" i="1"/>
  <c r="JE33" i="1"/>
  <c r="JD33" i="1"/>
  <c r="JB33" i="1"/>
  <c r="JA33" i="1"/>
  <c r="IZ33" i="1"/>
  <c r="IY33" i="1"/>
  <c r="HO33" i="1"/>
  <c r="GB33" i="1"/>
  <c r="D33" i="1"/>
  <c r="CW6" i="15" l="1"/>
  <c r="CV6" i="15"/>
  <c r="CW7" i="15"/>
  <c r="CV7" i="15"/>
  <c r="CL6" i="15"/>
  <c r="CK6" i="15"/>
  <c r="CL7" i="15"/>
  <c r="CK7" i="15"/>
  <c r="CA6" i="15"/>
  <c r="BZ6" i="15"/>
  <c r="CA7" i="15"/>
  <c r="BZ7" i="15"/>
  <c r="BP6" i="15"/>
  <c r="BO6" i="15"/>
  <c r="BP7" i="15"/>
  <c r="BO7" i="15"/>
  <c r="BE6" i="15"/>
  <c r="BD6" i="15"/>
  <c r="BE7" i="15"/>
  <c r="BD7" i="15"/>
  <c r="AT6" i="15"/>
  <c r="AS6" i="15"/>
  <c r="AT7" i="15"/>
  <c r="AS7" i="15"/>
  <c r="AI6" i="15"/>
  <c r="AH6" i="15"/>
  <c r="AI7" i="15"/>
  <c r="AH7" i="15"/>
  <c r="M6" i="15"/>
  <c r="L6" i="15"/>
  <c r="X6" i="15"/>
  <c r="W6" i="15"/>
  <c r="X7" i="15"/>
  <c r="W7" i="15"/>
  <c r="CZ9" i="15"/>
  <c r="CY9" i="15"/>
  <c r="CZ10" i="15" s="1"/>
  <c r="CW8" i="15"/>
  <c r="CV8" i="15"/>
  <c r="CL8" i="15"/>
  <c r="CK8" i="15"/>
  <c r="CA8" i="15"/>
  <c r="BZ8" i="15"/>
  <c r="BP8" i="15"/>
  <c r="BO8" i="15"/>
  <c r="BE8" i="15"/>
  <c r="BD8" i="15"/>
  <c r="AT8" i="15"/>
  <c r="AS8" i="15"/>
  <c r="AI8" i="15"/>
  <c r="AH8" i="15"/>
  <c r="X8" i="15"/>
  <c r="W8" i="15"/>
  <c r="M8" i="15"/>
  <c r="L8" i="15"/>
  <c r="M7" i="15"/>
  <c r="L7" i="15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S6" i="16"/>
  <c r="R6" i="16"/>
  <c r="S5" i="16"/>
  <c r="R5" i="16"/>
  <c r="S4" i="16"/>
  <c r="R4" i="16"/>
  <c r="S3" i="16"/>
  <c r="R3" i="16"/>
  <c r="Y7" i="15" l="1"/>
  <c r="AJ8" i="15"/>
  <c r="BF8" i="15"/>
  <c r="CX8" i="15"/>
  <c r="AU6" i="15"/>
  <c r="BQ6" i="15"/>
  <c r="CM6" i="15"/>
  <c r="AU7" i="15"/>
  <c r="CM7" i="15"/>
  <c r="AJ6" i="15"/>
  <c r="BF6" i="15"/>
  <c r="CB6" i="15"/>
  <c r="AJ7" i="15"/>
  <c r="CB8" i="15"/>
  <c r="CX6" i="15"/>
  <c r="N7" i="15"/>
  <c r="Y6" i="15"/>
  <c r="CY10" i="15"/>
  <c r="AU8" i="15"/>
  <c r="CM8" i="15"/>
  <c r="Y8" i="15"/>
  <c r="BQ8" i="15"/>
  <c r="CX7" i="15"/>
  <c r="N8" i="16"/>
  <c r="L8" i="16"/>
  <c r="J8" i="16"/>
  <c r="H8" i="16"/>
  <c r="F8" i="16"/>
  <c r="S7" i="16"/>
  <c r="D8" i="16"/>
  <c r="B8" i="16"/>
  <c r="P8" i="16"/>
  <c r="R7" i="16"/>
  <c r="N8" i="15"/>
  <c r="N6" i="15"/>
  <c r="CB7" i="15"/>
  <c r="BQ7" i="15"/>
  <c r="BF7" i="15"/>
  <c r="CV10" i="15" l="1"/>
  <c r="CK10" i="15"/>
  <c r="BZ10" i="15"/>
  <c r="BD10" i="15"/>
  <c r="W10" i="15"/>
  <c r="L10" i="15"/>
  <c r="AT10" i="15"/>
  <c r="AH10" i="15"/>
  <c r="BP10" i="15"/>
  <c r="R8" i="16"/>
  <c r="BE10" i="15"/>
  <c r="AI10" i="15"/>
  <c r="M10" i="15"/>
  <c r="X10" i="15"/>
  <c r="BO10" i="15" l="1"/>
  <c r="CW10" i="15"/>
  <c r="CL10" i="15"/>
  <c r="AS10" i="15"/>
  <c r="CA10" i="15"/>
  <c r="IT28" i="1"/>
  <c r="IR28" i="1" s="1"/>
  <c r="IT27" i="1"/>
  <c r="IQ27" i="1" s="1"/>
  <c r="IT26" i="1"/>
  <c r="IR26" i="1" s="1"/>
  <c r="IT25" i="1"/>
  <c r="IR25" i="1" s="1"/>
  <c r="IT24" i="1"/>
  <c r="IR24" i="1" s="1"/>
  <c r="IT23" i="1"/>
  <c r="IT22" i="1"/>
  <c r="IS28" i="1"/>
  <c r="IP28" i="1" s="1"/>
  <c r="IS27" i="1"/>
  <c r="IP27" i="1" s="1"/>
  <c r="IS26" i="1"/>
  <c r="IP26" i="1" s="1"/>
  <c r="IS25" i="1"/>
  <c r="IP25" i="1" s="1"/>
  <c r="IS24" i="1"/>
  <c r="IP24" i="1" s="1"/>
  <c r="IS23" i="1"/>
  <c r="IS22" i="1"/>
  <c r="IP22" i="1" s="1"/>
  <c r="IR22" i="1" l="1"/>
  <c r="IT33" i="1"/>
  <c r="IO22" i="1"/>
  <c r="IQ22" i="1"/>
  <c r="IO23" i="1"/>
  <c r="IQ23" i="1"/>
  <c r="IO26" i="1"/>
  <c r="IQ26" i="1"/>
  <c r="IO27" i="1"/>
  <c r="IR27" i="1"/>
  <c r="IP23" i="1"/>
  <c r="IO24" i="1"/>
  <c r="IO28" i="1"/>
  <c r="IQ24" i="1"/>
  <c r="IQ28" i="1"/>
  <c r="IR23" i="1"/>
  <c r="IO25" i="1"/>
  <c r="IQ25" i="1"/>
  <c r="FB28" i="7"/>
  <c r="DX28" i="7"/>
  <c r="EC28" i="7" s="1"/>
  <c r="ES28" i="7"/>
  <c r="FC28" i="7"/>
  <c r="FL28" i="7"/>
  <c r="FK28" i="7"/>
  <c r="FJ28" i="7"/>
  <c r="FI28" i="7"/>
  <c r="FH28" i="7"/>
  <c r="FG28" i="7"/>
  <c r="FF28" i="7"/>
  <c r="FE28" i="7"/>
  <c r="FD28" i="7"/>
  <c r="EA28" i="7"/>
  <c r="FA28" i="7"/>
  <c r="FO28" i="7" s="1"/>
  <c r="ED28" i="7" l="1"/>
  <c r="EU28" i="7"/>
  <c r="EW28" i="7"/>
  <c r="EX28" i="7"/>
  <c r="ET28" i="7"/>
  <c r="EY28" i="7"/>
  <c r="EE28" i="7"/>
  <c r="EV28" i="7"/>
  <c r="EZ28" i="7"/>
  <c r="EB28" i="7"/>
  <c r="EF28" i="7"/>
  <c r="IA29" i="1"/>
  <c r="IE29" i="1" s="1"/>
  <c r="IG29" i="1"/>
  <c r="IF29" i="1"/>
  <c r="HZ29" i="1"/>
  <c r="IC29" i="1" s="1"/>
  <c r="GQ29" i="1"/>
  <c r="GV29" i="1"/>
  <c r="HD29" i="1" s="1"/>
  <c r="GP29" i="1"/>
  <c r="GP34" i="1"/>
  <c r="HJ29" i="1"/>
  <c r="GN34" i="1"/>
  <c r="HI29" i="1"/>
  <c r="GL34" i="1"/>
  <c r="HH29" i="1"/>
  <c r="GJ34" i="1"/>
  <c r="GU29" i="1"/>
  <c r="GK34" i="1"/>
  <c r="GI34" i="1"/>
  <c r="GW29" i="1" l="1"/>
  <c r="GY29" i="1" s="1"/>
  <c r="HG29" i="1"/>
  <c r="GR29" i="1"/>
  <c r="GT29" i="1" s="1"/>
  <c r="HA29" i="1"/>
  <c r="ID29" i="1"/>
  <c r="IB29" i="1"/>
  <c r="GO34" i="1"/>
  <c r="HC29" i="1"/>
  <c r="GZ29" i="1"/>
  <c r="HF29" i="1"/>
  <c r="GM34" i="1"/>
  <c r="HB29" i="1"/>
  <c r="HE29" i="1"/>
  <c r="IH29" i="1"/>
  <c r="II29" i="1" s="1"/>
  <c r="IU29" i="1"/>
  <c r="IV29" i="1"/>
  <c r="GA29" i="1"/>
  <c r="GX29" i="1" l="1"/>
  <c r="HM29" i="1"/>
  <c r="HK29" i="1"/>
  <c r="HR29" i="1" s="1"/>
  <c r="HL29" i="1"/>
  <c r="GS29" i="1"/>
  <c r="IW29" i="1"/>
  <c r="IJ29" i="1"/>
  <c r="FX29" i="1"/>
  <c r="FW29" i="1"/>
  <c r="O29" i="1"/>
  <c r="L29" i="1"/>
  <c r="FZ29" i="1"/>
  <c r="FY29" i="1"/>
  <c r="FN29" i="1"/>
  <c r="FV29" i="1"/>
  <c r="EZ29" i="1"/>
  <c r="FH29" i="1"/>
  <c r="EL29" i="1"/>
  <c r="ET29" i="1"/>
  <c r="DX29" i="1"/>
  <c r="EF29" i="1"/>
  <c r="DJ29" i="1"/>
  <c r="DR29" i="1"/>
  <c r="GC29" i="1"/>
  <c r="CV29" i="1"/>
  <c r="DD29" i="1"/>
  <c r="DY28" i="7" l="1"/>
  <c r="G29" i="4"/>
  <c r="DZ28" i="7"/>
  <c r="H29" i="4"/>
  <c r="CH29" i="1"/>
  <c r="CP29" i="1"/>
  <c r="AC29" i="1" l="1"/>
  <c r="AK29" i="1"/>
  <c r="CL28" i="10" l="1"/>
  <c r="CK28" i="10"/>
  <c r="CJ28" i="10"/>
  <c r="CI28" i="10"/>
  <c r="CH28" i="10"/>
  <c r="CG28" i="10"/>
  <c r="CF28" i="10"/>
  <c r="CL27" i="10"/>
  <c r="CK27" i="10"/>
  <c r="CJ27" i="10"/>
  <c r="CI27" i="10"/>
  <c r="CH27" i="10"/>
  <c r="CG27" i="10"/>
  <c r="CF27" i="10"/>
  <c r="BC28" i="10"/>
  <c r="BK28" i="10"/>
  <c r="BB28" i="10"/>
  <c r="BJ28" i="10"/>
  <c r="BI28" i="10"/>
  <c r="BH28" i="10"/>
  <c r="BG28" i="10"/>
  <c r="BF28" i="10"/>
  <c r="BE28" i="10"/>
  <c r="BC27" i="10"/>
  <c r="BC33" i="10" s="1"/>
  <c r="BK27" i="10"/>
  <c r="BB27" i="10"/>
  <c r="BB33" i="10" s="1"/>
  <c r="BJ27" i="10"/>
  <c r="BJ33" i="10" s="1"/>
  <c r="BI27" i="10"/>
  <c r="BI33" i="10" s="1"/>
  <c r="BH27" i="10"/>
  <c r="BH33" i="10" s="1"/>
  <c r="BG27" i="10"/>
  <c r="BG33" i="10" s="1"/>
  <c r="BF27" i="10"/>
  <c r="BF33" i="10" s="1"/>
  <c r="BE27" i="10"/>
  <c r="BE33" i="10" s="1"/>
  <c r="AJ28" i="10"/>
  <c r="AI28" i="10"/>
  <c r="AH28" i="10"/>
  <c r="AG28" i="10"/>
  <c r="AF28" i="10"/>
  <c r="AE28" i="10"/>
  <c r="AD28" i="10"/>
  <c r="AJ27" i="10"/>
  <c r="AI27" i="10"/>
  <c r="AH27" i="10"/>
  <c r="AG27" i="10"/>
  <c r="AF27" i="10"/>
  <c r="AE27" i="10"/>
  <c r="AD27" i="10"/>
  <c r="BK33" i="10" l="1"/>
  <c r="AY27" i="10"/>
  <c r="AY28" i="10"/>
  <c r="F32" i="10"/>
  <c r="M28" i="4"/>
  <c r="J28" i="4"/>
  <c r="I28" i="4"/>
  <c r="E28" i="4"/>
  <c r="D28" i="4"/>
  <c r="JC27" i="1"/>
  <c r="JC26" i="1"/>
  <c r="JC25" i="1"/>
  <c r="JC24" i="1"/>
  <c r="JC23" i="1"/>
  <c r="JC22" i="1"/>
  <c r="IX28" i="1"/>
  <c r="JC28" i="1" s="1"/>
  <c r="FN28" i="1"/>
  <c r="EZ28" i="1"/>
  <c r="JC33" i="1" l="1"/>
  <c r="F28" i="4"/>
  <c r="L28" i="4"/>
  <c r="EL28" i="1"/>
  <c r="DX28" i="1"/>
  <c r="DJ28" i="1"/>
  <c r="CV28" i="1"/>
  <c r="CH28" i="1"/>
  <c r="BO28" i="1"/>
  <c r="CB28" i="1" s="1"/>
  <c r="AZ28" i="1"/>
  <c r="BF28" i="1" s="1"/>
  <c r="BT28" i="1" l="1"/>
  <c r="C43" i="7"/>
  <c r="C42" i="7"/>
  <c r="C41" i="7"/>
  <c r="DG27" i="10" l="1"/>
  <c r="DE27" i="10"/>
  <c r="DD27" i="10"/>
  <c r="DC27" i="10"/>
  <c r="DG26" i="10"/>
  <c r="DE26" i="10"/>
  <c r="DD26" i="10"/>
  <c r="DC26" i="10"/>
  <c r="DG24" i="10"/>
  <c r="DE24" i="10"/>
  <c r="DD24" i="10"/>
  <c r="DC24" i="10"/>
  <c r="DG23" i="10"/>
  <c r="DE23" i="10"/>
  <c r="DD23" i="10"/>
  <c r="DC23" i="10"/>
  <c r="DG22" i="10"/>
  <c r="DE22" i="10"/>
  <c r="DD22" i="10"/>
  <c r="DC22" i="10"/>
  <c r="DG21" i="10"/>
  <c r="DE21" i="10"/>
  <c r="DD21" i="10"/>
  <c r="DC21" i="10"/>
  <c r="DG20" i="10"/>
  <c r="DE20" i="10"/>
  <c r="DD20" i="10"/>
  <c r="DC20" i="10"/>
  <c r="DG19" i="10"/>
  <c r="DE19" i="10"/>
  <c r="DD19" i="10"/>
  <c r="DG18" i="10"/>
  <c r="DE18" i="10"/>
  <c r="DD18" i="10"/>
  <c r="DG17" i="10"/>
  <c r="DE17" i="10"/>
  <c r="DD17" i="10"/>
  <c r="DG16" i="10"/>
  <c r="DE16" i="10"/>
  <c r="DD16" i="10"/>
  <c r="DG15" i="10"/>
  <c r="DE15" i="10"/>
  <c r="DD15" i="10"/>
  <c r="DG14" i="10"/>
  <c r="DE14" i="10"/>
  <c r="DD14" i="10"/>
  <c r="DG13" i="10"/>
  <c r="DE13" i="10"/>
  <c r="DD13" i="10"/>
  <c r="DG12" i="10"/>
  <c r="DE12" i="10"/>
  <c r="DD12" i="10"/>
  <c r="DG11" i="10"/>
  <c r="DE11" i="10"/>
  <c r="DD11" i="10"/>
  <c r="O10" i="10"/>
  <c r="L10" i="10"/>
  <c r="DG9" i="10"/>
  <c r="DE9" i="10"/>
  <c r="DD9" i="10"/>
  <c r="DC9" i="10"/>
  <c r="DG8" i="10"/>
  <c r="DE8" i="10"/>
  <c r="DD8" i="10"/>
  <c r="DC8" i="10"/>
  <c r="DG7" i="10"/>
  <c r="DE7" i="10"/>
  <c r="DD7" i="10"/>
  <c r="DC7" i="10"/>
  <c r="DG6" i="10"/>
  <c r="DE6" i="10"/>
  <c r="DD6" i="10"/>
  <c r="DC6" i="10"/>
  <c r="DG5" i="10"/>
  <c r="DE5" i="10"/>
  <c r="DD5" i="10"/>
  <c r="DC5" i="10"/>
  <c r="DG4" i="10"/>
  <c r="DE4" i="10"/>
  <c r="DD4" i="10"/>
  <c r="DC4" i="10"/>
  <c r="O10" i="5"/>
  <c r="K10" i="5"/>
  <c r="EJ11" i="12"/>
  <c r="EG11" i="12"/>
  <c r="EF11" i="12"/>
  <c r="ED11" i="12"/>
  <c r="EC11" i="12"/>
  <c r="DZ11" i="12"/>
  <c r="DY11" i="12"/>
  <c r="DX11" i="12"/>
  <c r="DW11" i="12"/>
  <c r="DV11" i="12"/>
  <c r="DU11" i="12"/>
  <c r="DT11" i="12"/>
  <c r="DR11" i="12"/>
  <c r="DQ11" i="12"/>
  <c r="DP11" i="12"/>
  <c r="DO11" i="12"/>
  <c r="DN11" i="12"/>
  <c r="DM11" i="12"/>
  <c r="DL11" i="12"/>
  <c r="DI11" i="12"/>
  <c r="DH11" i="12"/>
  <c r="DG11" i="12"/>
  <c r="DF11" i="12"/>
  <c r="DE11" i="12"/>
  <c r="DD11" i="12"/>
  <c r="DC11" i="12"/>
  <c r="DA11" i="12"/>
  <c r="CZ11" i="12"/>
  <c r="CY11" i="12"/>
  <c r="CX11" i="12"/>
  <c r="CW11" i="12"/>
  <c r="CV11" i="12"/>
  <c r="CU11" i="12"/>
  <c r="CR11" i="12"/>
  <c r="CQ11" i="12"/>
  <c r="CP11" i="12"/>
  <c r="CO11" i="12"/>
  <c r="CN11" i="12"/>
  <c r="CM11" i="12"/>
  <c r="CL11" i="12"/>
  <c r="CJ11" i="12"/>
  <c r="CI11" i="12"/>
  <c r="CH11" i="12"/>
  <c r="CG11" i="12"/>
  <c r="CF11" i="12"/>
  <c r="CE11" i="12"/>
  <c r="CD11" i="12"/>
  <c r="BQ11" i="12"/>
  <c r="BP11" i="12"/>
  <c r="BO11" i="12"/>
  <c r="BN11" i="12"/>
  <c r="BM11" i="12"/>
  <c r="BL11" i="12"/>
  <c r="BK11" i="12"/>
  <c r="AZ11" i="12"/>
  <c r="AY11" i="12"/>
  <c r="AX11" i="12"/>
  <c r="AW11" i="12"/>
  <c r="AV11" i="12"/>
  <c r="AU11" i="12"/>
  <c r="AT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S11" i="12"/>
  <c r="R11" i="12"/>
  <c r="P11" i="12"/>
  <c r="N11" i="12"/>
  <c r="M11" i="12"/>
  <c r="K11" i="12"/>
  <c r="J11" i="12"/>
  <c r="H11" i="12"/>
  <c r="E11" i="12"/>
  <c r="D11" i="12"/>
  <c r="C11" i="12"/>
  <c r="EA10" i="12"/>
  <c r="EB10" i="12" s="1"/>
  <c r="DS10" i="12"/>
  <c r="DJ10" i="12"/>
  <c r="DB10" i="12"/>
  <c r="DK10" i="12" s="1"/>
  <c r="CS10" i="12"/>
  <c r="CK10" i="12"/>
  <c r="BY10" i="12"/>
  <c r="BA10" i="12"/>
  <c r="AS10" i="12"/>
  <c r="GC28" i="1"/>
  <c r="GA28" i="1"/>
  <c r="FZ28" i="1"/>
  <c r="FY28" i="1"/>
  <c r="GC27" i="1"/>
  <c r="GA27" i="1"/>
  <c r="FZ27" i="1"/>
  <c r="FY27" i="1"/>
  <c r="GC26" i="1"/>
  <c r="GA26" i="1"/>
  <c r="FZ26" i="1"/>
  <c r="FY26" i="1"/>
  <c r="GC24" i="1"/>
  <c r="GA24" i="1"/>
  <c r="FZ24" i="1"/>
  <c r="FY24" i="1"/>
  <c r="GC23" i="1"/>
  <c r="GA23" i="1"/>
  <c r="FZ23" i="1"/>
  <c r="FY23" i="1"/>
  <c r="GC22" i="1"/>
  <c r="GA22" i="1"/>
  <c r="FZ22" i="1"/>
  <c r="FY22" i="1"/>
  <c r="GA21" i="1"/>
  <c r="FZ21" i="1"/>
  <c r="FY21" i="1"/>
  <c r="GA20" i="1"/>
  <c r="FZ20" i="1"/>
  <c r="FY20" i="1"/>
  <c r="GA19" i="1"/>
  <c r="FZ19" i="1"/>
  <c r="GA18" i="1"/>
  <c r="FZ18" i="1"/>
  <c r="GA17" i="1"/>
  <c r="FZ17" i="1"/>
  <c r="GA16" i="1"/>
  <c r="FZ16" i="1"/>
  <c r="GA15" i="1"/>
  <c r="FZ15" i="1"/>
  <c r="GA14" i="1"/>
  <c r="FZ14" i="1"/>
  <c r="GA13" i="1"/>
  <c r="FZ13" i="1"/>
  <c r="GA12" i="1"/>
  <c r="FZ12" i="1"/>
  <c r="GA11" i="1"/>
  <c r="FZ11" i="1"/>
  <c r="O10" i="1"/>
  <c r="L10" i="1"/>
  <c r="G10" i="4" s="1"/>
  <c r="GA9" i="1"/>
  <c r="FZ9" i="1"/>
  <c r="FY9" i="1"/>
  <c r="GA8" i="1"/>
  <c r="FZ8" i="1"/>
  <c r="FY8" i="1"/>
  <c r="GA7" i="1"/>
  <c r="FZ7" i="1"/>
  <c r="FY7" i="1"/>
  <c r="GA6" i="1"/>
  <c r="FZ6" i="1"/>
  <c r="FY6" i="1"/>
  <c r="GA5" i="1"/>
  <c r="FZ5" i="1"/>
  <c r="FY5" i="1"/>
  <c r="GA4" i="1"/>
  <c r="FZ4" i="1"/>
  <c r="FY4" i="1"/>
  <c r="X10" i="1"/>
  <c r="AK10" i="1" s="1"/>
  <c r="AL10" i="1"/>
  <c r="AY10" i="1" s="1"/>
  <c r="AZ10" i="1"/>
  <c r="BN10" i="1" s="1"/>
  <c r="BO10" i="1"/>
  <c r="CB10" i="1" s="1"/>
  <c r="CC10" i="1"/>
  <c r="CP10" i="1" s="1"/>
  <c r="CQ10" i="1"/>
  <c r="DE10" i="1"/>
  <c r="DR10" i="1" s="1"/>
  <c r="DS10" i="1"/>
  <c r="EF10" i="1" s="1"/>
  <c r="EG10" i="1"/>
  <c r="Y10" i="4" s="1"/>
  <c r="EU10" i="1"/>
  <c r="FI10" i="1"/>
  <c r="FW10" i="1"/>
  <c r="FX10" i="1"/>
  <c r="FY10" i="1"/>
  <c r="FZ10" i="1"/>
  <c r="GA10" i="1"/>
  <c r="HU10" i="1"/>
  <c r="GP10" i="1"/>
  <c r="GQ10" i="1"/>
  <c r="GU10" i="1"/>
  <c r="GV10" i="1"/>
  <c r="HD10" i="1"/>
  <c r="HH10" i="1"/>
  <c r="HK10" i="1"/>
  <c r="HR10" i="1" s="1"/>
  <c r="IX10" i="1"/>
  <c r="GO112" i="1"/>
  <c r="GN112" i="1"/>
  <c r="GM112" i="1"/>
  <c r="GL112" i="1"/>
  <c r="GP111" i="1"/>
  <c r="G10" i="12"/>
  <c r="I10" i="12"/>
  <c r="L10" i="12"/>
  <c r="T10" i="12"/>
  <c r="O10" i="12" s="1"/>
  <c r="U10" i="12"/>
  <c r="BB10" i="12"/>
  <c r="BC10" i="12"/>
  <c r="BD10" i="12"/>
  <c r="BE10" i="12"/>
  <c r="BF10" i="12"/>
  <c r="BG10" i="12"/>
  <c r="BH10" i="12"/>
  <c r="BI10" i="12"/>
  <c r="BZ10" i="12"/>
  <c r="CA10" i="12"/>
  <c r="CB10" i="12"/>
  <c r="CC10" i="12"/>
  <c r="CT10" i="12"/>
  <c r="EE10" i="12"/>
  <c r="EH10" i="12"/>
  <c r="EI10" i="12"/>
  <c r="EL10" i="12"/>
  <c r="D10" i="4"/>
  <c r="E10" i="4"/>
  <c r="H10" i="4"/>
  <c r="I10" i="4"/>
  <c r="J10" i="4"/>
  <c r="K10" i="4"/>
  <c r="M10" i="4"/>
  <c r="T10" i="4"/>
  <c r="U10" i="4"/>
  <c r="V10" i="4"/>
  <c r="X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V10" i="4"/>
  <c r="AX10" i="4"/>
  <c r="BA10" i="4"/>
  <c r="BH10" i="4"/>
  <c r="BI10" i="4"/>
  <c r="BL10" i="4"/>
  <c r="P10" i="5"/>
  <c r="Q10" i="5"/>
  <c r="R10" i="5"/>
  <c r="U10" i="5"/>
  <c r="DX9" i="7"/>
  <c r="DZ9" i="7"/>
  <c r="ES9" i="7"/>
  <c r="O10" i="7"/>
  <c r="AB10" i="7"/>
  <c r="AO10" i="7"/>
  <c r="BB10" i="7"/>
  <c r="BO10" i="7"/>
  <c r="CB10" i="7"/>
  <c r="CO10" i="7"/>
  <c r="DB10" i="7"/>
  <c r="DO10" i="7"/>
  <c r="EK10" i="7"/>
  <c r="EQ10" i="7"/>
  <c r="FA10" i="7"/>
  <c r="FB10" i="7"/>
  <c r="FC10" i="7"/>
  <c r="FD10" i="7"/>
  <c r="FF10" i="7"/>
  <c r="FG10" i="7"/>
  <c r="FH10" i="7"/>
  <c r="FI10" i="7"/>
  <c r="FJ10" i="7"/>
  <c r="FK10" i="7"/>
  <c r="FL10" i="7"/>
  <c r="X10" i="10"/>
  <c r="AY10" i="10"/>
  <c r="DA10" i="10"/>
  <c r="DB10" i="10"/>
  <c r="DC10" i="10"/>
  <c r="DD10" i="10"/>
  <c r="DE10" i="10"/>
  <c r="DG10" i="10"/>
  <c r="DG28" i="10"/>
  <c r="DE28" i="10"/>
  <c r="DD28" i="10"/>
  <c r="DC28" i="10"/>
  <c r="GC10" i="1" l="1"/>
  <c r="BN10" i="4"/>
  <c r="R10" i="4"/>
  <c r="BK10" i="4"/>
  <c r="BQ10" i="4" s="1"/>
  <c r="DY9" i="7"/>
  <c r="BB10" i="4"/>
  <c r="AZ10" i="4"/>
  <c r="Z10" i="4"/>
  <c r="GW10" i="1"/>
  <c r="BG10" i="4"/>
  <c r="BM10" i="4" s="1"/>
  <c r="BR10" i="4"/>
  <c r="AW10" i="4"/>
  <c r="JK10" i="1"/>
  <c r="GP112" i="1"/>
  <c r="GP113" i="1" s="1"/>
  <c r="GR10" i="1"/>
  <c r="FE10" i="7"/>
  <c r="FS9" i="7"/>
  <c r="FQ9" i="7"/>
  <c r="FP9" i="7"/>
  <c r="S10" i="5"/>
  <c r="BO10" i="4"/>
  <c r="Q10" i="4"/>
  <c r="EK10" i="12"/>
  <c r="FV10" i="1"/>
  <c r="AU10" i="4"/>
  <c r="FS27" i="7"/>
  <c r="FQ27" i="7"/>
  <c r="F10" i="4"/>
  <c r="FH10" i="1"/>
  <c r="W10" i="4"/>
  <c r="DD10" i="1"/>
  <c r="S10" i="4"/>
  <c r="BS10" i="4" s="1"/>
  <c r="AY10" i="4"/>
  <c r="BJ10" i="4"/>
  <c r="BP10" i="4" s="1"/>
  <c r="ET10" i="1"/>
  <c r="BD10" i="4"/>
  <c r="FP27" i="7"/>
  <c r="FR9" i="7"/>
  <c r="FR27" i="7"/>
  <c r="Q10" i="12"/>
  <c r="BJ10" i="12"/>
  <c r="AQ28" i="1" l="1"/>
  <c r="AC28" i="1"/>
  <c r="O28" i="1"/>
  <c r="L28" i="1"/>
  <c r="O22" i="1"/>
  <c r="DZ21" i="7" s="1"/>
  <c r="DY27" i="7" l="1"/>
  <c r="G28" i="4"/>
  <c r="DZ27" i="7"/>
  <c r="H28" i="4"/>
  <c r="L35" i="12"/>
  <c r="F35" i="12"/>
  <c r="H35" i="12"/>
  <c r="E35" i="12"/>
  <c r="K35" i="12"/>
  <c r="J35" i="12"/>
  <c r="I35" i="12"/>
  <c r="G35" i="12"/>
  <c r="D35" i="12"/>
  <c r="C35" i="12"/>
  <c r="JK28" i="1"/>
  <c r="JK27" i="1"/>
  <c r="JK26" i="1"/>
  <c r="JK24" i="1"/>
  <c r="JK23" i="1"/>
  <c r="JK22" i="1"/>
  <c r="IX21" i="1"/>
  <c r="IX20" i="1"/>
  <c r="IX19" i="1"/>
  <c r="IX18" i="1"/>
  <c r="IX17" i="1"/>
  <c r="IX16" i="1"/>
  <c r="IX15" i="1"/>
  <c r="IX14" i="1"/>
  <c r="IX13" i="1"/>
  <c r="IX12" i="1"/>
  <c r="IX11" i="1"/>
  <c r="IX9" i="1"/>
  <c r="IX8" i="1"/>
  <c r="IX7" i="1"/>
  <c r="IX6" i="1"/>
  <c r="IX5" i="1"/>
  <c r="IX4" i="1"/>
  <c r="IX33" i="1" l="1"/>
  <c r="T4" i="12"/>
  <c r="T5" i="12"/>
  <c r="O5" i="12" s="1"/>
  <c r="Q5" i="12" s="1"/>
  <c r="T6" i="12"/>
  <c r="U6" i="12" s="1"/>
  <c r="T7" i="12"/>
  <c r="T8" i="12"/>
  <c r="O8" i="12" s="1"/>
  <c r="Q8" i="12" s="1"/>
  <c r="T9" i="12"/>
  <c r="O9" i="12" s="1"/>
  <c r="Q9" i="12" s="1"/>
  <c r="G9" i="12"/>
  <c r="G11" i="12" s="1"/>
  <c r="I9" i="12"/>
  <c r="I11" i="12" s="1"/>
  <c r="L9" i="12"/>
  <c r="L11" i="12" s="1"/>
  <c r="EI9" i="12"/>
  <c r="EK9" i="12" s="1"/>
  <c r="EI8" i="12"/>
  <c r="EK8" i="12" s="1"/>
  <c r="EI6" i="12"/>
  <c r="EK6" i="12" s="1"/>
  <c r="EI5" i="12"/>
  <c r="EK5" i="12" s="1"/>
  <c r="EI4" i="12"/>
  <c r="EL9" i="12"/>
  <c r="EL8" i="12"/>
  <c r="EL7" i="12"/>
  <c r="EL6" i="12"/>
  <c r="EL5" i="12"/>
  <c r="EL4" i="12"/>
  <c r="EH9" i="12"/>
  <c r="EH8" i="12"/>
  <c r="EH7" i="12"/>
  <c r="EH6" i="12"/>
  <c r="EH5" i="12"/>
  <c r="EH4" i="12"/>
  <c r="EE9" i="12"/>
  <c r="EE8" i="12"/>
  <c r="EE7" i="12"/>
  <c r="EE6" i="12"/>
  <c r="EE5" i="12"/>
  <c r="EE4" i="12"/>
  <c r="DS8" i="12"/>
  <c r="DR18" i="12"/>
  <c r="DQ18" i="12"/>
  <c r="DP18" i="12"/>
  <c r="DO18" i="12"/>
  <c r="DN18" i="12"/>
  <c r="DM18" i="12"/>
  <c r="DL18" i="12"/>
  <c r="DR17" i="12"/>
  <c r="DQ17" i="12"/>
  <c r="DP17" i="12"/>
  <c r="DO17" i="12"/>
  <c r="DN17" i="12"/>
  <c r="DM17" i="12"/>
  <c r="DL17" i="12"/>
  <c r="EA9" i="12"/>
  <c r="DS9" i="12"/>
  <c r="EA8" i="12"/>
  <c r="EA7" i="12"/>
  <c r="DS7" i="12"/>
  <c r="EA6" i="12"/>
  <c r="DS6" i="12"/>
  <c r="EA5" i="12"/>
  <c r="DS5" i="12"/>
  <c r="EA4" i="12"/>
  <c r="DS4" i="12"/>
  <c r="DA18" i="12"/>
  <c r="CZ18" i="12"/>
  <c r="CY18" i="12"/>
  <c r="CX18" i="12"/>
  <c r="CW18" i="12"/>
  <c r="CV18" i="12"/>
  <c r="CU18" i="12"/>
  <c r="DA17" i="12"/>
  <c r="CZ17" i="12"/>
  <c r="CY17" i="12"/>
  <c r="CX17" i="12"/>
  <c r="CW17" i="12"/>
  <c r="CV17" i="12"/>
  <c r="CU17" i="12"/>
  <c r="DJ9" i="12"/>
  <c r="DJ8" i="12"/>
  <c r="DJ7" i="12"/>
  <c r="DJ6" i="12"/>
  <c r="DJ5" i="12"/>
  <c r="DJ4" i="12"/>
  <c r="DB9" i="12"/>
  <c r="DB8" i="12"/>
  <c r="DB7" i="12"/>
  <c r="DB6" i="12"/>
  <c r="DB5" i="12"/>
  <c r="DB4" i="12"/>
  <c r="CS9" i="12"/>
  <c r="CS8" i="12"/>
  <c r="CS7" i="12"/>
  <c r="CS6" i="12"/>
  <c r="CS5" i="12"/>
  <c r="CS4" i="12"/>
  <c r="CK9" i="12"/>
  <c r="CK8" i="12"/>
  <c r="CK7" i="12"/>
  <c r="CK6" i="12"/>
  <c r="CK5" i="12"/>
  <c r="CK4" i="12"/>
  <c r="CB9" i="12"/>
  <c r="CA9" i="12"/>
  <c r="BZ9" i="12"/>
  <c r="FF27" i="7"/>
  <c r="FL27" i="7"/>
  <c r="FK27" i="7"/>
  <c r="FJ27" i="7"/>
  <c r="FI27" i="7"/>
  <c r="FH27" i="7"/>
  <c r="FG27" i="7"/>
  <c r="FE27" i="7"/>
  <c r="FD27" i="7"/>
  <c r="FC27" i="7"/>
  <c r="FA27" i="7"/>
  <c r="FO27" i="7" s="1"/>
  <c r="FL26" i="7"/>
  <c r="FK26" i="7"/>
  <c r="FJ26" i="7"/>
  <c r="FI26" i="7"/>
  <c r="FH26" i="7"/>
  <c r="FG26" i="7"/>
  <c r="FF26" i="7"/>
  <c r="FE26" i="7"/>
  <c r="FD26" i="7"/>
  <c r="FC26" i="7"/>
  <c r="FA26" i="7"/>
  <c r="FL25" i="7"/>
  <c r="FK25" i="7"/>
  <c r="FJ25" i="7"/>
  <c r="FI25" i="7"/>
  <c r="FH25" i="7"/>
  <c r="FG25" i="7"/>
  <c r="FF25" i="7"/>
  <c r="FE25" i="7"/>
  <c r="FD25" i="7"/>
  <c r="FC25" i="7"/>
  <c r="FA25" i="7"/>
  <c r="FL24" i="7"/>
  <c r="FK24" i="7"/>
  <c r="FJ24" i="7"/>
  <c r="FI24" i="7"/>
  <c r="FH24" i="7"/>
  <c r="FG24" i="7"/>
  <c r="FF24" i="7"/>
  <c r="FE24" i="7"/>
  <c r="FD24" i="7"/>
  <c r="FC24" i="7"/>
  <c r="FA24" i="7"/>
  <c r="FL23" i="7"/>
  <c r="FK23" i="7"/>
  <c r="FJ23" i="7"/>
  <c r="FI23" i="7"/>
  <c r="FH23" i="7"/>
  <c r="FG23" i="7"/>
  <c r="FF23" i="7"/>
  <c r="FE23" i="7"/>
  <c r="FD23" i="7"/>
  <c r="FC23" i="7"/>
  <c r="FA23" i="7"/>
  <c r="FL22" i="7"/>
  <c r="FK22" i="7"/>
  <c r="FJ22" i="7"/>
  <c r="FI22" i="7"/>
  <c r="FH22" i="7"/>
  <c r="FG22" i="7"/>
  <c r="FF22" i="7"/>
  <c r="FE22" i="7"/>
  <c r="FD22" i="7"/>
  <c r="FC22" i="7"/>
  <c r="FA22" i="7"/>
  <c r="FL21" i="7"/>
  <c r="FK21" i="7"/>
  <c r="FJ21" i="7"/>
  <c r="FI21" i="7"/>
  <c r="FH21" i="7"/>
  <c r="FG21" i="7"/>
  <c r="FF21" i="7"/>
  <c r="FE21" i="7"/>
  <c r="FD21" i="7"/>
  <c r="FC21" i="7"/>
  <c r="FA21" i="7"/>
  <c r="FL20" i="7"/>
  <c r="FK20" i="7"/>
  <c r="FJ20" i="7"/>
  <c r="FI20" i="7"/>
  <c r="FH20" i="7"/>
  <c r="FG20" i="7"/>
  <c r="FF20" i="7"/>
  <c r="FD20" i="7"/>
  <c r="FC20" i="7"/>
  <c r="FB20" i="7"/>
  <c r="FA20" i="7"/>
  <c r="FL19" i="7"/>
  <c r="FK19" i="7"/>
  <c r="FJ19" i="7"/>
  <c r="FI19" i="7"/>
  <c r="FH19" i="7"/>
  <c r="FG19" i="7"/>
  <c r="FF19" i="7"/>
  <c r="FD19" i="7"/>
  <c r="FC19" i="7"/>
  <c r="FB19" i="7"/>
  <c r="FA19" i="7"/>
  <c r="FL18" i="7"/>
  <c r="FK18" i="7"/>
  <c r="FJ18" i="7"/>
  <c r="FI18" i="7"/>
  <c r="FH18" i="7"/>
  <c r="FG18" i="7"/>
  <c r="FF18" i="7"/>
  <c r="FD18" i="7"/>
  <c r="FC18" i="7"/>
  <c r="FB18" i="7"/>
  <c r="FA18" i="7"/>
  <c r="FL17" i="7"/>
  <c r="FK17" i="7"/>
  <c r="FJ17" i="7"/>
  <c r="FI17" i="7"/>
  <c r="FH17" i="7"/>
  <c r="FG17" i="7"/>
  <c r="FF17" i="7"/>
  <c r="FD17" i="7"/>
  <c r="FC17" i="7"/>
  <c r="FB17" i="7"/>
  <c r="FA17" i="7"/>
  <c r="FL16" i="7"/>
  <c r="FK16" i="7"/>
  <c r="FJ16" i="7"/>
  <c r="FI16" i="7"/>
  <c r="FH16" i="7"/>
  <c r="FG16" i="7"/>
  <c r="FF16" i="7"/>
  <c r="FD16" i="7"/>
  <c r="FC16" i="7"/>
  <c r="FB16" i="7"/>
  <c r="FA16" i="7"/>
  <c r="FL15" i="7"/>
  <c r="FK15" i="7"/>
  <c r="FJ15" i="7"/>
  <c r="FI15" i="7"/>
  <c r="FH15" i="7"/>
  <c r="FG15" i="7"/>
  <c r="FF15" i="7"/>
  <c r="FD15" i="7"/>
  <c r="FC15" i="7"/>
  <c r="FB15" i="7"/>
  <c r="FA15" i="7"/>
  <c r="FL14" i="7"/>
  <c r="FK14" i="7"/>
  <c r="FJ14" i="7"/>
  <c r="FI14" i="7"/>
  <c r="FH14" i="7"/>
  <c r="FG14" i="7"/>
  <c r="FF14" i="7"/>
  <c r="FD14" i="7"/>
  <c r="FC14" i="7"/>
  <c r="FB14" i="7"/>
  <c r="FA14" i="7"/>
  <c r="FL13" i="7"/>
  <c r="FK13" i="7"/>
  <c r="FJ13" i="7"/>
  <c r="FI13" i="7"/>
  <c r="FH13" i="7"/>
  <c r="FG13" i="7"/>
  <c r="FF13" i="7"/>
  <c r="FD13" i="7"/>
  <c r="FC13" i="7"/>
  <c r="FB13" i="7"/>
  <c r="FA13" i="7"/>
  <c r="FL12" i="7"/>
  <c r="FK12" i="7"/>
  <c r="FJ12" i="7"/>
  <c r="FI12" i="7"/>
  <c r="FH12" i="7"/>
  <c r="FG12" i="7"/>
  <c r="FF12" i="7"/>
  <c r="FD12" i="7"/>
  <c r="FC12" i="7"/>
  <c r="FB12" i="7"/>
  <c r="FA12" i="7"/>
  <c r="FL11" i="7"/>
  <c r="FK11" i="7"/>
  <c r="FJ11" i="7"/>
  <c r="FI11" i="7"/>
  <c r="FH11" i="7"/>
  <c r="FG11" i="7"/>
  <c r="FF11" i="7"/>
  <c r="FD11" i="7"/>
  <c r="FC11" i="7"/>
  <c r="FB11" i="7"/>
  <c r="FA11" i="7"/>
  <c r="FL9" i="7"/>
  <c r="FK9" i="7"/>
  <c r="FJ9" i="7"/>
  <c r="FI9" i="7"/>
  <c r="FH9" i="7"/>
  <c r="FG9" i="7"/>
  <c r="FF9" i="7"/>
  <c r="FD9" i="7"/>
  <c r="FC9" i="7"/>
  <c r="FB9" i="7"/>
  <c r="FA9" i="7"/>
  <c r="FO9" i="7" s="1"/>
  <c r="BY9" i="12"/>
  <c r="CC9" i="12" s="1"/>
  <c r="BY8" i="12"/>
  <c r="BY7" i="12"/>
  <c r="BY6" i="12"/>
  <c r="BY5" i="12"/>
  <c r="BY4" i="12"/>
  <c r="FW27" i="1"/>
  <c r="FA33" i="7" l="1"/>
  <c r="DK5" i="12"/>
  <c r="DK9" i="12"/>
  <c r="EA11" i="12"/>
  <c r="CK11" i="12"/>
  <c r="DB11" i="12"/>
  <c r="U4" i="12"/>
  <c r="T11" i="12"/>
  <c r="DK6" i="12"/>
  <c r="DJ11" i="12"/>
  <c r="DS11" i="12"/>
  <c r="CT7" i="12"/>
  <c r="EK4" i="12"/>
  <c r="CS11" i="12"/>
  <c r="CT6" i="12"/>
  <c r="DK8" i="12"/>
  <c r="EB4" i="12"/>
  <c r="EB6" i="12"/>
  <c r="EB9" i="12"/>
  <c r="O4" i="12"/>
  <c r="O7" i="12"/>
  <c r="Q7" i="12" s="1"/>
  <c r="U8" i="12"/>
  <c r="CT5" i="12"/>
  <c r="CT9" i="12"/>
  <c r="DK7" i="12"/>
  <c r="O6" i="12"/>
  <c r="Q6" i="12" s="1"/>
  <c r="U5" i="12"/>
  <c r="U9" i="12"/>
  <c r="EB5" i="12"/>
  <c r="EB7" i="12"/>
  <c r="EB8" i="12"/>
  <c r="EL11" i="12"/>
  <c r="EH11" i="12"/>
  <c r="CT4" i="12"/>
  <c r="CT8" i="12"/>
  <c r="DK4" i="12"/>
  <c r="DK11" i="12" s="1"/>
  <c r="BX23" i="12"/>
  <c r="BY24" i="12" s="1"/>
  <c r="BA9" i="12"/>
  <c r="BA8" i="12"/>
  <c r="BA7" i="12"/>
  <c r="BA6" i="12"/>
  <c r="BA5" i="12"/>
  <c r="BA4" i="12"/>
  <c r="BA11" i="12" s="1"/>
  <c r="AS9" i="12"/>
  <c r="AS8" i="12"/>
  <c r="AS7" i="12"/>
  <c r="AS6" i="12"/>
  <c r="AS5" i="12"/>
  <c r="AS4" i="12"/>
  <c r="CC8" i="12"/>
  <c r="CC7" i="12"/>
  <c r="CC6" i="12"/>
  <c r="CC5" i="12"/>
  <c r="CC4" i="12"/>
  <c r="CB8" i="12"/>
  <c r="CB7" i="12"/>
  <c r="CB6" i="12"/>
  <c r="CB5" i="12"/>
  <c r="CB4" i="12"/>
  <c r="CB11" i="12" s="1"/>
  <c r="CA8" i="12"/>
  <c r="CA7" i="12"/>
  <c r="CA6" i="12"/>
  <c r="CA5" i="12"/>
  <c r="CA4" i="12"/>
  <c r="BZ4" i="12"/>
  <c r="BZ5" i="12"/>
  <c r="BZ6" i="12"/>
  <c r="BZ7" i="12"/>
  <c r="BZ8" i="12"/>
  <c r="BV11" i="12"/>
  <c r="BW11" i="12"/>
  <c r="BX11" i="12"/>
  <c r="BY11" i="12"/>
  <c r="BU11" i="12"/>
  <c r="BT11" i="12"/>
  <c r="BS11" i="12"/>
  <c r="BR11" i="12"/>
  <c r="BQ12" i="12"/>
  <c r="BL17" i="12" s="1"/>
  <c r="BH9" i="12"/>
  <c r="BG9" i="12"/>
  <c r="BF9" i="12"/>
  <c r="BE9" i="12"/>
  <c r="BD9" i="12"/>
  <c r="BC9" i="12"/>
  <c r="BB9" i="12"/>
  <c r="BH8" i="12"/>
  <c r="BG8" i="12"/>
  <c r="BF8" i="12"/>
  <c r="BE8" i="12"/>
  <c r="BD8" i="12"/>
  <c r="BC8" i="12"/>
  <c r="BB8" i="12"/>
  <c r="BH7" i="12"/>
  <c r="BG7" i="12"/>
  <c r="BF7" i="12"/>
  <c r="BE7" i="12"/>
  <c r="BD7" i="12"/>
  <c r="BC7" i="12"/>
  <c r="BB7" i="12"/>
  <c r="BH6" i="12"/>
  <c r="BG6" i="12"/>
  <c r="BF6" i="12"/>
  <c r="BE6" i="12"/>
  <c r="BD6" i="12"/>
  <c r="BC6" i="12"/>
  <c r="BB6" i="12"/>
  <c r="BH5" i="12"/>
  <c r="BG5" i="12"/>
  <c r="BF5" i="12"/>
  <c r="BE5" i="12"/>
  <c r="BD5" i="12"/>
  <c r="BC5" i="12"/>
  <c r="BB5" i="12"/>
  <c r="BH4" i="12"/>
  <c r="BG4" i="12"/>
  <c r="BF4" i="12"/>
  <c r="BE4" i="12"/>
  <c r="BD4" i="12"/>
  <c r="BC4" i="12"/>
  <c r="BB4" i="12"/>
  <c r="CA11" i="12" l="1"/>
  <c r="Q4" i="12"/>
  <c r="Q11" i="12" s="1"/>
  <c r="P12" i="12" s="1"/>
  <c r="O11" i="12"/>
  <c r="CC11" i="12"/>
  <c r="BO18" i="12" s="1"/>
  <c r="BZ11" i="12"/>
  <c r="BL18" i="12" s="1"/>
  <c r="AS11" i="12"/>
  <c r="AS12" i="12" s="1"/>
  <c r="EB11" i="12"/>
  <c r="EG12" i="12" s="1"/>
  <c r="CT11" i="12"/>
  <c r="CY12" i="12" s="1"/>
  <c r="BI4" i="12"/>
  <c r="BI8" i="12"/>
  <c r="BJ8" i="12" s="1"/>
  <c r="DH12" i="12"/>
  <c r="BI5" i="12"/>
  <c r="BJ5" i="12" s="1"/>
  <c r="BI9" i="12"/>
  <c r="BJ9" i="12" s="1"/>
  <c r="EE11" i="12"/>
  <c r="BI6" i="12"/>
  <c r="BJ6" i="12" s="1"/>
  <c r="BI7" i="12"/>
  <c r="BU13" i="12"/>
  <c r="BN18" i="12"/>
  <c r="BR12" i="12"/>
  <c r="BM17" i="12" s="1"/>
  <c r="BV12" i="12"/>
  <c r="BO17" i="12" s="1"/>
  <c r="BS13" i="12"/>
  <c r="BA12" i="12"/>
  <c r="BM18" i="12"/>
  <c r="BQ13" i="12"/>
  <c r="BW13" i="12"/>
  <c r="BT12" i="12"/>
  <c r="BN17" i="12" s="1"/>
  <c r="BH11" i="12"/>
  <c r="BD11" i="12"/>
  <c r="BB11" i="12"/>
  <c r="BB12" i="12" s="1"/>
  <c r="BL16" i="12" s="1"/>
  <c r="BF11" i="12"/>
  <c r="BC11" i="12"/>
  <c r="BG11" i="12"/>
  <c r="BE11" i="12"/>
  <c r="F7" i="12"/>
  <c r="O12" i="12" l="1"/>
  <c r="B36" i="12"/>
  <c r="F11" i="12"/>
  <c r="BJ4" i="12"/>
  <c r="BI11" i="12"/>
  <c r="C36" i="12"/>
  <c r="L36" i="12"/>
  <c r="F36" i="12"/>
  <c r="G36" i="12"/>
  <c r="I36" i="12"/>
  <c r="K36" i="12"/>
  <c r="E36" i="12"/>
  <c r="J36" i="12"/>
  <c r="H36" i="12"/>
  <c r="D36" i="12"/>
  <c r="BJ7" i="12"/>
  <c r="EI7" i="12"/>
  <c r="EI11" i="12" s="1"/>
  <c r="U7" i="12"/>
  <c r="DP12" i="12"/>
  <c r="DQ12" i="12" s="1"/>
  <c r="DY12" i="12"/>
  <c r="EH12" i="12" s="1"/>
  <c r="EI12" i="12" s="1"/>
  <c r="CQ12" i="12"/>
  <c r="CZ12" i="12" s="1"/>
  <c r="BG12" i="12"/>
  <c r="BO16" i="12" s="1"/>
  <c r="BC12" i="12"/>
  <c r="BM16" i="12" s="1"/>
  <c r="BE12" i="12"/>
  <c r="BN16" i="12" s="1"/>
  <c r="U11" i="12"/>
  <c r="M36" i="12" l="1"/>
  <c r="BJ11" i="12"/>
  <c r="EK7" i="12"/>
  <c r="EK11" i="12"/>
  <c r="EJ12" i="12"/>
  <c r="EK12" i="12" s="1"/>
  <c r="EL12" i="12" s="1"/>
  <c r="EM12" i="12" s="1"/>
  <c r="EN12" i="12" s="1"/>
  <c r="EO12" i="12" s="1"/>
  <c r="EP12" i="12" s="1"/>
  <c r="EQ12" i="12"/>
  <c r="GP28" i="1"/>
  <c r="ER12" i="12" l="1"/>
  <c r="FV28" i="1"/>
  <c r="FV27" i="1"/>
  <c r="FV26" i="1"/>
  <c r="FV24" i="1"/>
  <c r="FV23" i="1"/>
  <c r="FV22" i="1"/>
  <c r="FH28" i="1"/>
  <c r="FH27" i="1"/>
  <c r="FH26" i="1"/>
  <c r="FH24" i="1"/>
  <c r="FH23" i="1"/>
  <c r="FH22" i="1"/>
  <c r="ET28" i="1"/>
  <c r="ET27" i="1"/>
  <c r="ET26" i="1"/>
  <c r="ET24" i="1"/>
  <c r="ET23" i="1"/>
  <c r="ET22" i="1"/>
  <c r="EF28" i="1"/>
  <c r="EF27" i="1"/>
  <c r="EF26" i="1"/>
  <c r="EF24" i="1"/>
  <c r="EF23" i="1"/>
  <c r="EF22" i="1"/>
  <c r="DR28" i="1"/>
  <c r="DR27" i="1"/>
  <c r="DR26" i="1"/>
  <c r="DR24" i="1"/>
  <c r="DR23" i="1"/>
  <c r="DR22" i="1"/>
  <c r="DD28" i="1"/>
  <c r="DD27" i="1"/>
  <c r="DD26" i="1"/>
  <c r="DD24" i="1"/>
  <c r="DD23" i="1"/>
  <c r="DD22" i="1"/>
  <c r="CB27" i="1"/>
  <c r="CB26" i="1"/>
  <c r="CB24" i="1"/>
  <c r="CB23" i="1"/>
  <c r="CB22" i="1"/>
  <c r="BN28" i="1"/>
  <c r="BN27" i="1"/>
  <c r="BN26" i="1"/>
  <c r="BN24" i="1"/>
  <c r="BN23" i="1"/>
  <c r="BN22" i="1"/>
  <c r="AY28" i="1"/>
  <c r="AY27" i="1"/>
  <c r="AY26" i="1"/>
  <c r="AY24" i="1"/>
  <c r="AY23" i="1"/>
  <c r="AY22" i="1"/>
  <c r="AK28" i="1"/>
  <c r="AK27" i="1"/>
  <c r="AK26" i="1"/>
  <c r="AK24" i="1"/>
  <c r="AK23" i="1"/>
  <c r="AK22" i="1"/>
  <c r="CP28" i="1"/>
  <c r="CP27" i="1"/>
  <c r="CP26" i="1"/>
  <c r="CP24" i="1"/>
  <c r="CP23" i="1"/>
  <c r="CP22" i="1"/>
  <c r="CY26" i="7"/>
  <c r="CY25" i="7"/>
  <c r="CY24" i="7"/>
  <c r="CY23" i="7"/>
  <c r="CY22" i="7"/>
  <c r="CY21" i="7"/>
  <c r="AL26" i="7"/>
  <c r="EH27" i="7"/>
  <c r="EA27" i="7"/>
  <c r="DX27" i="7"/>
  <c r="EA26" i="7"/>
  <c r="DX26" i="7"/>
  <c r="EY26" i="7" s="1"/>
  <c r="C21" i="5"/>
  <c r="E21" i="5" s="1"/>
  <c r="X21" i="5" s="1"/>
  <c r="C20" i="5"/>
  <c r="E20" i="5" s="1"/>
  <c r="V20" i="5" s="1"/>
  <c r="D21" i="5"/>
  <c r="D20" i="5"/>
  <c r="FN27" i="1"/>
  <c r="EZ27" i="1"/>
  <c r="EL27" i="1"/>
  <c r="DX27" i="1"/>
  <c r="DJ27" i="1"/>
  <c r="CV27" i="1"/>
  <c r="BT27" i="1"/>
  <c r="BF27" i="1"/>
  <c r="CH27" i="1"/>
  <c r="AQ27" i="1"/>
  <c r="AC27" i="1"/>
  <c r="IV28" i="1"/>
  <c r="IU28" i="1"/>
  <c r="IV27" i="1"/>
  <c r="IU27" i="1"/>
  <c r="IV26" i="1"/>
  <c r="IU26" i="1"/>
  <c r="IU25" i="1"/>
  <c r="IV24" i="1"/>
  <c r="IU24" i="1"/>
  <c r="IV23" i="1"/>
  <c r="IU23" i="1"/>
  <c r="IV22" i="1"/>
  <c r="IU22" i="1"/>
  <c r="IV21" i="1"/>
  <c r="IU21" i="1"/>
  <c r="IV20" i="1"/>
  <c r="IU20" i="1"/>
  <c r="IV19" i="1"/>
  <c r="IU19" i="1"/>
  <c r="IV18" i="1"/>
  <c r="IU18" i="1"/>
  <c r="IV17" i="1"/>
  <c r="IU17" i="1"/>
  <c r="IV16" i="1"/>
  <c r="IU16" i="1"/>
  <c r="O27" i="1"/>
  <c r="DZ26" i="7" s="1"/>
  <c r="L27" i="1"/>
  <c r="DY26" i="7" s="1"/>
  <c r="GP143" i="1"/>
  <c r="GP137" i="1"/>
  <c r="GP130" i="1"/>
  <c r="GP124" i="1"/>
  <c r="GP117" i="1"/>
  <c r="GO144" i="1"/>
  <c r="GN144" i="1"/>
  <c r="GM144" i="1"/>
  <c r="GL144" i="1"/>
  <c r="GO138" i="1"/>
  <c r="GN138" i="1"/>
  <c r="GM138" i="1"/>
  <c r="GL138" i="1"/>
  <c r="GO131" i="1"/>
  <c r="GN131" i="1"/>
  <c r="GM131" i="1"/>
  <c r="GL131" i="1"/>
  <c r="GO125" i="1"/>
  <c r="GN125" i="1"/>
  <c r="GM125" i="1"/>
  <c r="GL125" i="1"/>
  <c r="GO118" i="1"/>
  <c r="GN118" i="1"/>
  <c r="GM118" i="1"/>
  <c r="GL118" i="1"/>
  <c r="GO81" i="1"/>
  <c r="GN81" i="1"/>
  <c r="GM81" i="1"/>
  <c r="GL81" i="1"/>
  <c r="GP80" i="1"/>
  <c r="GO75" i="1"/>
  <c r="GN75" i="1"/>
  <c r="GM75" i="1"/>
  <c r="GL75" i="1"/>
  <c r="GP74" i="1"/>
  <c r="HS36" i="1"/>
  <c r="HR37" i="1"/>
  <c r="HQ37" i="1"/>
  <c r="HP37" i="1"/>
  <c r="HO37" i="1"/>
  <c r="IG28" i="1"/>
  <c r="IF28" i="1"/>
  <c r="IG27" i="1"/>
  <c r="IF27" i="1"/>
  <c r="IG26" i="1"/>
  <c r="IF26" i="1"/>
  <c r="IG25" i="1"/>
  <c r="IF25" i="1"/>
  <c r="IG24" i="1"/>
  <c r="IF24" i="1"/>
  <c r="IG23" i="1"/>
  <c r="IF23" i="1"/>
  <c r="IG22" i="1"/>
  <c r="IF22" i="1"/>
  <c r="IA28" i="1"/>
  <c r="HZ28" i="1"/>
  <c r="IC28" i="1" s="1"/>
  <c r="IA27" i="1"/>
  <c r="ID27" i="1" s="1"/>
  <c r="HZ27" i="1"/>
  <c r="IA26" i="1"/>
  <c r="IE26" i="1" s="1"/>
  <c r="HZ26" i="1"/>
  <c r="IA25" i="1"/>
  <c r="HZ25" i="1"/>
  <c r="IC25" i="1" s="1"/>
  <c r="IA24" i="1"/>
  <c r="ID24" i="1" s="1"/>
  <c r="HZ24" i="1"/>
  <c r="IC24" i="1" s="1"/>
  <c r="IA23" i="1"/>
  <c r="ID23" i="1" s="1"/>
  <c r="HZ23" i="1"/>
  <c r="IB23" i="1" s="1"/>
  <c r="IA22" i="1"/>
  <c r="ID22" i="1" s="1"/>
  <c r="HZ22" i="1"/>
  <c r="HK21" i="1"/>
  <c r="HR21" i="1" s="1"/>
  <c r="HK20" i="1"/>
  <c r="HR20" i="1" s="1"/>
  <c r="HK19" i="1"/>
  <c r="HR19" i="1" s="1"/>
  <c r="HK18" i="1"/>
  <c r="HR18" i="1" s="1"/>
  <c r="HK17" i="1"/>
  <c r="HR17" i="1" s="1"/>
  <c r="HK16" i="1"/>
  <c r="HR16" i="1" s="1"/>
  <c r="HK15" i="1"/>
  <c r="HR15" i="1" s="1"/>
  <c r="HK14" i="1"/>
  <c r="HR14" i="1" s="1"/>
  <c r="HK13" i="1"/>
  <c r="HR13" i="1" s="1"/>
  <c r="HK12" i="1"/>
  <c r="HR12" i="1" s="1"/>
  <c r="HK11" i="1"/>
  <c r="HR11" i="1" s="1"/>
  <c r="HK9" i="1"/>
  <c r="HR9" i="1" s="1"/>
  <c r="HK8" i="1"/>
  <c r="HR8" i="1" s="1"/>
  <c r="HK7" i="1"/>
  <c r="HR7" i="1" s="1"/>
  <c r="HK6" i="1"/>
  <c r="HR6" i="1" s="1"/>
  <c r="HK5" i="1"/>
  <c r="HR5" i="1" s="1"/>
  <c r="HK4" i="1"/>
  <c r="HR4" i="1" s="1"/>
  <c r="HR33" i="1" s="1"/>
  <c r="HJ28" i="1"/>
  <c r="HI28" i="1"/>
  <c r="HH28" i="1"/>
  <c r="HJ27" i="1"/>
  <c r="HI27" i="1"/>
  <c r="HH27" i="1"/>
  <c r="HJ26" i="1"/>
  <c r="HI26" i="1"/>
  <c r="HH26" i="1"/>
  <c r="HJ25" i="1"/>
  <c r="HI25" i="1"/>
  <c r="HH25" i="1"/>
  <c r="HJ24" i="1"/>
  <c r="HI24" i="1"/>
  <c r="HH24" i="1"/>
  <c r="HJ23" i="1"/>
  <c r="HI23" i="1"/>
  <c r="HH23" i="1"/>
  <c r="HH22" i="1"/>
  <c r="HJ22" i="1"/>
  <c r="HI22" i="1"/>
  <c r="HH21" i="1"/>
  <c r="HH20" i="1"/>
  <c r="HH19" i="1"/>
  <c r="HH18" i="1"/>
  <c r="HH17" i="1"/>
  <c r="HH16" i="1"/>
  <c r="HH15" i="1"/>
  <c r="HH14" i="1"/>
  <c r="HH13" i="1"/>
  <c r="HH12" i="1"/>
  <c r="HH11" i="1"/>
  <c r="HH9" i="1"/>
  <c r="HH8" i="1"/>
  <c r="HH7" i="1"/>
  <c r="HH6" i="1"/>
  <c r="HH5" i="1"/>
  <c r="HH4" i="1"/>
  <c r="HD21" i="1"/>
  <c r="HD20" i="1"/>
  <c r="HD19" i="1"/>
  <c r="HD18" i="1"/>
  <c r="HD17" i="1"/>
  <c r="HD16" i="1"/>
  <c r="HD15" i="1"/>
  <c r="HD14" i="1"/>
  <c r="HD13" i="1"/>
  <c r="HD12" i="1"/>
  <c r="HD11" i="1"/>
  <c r="HD9" i="1"/>
  <c r="HD8" i="1"/>
  <c r="HD7" i="1"/>
  <c r="HD6" i="1"/>
  <c r="HD5" i="1"/>
  <c r="HD4" i="1"/>
  <c r="GZ21" i="1"/>
  <c r="GZ20" i="1"/>
  <c r="GZ19" i="1"/>
  <c r="GZ18" i="1"/>
  <c r="GZ17" i="1"/>
  <c r="GZ16" i="1"/>
  <c r="GZ15" i="1"/>
  <c r="GZ14" i="1"/>
  <c r="GZ13" i="1"/>
  <c r="GZ12" i="1"/>
  <c r="GZ11" i="1"/>
  <c r="GZ10" i="1"/>
  <c r="GZ9" i="1"/>
  <c r="GZ8" i="1"/>
  <c r="GZ7" i="1"/>
  <c r="GZ6" i="1"/>
  <c r="GZ5" i="1"/>
  <c r="GZ4" i="1"/>
  <c r="GV28" i="1"/>
  <c r="HG28" i="1" s="1"/>
  <c r="GV27" i="1"/>
  <c r="HG27" i="1" s="1"/>
  <c r="GV26" i="1"/>
  <c r="HG26" i="1" s="1"/>
  <c r="GV25" i="1"/>
  <c r="HF25" i="1" s="1"/>
  <c r="GV24" i="1"/>
  <c r="GV23" i="1"/>
  <c r="HG23" i="1" s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9" i="1"/>
  <c r="GV8" i="1"/>
  <c r="GV7" i="1"/>
  <c r="GV6" i="1"/>
  <c r="GV5" i="1"/>
  <c r="GV4" i="1"/>
  <c r="GU28" i="1"/>
  <c r="HB28" i="1" s="1"/>
  <c r="GU27" i="1"/>
  <c r="GU26" i="1"/>
  <c r="GZ26" i="1" s="1"/>
  <c r="GU25" i="1"/>
  <c r="HC25" i="1" s="1"/>
  <c r="GU24" i="1"/>
  <c r="HA24" i="1" s="1"/>
  <c r="GU23" i="1"/>
  <c r="GU22" i="1"/>
  <c r="GZ22" i="1" s="1"/>
  <c r="GU21" i="1"/>
  <c r="GU20" i="1"/>
  <c r="GW20" i="1" s="1"/>
  <c r="GU19" i="1"/>
  <c r="GW19" i="1" s="1"/>
  <c r="GU18" i="1"/>
  <c r="GW18" i="1" s="1"/>
  <c r="GU17" i="1"/>
  <c r="GU16" i="1"/>
  <c r="GW16" i="1" s="1"/>
  <c r="GU15" i="1"/>
  <c r="GU14" i="1"/>
  <c r="GW14" i="1" s="1"/>
  <c r="GU13" i="1"/>
  <c r="GW13" i="1" s="1"/>
  <c r="GU12" i="1"/>
  <c r="GU11" i="1"/>
  <c r="GW11" i="1" s="1"/>
  <c r="GU9" i="1"/>
  <c r="GU8" i="1"/>
  <c r="GW8" i="1" s="1"/>
  <c r="GU7" i="1"/>
  <c r="GU6" i="1"/>
  <c r="GW6" i="1" s="1"/>
  <c r="GU5" i="1"/>
  <c r="GW5" i="1" s="1"/>
  <c r="GU4" i="1"/>
  <c r="GO69" i="1"/>
  <c r="GN69" i="1"/>
  <c r="GM69" i="1"/>
  <c r="GL69" i="1"/>
  <c r="GP68" i="1"/>
  <c r="GQ13" i="1"/>
  <c r="GP13" i="1"/>
  <c r="GQ28" i="1"/>
  <c r="GR28" i="1" s="1"/>
  <c r="GS28" i="1" s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2" i="1"/>
  <c r="GQ11" i="1"/>
  <c r="GQ9" i="1"/>
  <c r="GQ8" i="1"/>
  <c r="GQ7" i="1"/>
  <c r="GQ6" i="1"/>
  <c r="GQ5" i="1"/>
  <c r="GQ4" i="1"/>
  <c r="GP27" i="1"/>
  <c r="GR27" i="1" s="1"/>
  <c r="GP26" i="1"/>
  <c r="GP25" i="1"/>
  <c r="GP24" i="1"/>
  <c r="GP23" i="1"/>
  <c r="GP22" i="1"/>
  <c r="GP21" i="1"/>
  <c r="GP20" i="1"/>
  <c r="GP19" i="1"/>
  <c r="GP18" i="1"/>
  <c r="GP17" i="1"/>
  <c r="GP16" i="1"/>
  <c r="GP15" i="1"/>
  <c r="GP14" i="1"/>
  <c r="GP12" i="1"/>
  <c r="GP11" i="1"/>
  <c r="GP9" i="1"/>
  <c r="GP8" i="1"/>
  <c r="GP7" i="1"/>
  <c r="GP6" i="1"/>
  <c r="GP5" i="1"/>
  <c r="GP4" i="1"/>
  <c r="HU21" i="1"/>
  <c r="HU20" i="1"/>
  <c r="HU19" i="1"/>
  <c r="HU18" i="1"/>
  <c r="HU17" i="1"/>
  <c r="HU16" i="1"/>
  <c r="HU15" i="1"/>
  <c r="HU14" i="1"/>
  <c r="HU13" i="1"/>
  <c r="HU12" i="1"/>
  <c r="HU11" i="1"/>
  <c r="HU9" i="1"/>
  <c r="HU8" i="1"/>
  <c r="HU7" i="1"/>
  <c r="HU6" i="1"/>
  <c r="HU5" i="1"/>
  <c r="HU4" i="1"/>
  <c r="HN28" i="1"/>
  <c r="HU28" i="1" s="1"/>
  <c r="HN27" i="1"/>
  <c r="HU27" i="1" s="1"/>
  <c r="HN26" i="1"/>
  <c r="HU26" i="1" s="1"/>
  <c r="HN25" i="1"/>
  <c r="HN24" i="1"/>
  <c r="HU24" i="1" s="1"/>
  <c r="HN23" i="1"/>
  <c r="HU23" i="1" s="1"/>
  <c r="HN22" i="1"/>
  <c r="ES27" i="7"/>
  <c r="ES26" i="7"/>
  <c r="ES25" i="7"/>
  <c r="ES23" i="7"/>
  <c r="ES22" i="7"/>
  <c r="ES21" i="7"/>
  <c r="DX3" i="7"/>
  <c r="EF3" i="7" s="1"/>
  <c r="DX4" i="7"/>
  <c r="EW4" i="7" s="1"/>
  <c r="DX5" i="7"/>
  <c r="DX6" i="7"/>
  <c r="EY6" i="7" s="1"/>
  <c r="DX7" i="7"/>
  <c r="EW7" i="7" s="1"/>
  <c r="DX8" i="7"/>
  <c r="ET8" i="7" s="1"/>
  <c r="EY9" i="7"/>
  <c r="DX10" i="7"/>
  <c r="DX11" i="7"/>
  <c r="EU11" i="7" s="1"/>
  <c r="DX12" i="7"/>
  <c r="ED12" i="7" s="1"/>
  <c r="DX13" i="7"/>
  <c r="EW13" i="7" s="1"/>
  <c r="DX14" i="7"/>
  <c r="DX15" i="7"/>
  <c r="EV15" i="7" s="1"/>
  <c r="DX16" i="7"/>
  <c r="EV16" i="7" s="1"/>
  <c r="DX17" i="7"/>
  <c r="DX18" i="7"/>
  <c r="EX18" i="7" s="1"/>
  <c r="DX19" i="7"/>
  <c r="EF19" i="7" s="1"/>
  <c r="DX20" i="7"/>
  <c r="EY20" i="7" s="1"/>
  <c r="DX21" i="7"/>
  <c r="DX22" i="7"/>
  <c r="DX23" i="7"/>
  <c r="EU23" i="7" s="1"/>
  <c r="DX25" i="7"/>
  <c r="EB25" i="7" s="1"/>
  <c r="E26" i="4"/>
  <c r="FN26" i="1"/>
  <c r="FN25" i="1"/>
  <c r="FN24" i="1"/>
  <c r="FN23" i="1"/>
  <c r="FN22" i="1"/>
  <c r="EZ26" i="1"/>
  <c r="EZ25" i="1"/>
  <c r="EZ24" i="1"/>
  <c r="EZ23" i="1"/>
  <c r="EZ22" i="1"/>
  <c r="EL26" i="1"/>
  <c r="EL25" i="1"/>
  <c r="EL24" i="1"/>
  <c r="EL23" i="1"/>
  <c r="EL22" i="1"/>
  <c r="DX26" i="1"/>
  <c r="DX25" i="1"/>
  <c r="DX24" i="1"/>
  <c r="DX23" i="1"/>
  <c r="DX22" i="1"/>
  <c r="DJ26" i="1"/>
  <c r="DJ25" i="1"/>
  <c r="DJ24" i="1"/>
  <c r="DJ23" i="1"/>
  <c r="DJ22" i="1"/>
  <c r="CV26" i="1"/>
  <c r="CV25" i="1"/>
  <c r="CV24" i="1"/>
  <c r="CV23" i="1"/>
  <c r="CV22" i="1"/>
  <c r="CH26" i="1"/>
  <c r="CH25" i="1"/>
  <c r="CH24" i="1"/>
  <c r="CH23" i="1"/>
  <c r="CH22" i="1"/>
  <c r="BT26" i="1"/>
  <c r="BT25" i="1"/>
  <c r="BT24" i="1"/>
  <c r="BT23" i="1"/>
  <c r="BT22" i="1"/>
  <c r="BF26" i="1"/>
  <c r="BF25" i="1"/>
  <c r="BF24" i="1"/>
  <c r="BF23" i="1"/>
  <c r="BF22" i="1"/>
  <c r="AQ26" i="1"/>
  <c r="AQ25" i="1"/>
  <c r="AQ24" i="1"/>
  <c r="AQ23" i="1"/>
  <c r="AQ22" i="1"/>
  <c r="AC26" i="1"/>
  <c r="AC25" i="1"/>
  <c r="AC24" i="1"/>
  <c r="AC23" i="1"/>
  <c r="AC22" i="1"/>
  <c r="I25" i="7"/>
  <c r="D19" i="5"/>
  <c r="D26" i="5" s="1"/>
  <c r="C19" i="5"/>
  <c r="EI22" i="1"/>
  <c r="EI23" i="1"/>
  <c r="AI23" i="4" s="1"/>
  <c r="EI24" i="1"/>
  <c r="AI24" i="4" s="1"/>
  <c r="EI25" i="1"/>
  <c r="CQ4" i="1"/>
  <c r="BJ4" i="4" s="1"/>
  <c r="CQ5" i="1"/>
  <c r="CQ6" i="1"/>
  <c r="DD6" i="1" s="1"/>
  <c r="CQ7" i="1"/>
  <c r="CQ8" i="1"/>
  <c r="BJ8" i="4" s="1"/>
  <c r="CQ9" i="1"/>
  <c r="CQ11" i="1"/>
  <c r="DD11" i="1" s="1"/>
  <c r="CQ12" i="1"/>
  <c r="CQ13" i="1"/>
  <c r="DD13" i="1" s="1"/>
  <c r="CQ14" i="1"/>
  <c r="DD14" i="1" s="1"/>
  <c r="CQ15" i="1"/>
  <c r="DD15" i="1" s="1"/>
  <c r="CQ16" i="1"/>
  <c r="S16" i="4" s="1"/>
  <c r="CQ17" i="1"/>
  <c r="CQ18" i="1"/>
  <c r="CQ19" i="1"/>
  <c r="AY19" i="4" s="1"/>
  <c r="CQ20" i="1"/>
  <c r="DD20" i="1" s="1"/>
  <c r="CQ21" i="1"/>
  <c r="DD21" i="1" s="1"/>
  <c r="S22" i="4"/>
  <c r="S23" i="4"/>
  <c r="S24" i="4"/>
  <c r="S25" i="4"/>
  <c r="S26" i="4"/>
  <c r="G25" i="1"/>
  <c r="I11" i="1"/>
  <c r="I12" i="1"/>
  <c r="FY12" i="1" s="1"/>
  <c r="I13" i="1"/>
  <c r="FY13" i="1" s="1"/>
  <c r="I14" i="1"/>
  <c r="FY14" i="1" s="1"/>
  <c r="I15" i="1"/>
  <c r="FY15" i="1" s="1"/>
  <c r="I16" i="1"/>
  <c r="FY16" i="1" s="1"/>
  <c r="I17" i="1"/>
  <c r="FY17" i="1" s="1"/>
  <c r="I18" i="1"/>
  <c r="FY18" i="1" s="1"/>
  <c r="I19" i="1"/>
  <c r="FY19" i="1" s="1"/>
  <c r="CC23" i="10"/>
  <c r="CD23" i="10"/>
  <c r="CC24" i="10"/>
  <c r="CD24" i="10"/>
  <c r="CC25" i="10"/>
  <c r="CC32" i="10" s="1"/>
  <c r="CD25" i="10"/>
  <c r="CC26" i="10"/>
  <c r="CD26" i="10"/>
  <c r="CC22" i="10"/>
  <c r="CD22" i="10"/>
  <c r="BZ22" i="10" s="1"/>
  <c r="CE32" i="10"/>
  <c r="CB32" i="10"/>
  <c r="CF23" i="10"/>
  <c r="CG23" i="10"/>
  <c r="CH23" i="10"/>
  <c r="CI23" i="10"/>
  <c r="CJ23" i="10"/>
  <c r="CK23" i="10"/>
  <c r="CL23" i="10"/>
  <c r="CF24" i="10"/>
  <c r="CG24" i="10"/>
  <c r="CH24" i="10"/>
  <c r="CI24" i="10"/>
  <c r="CJ24" i="10"/>
  <c r="CK24" i="10"/>
  <c r="CL24" i="10"/>
  <c r="CF25" i="10"/>
  <c r="CG25" i="10"/>
  <c r="CH25" i="10"/>
  <c r="CI25" i="10"/>
  <c r="CJ25" i="10"/>
  <c r="CK25" i="10"/>
  <c r="CL25" i="10"/>
  <c r="CF26" i="10"/>
  <c r="CG26" i="10"/>
  <c r="CH26" i="10"/>
  <c r="CI26" i="10"/>
  <c r="CJ26" i="10"/>
  <c r="CK26" i="10"/>
  <c r="CL26" i="10"/>
  <c r="CL22" i="10"/>
  <c r="CK22" i="10"/>
  <c r="CJ22" i="10"/>
  <c r="CI22" i="10"/>
  <c r="CH22" i="10"/>
  <c r="CG22" i="10"/>
  <c r="CF22" i="10"/>
  <c r="BB22" i="10"/>
  <c r="BB23" i="10"/>
  <c r="BB24" i="10"/>
  <c r="BB25" i="10"/>
  <c r="BC22" i="10"/>
  <c r="BC23" i="10"/>
  <c r="BC24" i="10"/>
  <c r="BC25" i="10"/>
  <c r="BC26" i="10"/>
  <c r="BB26" i="10"/>
  <c r="BE23" i="10"/>
  <c r="BF23" i="10"/>
  <c r="BG23" i="10"/>
  <c r="BH23" i="10"/>
  <c r="BI23" i="10"/>
  <c r="BJ23" i="10"/>
  <c r="BK23" i="10"/>
  <c r="BE24" i="10"/>
  <c r="BF24" i="10"/>
  <c r="BG24" i="10"/>
  <c r="BH24" i="10"/>
  <c r="BI24" i="10"/>
  <c r="BJ24" i="10"/>
  <c r="BK24" i="10"/>
  <c r="BE25" i="10"/>
  <c r="BF25" i="10"/>
  <c r="BG25" i="10"/>
  <c r="BH25" i="10"/>
  <c r="BI25" i="10"/>
  <c r="BJ25" i="10"/>
  <c r="BK25" i="10"/>
  <c r="BE26" i="10"/>
  <c r="BF26" i="10"/>
  <c r="BG26" i="10"/>
  <c r="BH26" i="10"/>
  <c r="BI26" i="10"/>
  <c r="BJ26" i="10"/>
  <c r="BK26" i="10"/>
  <c r="BE22" i="10"/>
  <c r="BF22" i="10"/>
  <c r="BG22" i="10"/>
  <c r="BH22" i="10"/>
  <c r="BI22" i="10"/>
  <c r="BJ22" i="10"/>
  <c r="BK22" i="10"/>
  <c r="AJ26" i="10"/>
  <c r="AJ32" i="10" s="1"/>
  <c r="AE26" i="10"/>
  <c r="AE32" i="10" s="1"/>
  <c r="AF26" i="10"/>
  <c r="AF32" i="10" s="1"/>
  <c r="AG26" i="10"/>
  <c r="AG32" i="10" s="1"/>
  <c r="AH26" i="10"/>
  <c r="AH32" i="10" s="1"/>
  <c r="AI26" i="10"/>
  <c r="AI32" i="10" s="1"/>
  <c r="AD26" i="10"/>
  <c r="AD32" i="10" s="1"/>
  <c r="BD32" i="10"/>
  <c r="BA32" i="10"/>
  <c r="AC32" i="10"/>
  <c r="Z32" i="10"/>
  <c r="W32" i="10"/>
  <c r="V32" i="10"/>
  <c r="U32" i="10"/>
  <c r="T32" i="10"/>
  <c r="S32" i="10"/>
  <c r="R32" i="10"/>
  <c r="Q32" i="10"/>
  <c r="P32" i="10"/>
  <c r="N32" i="10"/>
  <c r="M32" i="10"/>
  <c r="K32" i="10"/>
  <c r="J32" i="10"/>
  <c r="H32" i="10"/>
  <c r="E32" i="10"/>
  <c r="D32" i="10"/>
  <c r="DB28" i="10"/>
  <c r="DA28" i="10"/>
  <c r="DB27" i="10"/>
  <c r="DA27" i="10"/>
  <c r="DB26" i="10"/>
  <c r="DA26" i="10"/>
  <c r="DB25" i="10"/>
  <c r="DA25" i="10"/>
  <c r="G25" i="10"/>
  <c r="G32" i="10" s="1"/>
  <c r="DB24" i="10"/>
  <c r="DA24" i="10"/>
  <c r="DB23" i="10"/>
  <c r="DA23" i="10"/>
  <c r="O23" i="10"/>
  <c r="L23" i="10"/>
  <c r="DB22" i="10"/>
  <c r="DA22" i="10"/>
  <c r="O22" i="10"/>
  <c r="L22" i="10"/>
  <c r="DB21" i="10"/>
  <c r="DA21" i="10"/>
  <c r="AY21" i="10"/>
  <c r="X21" i="10"/>
  <c r="O21" i="10"/>
  <c r="L21" i="10"/>
  <c r="DB20" i="10"/>
  <c r="DA20" i="10"/>
  <c r="AY20" i="10"/>
  <c r="X20" i="10"/>
  <c r="O20" i="10"/>
  <c r="L20" i="10"/>
  <c r="DB19" i="10"/>
  <c r="DA19" i="10"/>
  <c r="AY19" i="10"/>
  <c r="X19" i="10"/>
  <c r="O19" i="10"/>
  <c r="L19" i="10"/>
  <c r="I19" i="10"/>
  <c r="DC19" i="10" s="1"/>
  <c r="DB18" i="10"/>
  <c r="DA18" i="10"/>
  <c r="AY18" i="10"/>
  <c r="X18" i="10"/>
  <c r="O18" i="10"/>
  <c r="L18" i="10"/>
  <c r="I18" i="10"/>
  <c r="DC18" i="10" s="1"/>
  <c r="DB17" i="10"/>
  <c r="DA17" i="10"/>
  <c r="AY17" i="10"/>
  <c r="X17" i="10"/>
  <c r="O17" i="10"/>
  <c r="L17" i="10"/>
  <c r="I17" i="10"/>
  <c r="DC17" i="10" s="1"/>
  <c r="DB16" i="10"/>
  <c r="DA16" i="10"/>
  <c r="AY16" i="10"/>
  <c r="X16" i="10"/>
  <c r="O16" i="10"/>
  <c r="L16" i="10"/>
  <c r="I16" i="10"/>
  <c r="DC16" i="10" s="1"/>
  <c r="DB15" i="10"/>
  <c r="DA15" i="10"/>
  <c r="AY15" i="10"/>
  <c r="X15" i="10"/>
  <c r="O15" i="10"/>
  <c r="L15" i="10"/>
  <c r="I15" i="10"/>
  <c r="DC15" i="10" s="1"/>
  <c r="DB14" i="10"/>
  <c r="DA14" i="10"/>
  <c r="AY14" i="10"/>
  <c r="X14" i="10"/>
  <c r="O14" i="10"/>
  <c r="L14" i="10"/>
  <c r="I14" i="10"/>
  <c r="DC14" i="10" s="1"/>
  <c r="DB13" i="10"/>
  <c r="DA13" i="10"/>
  <c r="AY13" i="10"/>
  <c r="X13" i="10"/>
  <c r="O13" i="10"/>
  <c r="L13" i="10"/>
  <c r="I13" i="10"/>
  <c r="DC13" i="10" s="1"/>
  <c r="DB12" i="10"/>
  <c r="DA12" i="10"/>
  <c r="AY12" i="10"/>
  <c r="X12" i="10"/>
  <c r="O12" i="10"/>
  <c r="L12" i="10"/>
  <c r="I12" i="10"/>
  <c r="DC12" i="10" s="1"/>
  <c r="DB11" i="10"/>
  <c r="DA11" i="10"/>
  <c r="AY11" i="10"/>
  <c r="X11" i="10"/>
  <c r="O11" i="10"/>
  <c r="L11" i="10"/>
  <c r="I11" i="10"/>
  <c r="DC11" i="10" s="1"/>
  <c r="DB9" i="10"/>
  <c r="DA9" i="10"/>
  <c r="AY9" i="10"/>
  <c r="X9" i="10"/>
  <c r="O9" i="10"/>
  <c r="L9" i="10"/>
  <c r="DB8" i="10"/>
  <c r="DA8" i="10"/>
  <c r="AY8" i="10"/>
  <c r="X8" i="10"/>
  <c r="O8" i="10"/>
  <c r="L8" i="10"/>
  <c r="DB7" i="10"/>
  <c r="DA7" i="10"/>
  <c r="AY7" i="10"/>
  <c r="X7" i="10"/>
  <c r="O7" i="10"/>
  <c r="L7" i="10"/>
  <c r="DB6" i="10"/>
  <c r="DA6" i="10"/>
  <c r="AY6" i="10"/>
  <c r="X6" i="10"/>
  <c r="O6" i="10"/>
  <c r="L6" i="10"/>
  <c r="DB5" i="10"/>
  <c r="DA5" i="10"/>
  <c r="AY5" i="10"/>
  <c r="X5" i="10"/>
  <c r="O5" i="10"/>
  <c r="L5" i="10"/>
  <c r="DB4" i="10"/>
  <c r="DA4" i="10"/>
  <c r="AY4" i="10"/>
  <c r="X4" i="10"/>
  <c r="O4" i="10"/>
  <c r="L4" i="10"/>
  <c r="O26" i="1"/>
  <c r="L26" i="1"/>
  <c r="DY25" i="7" s="1"/>
  <c r="BH60" i="4"/>
  <c r="BG62" i="4"/>
  <c r="BJ28" i="4"/>
  <c r="BP28" i="4" s="1"/>
  <c r="BJ27" i="4"/>
  <c r="BJ26" i="4"/>
  <c r="BJ25" i="4"/>
  <c r="BJ24" i="4"/>
  <c r="BJ23" i="4"/>
  <c r="BJ22" i="4"/>
  <c r="BK22" i="4"/>
  <c r="BK23" i="4"/>
  <c r="BK24" i="4"/>
  <c r="BK25" i="4"/>
  <c r="BK26" i="4"/>
  <c r="BK27" i="4"/>
  <c r="BK28" i="4"/>
  <c r="BQ28" i="4" s="1"/>
  <c r="BL28" i="4"/>
  <c r="BR28" i="4" s="1"/>
  <c r="BL27" i="4"/>
  <c r="BL26" i="4"/>
  <c r="BL25" i="4"/>
  <c r="BL24" i="4"/>
  <c r="BL23" i="4"/>
  <c r="BL22" i="4"/>
  <c r="BG28" i="4"/>
  <c r="BM28" i="4" s="1"/>
  <c r="BG27" i="4"/>
  <c r="BG25" i="4"/>
  <c r="BG24" i="4"/>
  <c r="BG23" i="4"/>
  <c r="BG22" i="4"/>
  <c r="BI28" i="4"/>
  <c r="BO28" i="4" s="1"/>
  <c r="BI27" i="4"/>
  <c r="BI26" i="4"/>
  <c r="BI25" i="4"/>
  <c r="BI24" i="4"/>
  <c r="BI23" i="4"/>
  <c r="BI22" i="4"/>
  <c r="BH28" i="4"/>
  <c r="BN28" i="4" s="1"/>
  <c r="BH27" i="4"/>
  <c r="BH26" i="4"/>
  <c r="BN26" i="4" s="1"/>
  <c r="BH25" i="4"/>
  <c r="BH24" i="4"/>
  <c r="BH23" i="4"/>
  <c r="BH22" i="4"/>
  <c r="BD26" i="4"/>
  <c r="BD25" i="4"/>
  <c r="BD24" i="4"/>
  <c r="BD23" i="4"/>
  <c r="BD22" i="4"/>
  <c r="BB28" i="4"/>
  <c r="BB27" i="4"/>
  <c r="BB26" i="4"/>
  <c r="BB25" i="4"/>
  <c r="BB24" i="4"/>
  <c r="BB23" i="4"/>
  <c r="BB22" i="4"/>
  <c r="BA28" i="4"/>
  <c r="AZ28" i="4"/>
  <c r="AY28" i="4"/>
  <c r="AX28" i="4"/>
  <c r="BA27" i="4"/>
  <c r="AZ27" i="4"/>
  <c r="AY27" i="4"/>
  <c r="AX27" i="4"/>
  <c r="BA26" i="4"/>
  <c r="AZ26" i="4"/>
  <c r="AY26" i="4"/>
  <c r="AX26" i="4"/>
  <c r="BA25" i="4"/>
  <c r="AZ25" i="4"/>
  <c r="AY25" i="4"/>
  <c r="AX25" i="4"/>
  <c r="BA24" i="4"/>
  <c r="AZ24" i="4"/>
  <c r="AY24" i="4"/>
  <c r="AX24" i="4"/>
  <c r="BA23" i="4"/>
  <c r="AZ23" i="4"/>
  <c r="AY23" i="4"/>
  <c r="AX23" i="4"/>
  <c r="BA22" i="4"/>
  <c r="AZ22" i="4"/>
  <c r="AY22" i="4"/>
  <c r="AX22" i="4"/>
  <c r="AW28" i="4"/>
  <c r="AV28" i="4"/>
  <c r="AU28" i="4"/>
  <c r="AW27" i="4"/>
  <c r="AV27" i="4"/>
  <c r="AU27" i="4"/>
  <c r="AV26" i="4"/>
  <c r="AU26" i="4"/>
  <c r="AW25" i="4"/>
  <c r="AV25" i="4"/>
  <c r="AU25" i="4"/>
  <c r="AW24" i="4"/>
  <c r="AV24" i="4"/>
  <c r="AU24" i="4"/>
  <c r="AW23" i="4"/>
  <c r="AV23" i="4"/>
  <c r="AU23" i="4"/>
  <c r="AW22" i="4"/>
  <c r="AV22" i="4"/>
  <c r="AU22" i="4"/>
  <c r="AT28" i="4"/>
  <c r="AS28" i="4"/>
  <c r="AR28" i="4"/>
  <c r="AQ28" i="4"/>
  <c r="AP28" i="4"/>
  <c r="AO28" i="4"/>
  <c r="AN28" i="4"/>
  <c r="AM28" i="4"/>
  <c r="AL28" i="4"/>
  <c r="AK28" i="4"/>
  <c r="AT27" i="4"/>
  <c r="AS27" i="4"/>
  <c r="AR27" i="4"/>
  <c r="AQ27" i="4"/>
  <c r="AP27" i="4"/>
  <c r="AO27" i="4"/>
  <c r="AN27" i="4"/>
  <c r="AM27" i="4"/>
  <c r="AL27" i="4"/>
  <c r="AK27" i="4"/>
  <c r="AT26" i="4"/>
  <c r="AS26" i="4"/>
  <c r="AR26" i="4"/>
  <c r="AQ26" i="4"/>
  <c r="AP26" i="4"/>
  <c r="AO26" i="4"/>
  <c r="AN26" i="4"/>
  <c r="AM26" i="4"/>
  <c r="AL26" i="4"/>
  <c r="AK26" i="4"/>
  <c r="AT25" i="4"/>
  <c r="AS25" i="4"/>
  <c r="AR25" i="4"/>
  <c r="AQ25" i="4"/>
  <c r="AP25" i="4"/>
  <c r="AO25" i="4"/>
  <c r="AN25" i="4"/>
  <c r="AM25" i="4"/>
  <c r="AL25" i="4"/>
  <c r="AK25" i="4"/>
  <c r="AT24" i="4"/>
  <c r="AS24" i="4"/>
  <c r="AR24" i="4"/>
  <c r="AQ24" i="4"/>
  <c r="AP24" i="4"/>
  <c r="AO24" i="4"/>
  <c r="AN24" i="4"/>
  <c r="AM24" i="4"/>
  <c r="AL24" i="4"/>
  <c r="AK24" i="4"/>
  <c r="AT23" i="4"/>
  <c r="AS23" i="4"/>
  <c r="AR23" i="4"/>
  <c r="AQ23" i="4"/>
  <c r="AP23" i="4"/>
  <c r="AO23" i="4"/>
  <c r="AN23" i="4"/>
  <c r="AM23" i="4"/>
  <c r="AL23" i="4"/>
  <c r="AK23" i="4"/>
  <c r="AT22" i="4"/>
  <c r="AS22" i="4"/>
  <c r="AR22" i="4"/>
  <c r="AQ22" i="4"/>
  <c r="AP22" i="4"/>
  <c r="AO22" i="4"/>
  <c r="AN22" i="4"/>
  <c r="AM22" i="4"/>
  <c r="AL22" i="4"/>
  <c r="AK22" i="4"/>
  <c r="AT21" i="4"/>
  <c r="AS21" i="4"/>
  <c r="AR21" i="4"/>
  <c r="AQ21" i="4"/>
  <c r="AP21" i="4"/>
  <c r="AO21" i="4"/>
  <c r="AN21" i="4"/>
  <c r="AM21" i="4"/>
  <c r="AL21" i="4"/>
  <c r="AK21" i="4"/>
  <c r="AT20" i="4"/>
  <c r="AS20" i="4"/>
  <c r="AR20" i="4"/>
  <c r="AQ20" i="4"/>
  <c r="AP20" i="4"/>
  <c r="AO20" i="4"/>
  <c r="AN20" i="4"/>
  <c r="AM20" i="4"/>
  <c r="AL20" i="4"/>
  <c r="AK20" i="4"/>
  <c r="AT19" i="4"/>
  <c r="AS19" i="4"/>
  <c r="AR19" i="4"/>
  <c r="AQ19" i="4"/>
  <c r="AP19" i="4"/>
  <c r="AO19" i="4"/>
  <c r="AN19" i="4"/>
  <c r="AM19" i="4"/>
  <c r="AL19" i="4"/>
  <c r="AK19" i="4"/>
  <c r="AT18" i="4"/>
  <c r="AS18" i="4"/>
  <c r="AR18" i="4"/>
  <c r="AQ18" i="4"/>
  <c r="AP18" i="4"/>
  <c r="AO18" i="4"/>
  <c r="AN18" i="4"/>
  <c r="AM18" i="4"/>
  <c r="AL18" i="4"/>
  <c r="AK18" i="4"/>
  <c r="AT17" i="4"/>
  <c r="AS17" i="4"/>
  <c r="AR17" i="4"/>
  <c r="AQ17" i="4"/>
  <c r="AP17" i="4"/>
  <c r="AO17" i="4"/>
  <c r="AN17" i="4"/>
  <c r="AM17" i="4"/>
  <c r="AL17" i="4"/>
  <c r="AK17" i="4"/>
  <c r="AT16" i="4"/>
  <c r="AS16" i="4"/>
  <c r="AR16" i="4"/>
  <c r="AQ16" i="4"/>
  <c r="AP16" i="4"/>
  <c r="AO16" i="4"/>
  <c r="AN16" i="4"/>
  <c r="AM16" i="4"/>
  <c r="AL16" i="4"/>
  <c r="AK16" i="4"/>
  <c r="AT15" i="4"/>
  <c r="AS15" i="4"/>
  <c r="AR15" i="4"/>
  <c r="AQ15" i="4"/>
  <c r="AP15" i="4"/>
  <c r="AO15" i="4"/>
  <c r="AN15" i="4"/>
  <c r="AM15" i="4"/>
  <c r="AL15" i="4"/>
  <c r="AK15" i="4"/>
  <c r="AT14" i="4"/>
  <c r="AS14" i="4"/>
  <c r="AR14" i="4"/>
  <c r="AQ14" i="4"/>
  <c r="AP14" i="4"/>
  <c r="AO14" i="4"/>
  <c r="AN14" i="4"/>
  <c r="AM14" i="4"/>
  <c r="AL14" i="4"/>
  <c r="AK14" i="4"/>
  <c r="AT13" i="4"/>
  <c r="AS13" i="4"/>
  <c r="AR13" i="4"/>
  <c r="AQ13" i="4"/>
  <c r="AP13" i="4"/>
  <c r="AO13" i="4"/>
  <c r="AN13" i="4"/>
  <c r="AM13" i="4"/>
  <c r="AL13" i="4"/>
  <c r="AK13" i="4"/>
  <c r="AT12" i="4"/>
  <c r="AS12" i="4"/>
  <c r="AR12" i="4"/>
  <c r="AQ12" i="4"/>
  <c r="AP12" i="4"/>
  <c r="AO12" i="4"/>
  <c r="AN12" i="4"/>
  <c r="AM12" i="4"/>
  <c r="AL12" i="4"/>
  <c r="AK12" i="4"/>
  <c r="AT11" i="4"/>
  <c r="AS11" i="4"/>
  <c r="AR11" i="4"/>
  <c r="AQ11" i="4"/>
  <c r="AP11" i="4"/>
  <c r="AO11" i="4"/>
  <c r="AN11" i="4"/>
  <c r="AM11" i="4"/>
  <c r="AL11" i="4"/>
  <c r="AK11" i="4"/>
  <c r="AT9" i="4"/>
  <c r="AS9" i="4"/>
  <c r="AR9" i="4"/>
  <c r="AQ9" i="4"/>
  <c r="AP9" i="4"/>
  <c r="AO9" i="4"/>
  <c r="AN9" i="4"/>
  <c r="AM9" i="4"/>
  <c r="AL9" i="4"/>
  <c r="AK9" i="4"/>
  <c r="AT8" i="4"/>
  <c r="AS8" i="4"/>
  <c r="AR8" i="4"/>
  <c r="AQ8" i="4"/>
  <c r="AP8" i="4"/>
  <c r="AO8" i="4"/>
  <c r="AN8" i="4"/>
  <c r="AM8" i="4"/>
  <c r="AL8" i="4"/>
  <c r="AK8" i="4"/>
  <c r="AT7" i="4"/>
  <c r="AS7" i="4"/>
  <c r="AR7" i="4"/>
  <c r="AQ7" i="4"/>
  <c r="AP7" i="4"/>
  <c r="AO7" i="4"/>
  <c r="AN7" i="4"/>
  <c r="AM7" i="4"/>
  <c r="AL7" i="4"/>
  <c r="AK7" i="4"/>
  <c r="AT6" i="4"/>
  <c r="AS6" i="4"/>
  <c r="AR6" i="4"/>
  <c r="AQ6" i="4"/>
  <c r="AP6" i="4"/>
  <c r="AO6" i="4"/>
  <c r="AN6" i="4"/>
  <c r="AM6" i="4"/>
  <c r="AL6" i="4"/>
  <c r="AK6" i="4"/>
  <c r="AT5" i="4"/>
  <c r="AS5" i="4"/>
  <c r="AR5" i="4"/>
  <c r="AQ5" i="4"/>
  <c r="AP5" i="4"/>
  <c r="AO5" i="4"/>
  <c r="AN5" i="4"/>
  <c r="AM5" i="4"/>
  <c r="AL5" i="4"/>
  <c r="AK5" i="4"/>
  <c r="AT4" i="4"/>
  <c r="AS4" i="4"/>
  <c r="AR4" i="4"/>
  <c r="AQ4" i="4"/>
  <c r="AP4" i="4"/>
  <c r="AO4" i="4"/>
  <c r="AN4" i="4"/>
  <c r="AM4" i="4"/>
  <c r="AL4" i="4"/>
  <c r="AK4" i="4"/>
  <c r="AJ28" i="4"/>
  <c r="AI28" i="4"/>
  <c r="AH28" i="4"/>
  <c r="AG28" i="4"/>
  <c r="AF28" i="4"/>
  <c r="AE28" i="4"/>
  <c r="AD28" i="4"/>
  <c r="AC28" i="4"/>
  <c r="AB28" i="4"/>
  <c r="AA28" i="4"/>
  <c r="AJ27" i="4"/>
  <c r="AI27" i="4"/>
  <c r="AH27" i="4"/>
  <c r="AG27" i="4"/>
  <c r="AF27" i="4"/>
  <c r="AE27" i="4"/>
  <c r="AD27" i="4"/>
  <c r="AC27" i="4"/>
  <c r="AB27" i="4"/>
  <c r="AA27" i="4"/>
  <c r="AJ26" i="4"/>
  <c r="AI26" i="4"/>
  <c r="AH26" i="4"/>
  <c r="AG26" i="4"/>
  <c r="AF26" i="4"/>
  <c r="AE26" i="4"/>
  <c r="AD26" i="4"/>
  <c r="AC26" i="4"/>
  <c r="AB26" i="4"/>
  <c r="AA26" i="4"/>
  <c r="AJ25" i="4"/>
  <c r="AH25" i="4"/>
  <c r="AG25" i="4"/>
  <c r="AF25" i="4"/>
  <c r="AE25" i="4"/>
  <c r="AD25" i="4"/>
  <c r="AC25" i="4"/>
  <c r="AB25" i="4"/>
  <c r="AA25" i="4"/>
  <c r="AJ24" i="4"/>
  <c r="AH24" i="4"/>
  <c r="AG24" i="4"/>
  <c r="AF24" i="4"/>
  <c r="AE24" i="4"/>
  <c r="AD24" i="4"/>
  <c r="AC24" i="4"/>
  <c r="AB24" i="4"/>
  <c r="AA24" i="4"/>
  <c r="AJ23" i="4"/>
  <c r="AH23" i="4"/>
  <c r="AG23" i="4"/>
  <c r="AF23" i="4"/>
  <c r="AE23" i="4"/>
  <c r="AD23" i="4"/>
  <c r="AC23" i="4"/>
  <c r="AB23" i="4"/>
  <c r="AA23" i="4"/>
  <c r="AJ22" i="4"/>
  <c r="AH22" i="4"/>
  <c r="AG22" i="4"/>
  <c r="AF22" i="4"/>
  <c r="AE22" i="4"/>
  <c r="AD22" i="4"/>
  <c r="AC22" i="4"/>
  <c r="AB22" i="4"/>
  <c r="AA22" i="4"/>
  <c r="AJ21" i="4"/>
  <c r="AI21" i="4"/>
  <c r="AH21" i="4"/>
  <c r="AF21" i="4"/>
  <c r="AE21" i="4"/>
  <c r="AD21" i="4"/>
  <c r="AC21" i="4"/>
  <c r="AB21" i="4"/>
  <c r="AA21" i="4"/>
  <c r="AJ20" i="4"/>
  <c r="AI20" i="4"/>
  <c r="AH20" i="4"/>
  <c r="AF20" i="4"/>
  <c r="AE20" i="4"/>
  <c r="AD20" i="4"/>
  <c r="AC20" i="4"/>
  <c r="AB20" i="4"/>
  <c r="AA20" i="4"/>
  <c r="AJ19" i="4"/>
  <c r="AI19" i="4"/>
  <c r="AH19" i="4"/>
  <c r="AF19" i="4"/>
  <c r="AE19" i="4"/>
  <c r="AD19" i="4"/>
  <c r="AC19" i="4"/>
  <c r="AB19" i="4"/>
  <c r="AA19" i="4"/>
  <c r="AJ18" i="4"/>
  <c r="AI18" i="4"/>
  <c r="AH18" i="4"/>
  <c r="AF18" i="4"/>
  <c r="AE18" i="4"/>
  <c r="AD18" i="4"/>
  <c r="AC18" i="4"/>
  <c r="AB18" i="4"/>
  <c r="AA18" i="4"/>
  <c r="AJ17" i="4"/>
  <c r="AI17" i="4"/>
  <c r="AH17" i="4"/>
  <c r="AF17" i="4"/>
  <c r="AE17" i="4"/>
  <c r="AD17" i="4"/>
  <c r="AC17" i="4"/>
  <c r="AB17" i="4"/>
  <c r="AA17" i="4"/>
  <c r="AJ16" i="4"/>
  <c r="AI16" i="4"/>
  <c r="AH16" i="4"/>
  <c r="AF16" i="4"/>
  <c r="AE16" i="4"/>
  <c r="AD16" i="4"/>
  <c r="AC16" i="4"/>
  <c r="AB16" i="4"/>
  <c r="AA16" i="4"/>
  <c r="AJ15" i="4"/>
  <c r="AI15" i="4"/>
  <c r="AH15" i="4"/>
  <c r="AF15" i="4"/>
  <c r="AE15" i="4"/>
  <c r="AD15" i="4"/>
  <c r="AC15" i="4"/>
  <c r="AB15" i="4"/>
  <c r="AA15" i="4"/>
  <c r="AJ14" i="4"/>
  <c r="AI14" i="4"/>
  <c r="AH14" i="4"/>
  <c r="AF14" i="4"/>
  <c r="AE14" i="4"/>
  <c r="AD14" i="4"/>
  <c r="AC14" i="4"/>
  <c r="AB14" i="4"/>
  <c r="AA14" i="4"/>
  <c r="AJ13" i="4"/>
  <c r="AI13" i="4"/>
  <c r="AH13" i="4"/>
  <c r="AF13" i="4"/>
  <c r="AE13" i="4"/>
  <c r="AD13" i="4"/>
  <c r="AC13" i="4"/>
  <c r="AB13" i="4"/>
  <c r="AA13" i="4"/>
  <c r="AJ12" i="4"/>
  <c r="AI12" i="4"/>
  <c r="AH12" i="4"/>
  <c r="AF12" i="4"/>
  <c r="AE12" i="4"/>
  <c r="AD12" i="4"/>
  <c r="AC12" i="4"/>
  <c r="AB12" i="4"/>
  <c r="AA12" i="4"/>
  <c r="AJ11" i="4"/>
  <c r="AI11" i="4"/>
  <c r="AH11" i="4"/>
  <c r="AF11" i="4"/>
  <c r="AE11" i="4"/>
  <c r="AD11" i="4"/>
  <c r="AC11" i="4"/>
  <c r="AB11" i="4"/>
  <c r="AA11" i="4"/>
  <c r="AJ9" i="4"/>
  <c r="AI9" i="4"/>
  <c r="AH9" i="4"/>
  <c r="AF9" i="4"/>
  <c r="AE9" i="4"/>
  <c r="AD9" i="4"/>
  <c r="AC9" i="4"/>
  <c r="AB9" i="4"/>
  <c r="AA9" i="4"/>
  <c r="AJ8" i="4"/>
  <c r="AI8" i="4"/>
  <c r="AH8" i="4"/>
  <c r="AF8" i="4"/>
  <c r="AE8" i="4"/>
  <c r="AD8" i="4"/>
  <c r="AC8" i="4"/>
  <c r="AB8" i="4"/>
  <c r="AA8" i="4"/>
  <c r="AJ7" i="4"/>
  <c r="AI7" i="4"/>
  <c r="AH7" i="4"/>
  <c r="AF7" i="4"/>
  <c r="AE7" i="4"/>
  <c r="AD7" i="4"/>
  <c r="AC7" i="4"/>
  <c r="AB7" i="4"/>
  <c r="AA7" i="4"/>
  <c r="AJ6" i="4"/>
  <c r="AI6" i="4"/>
  <c r="AH6" i="4"/>
  <c r="AF6" i="4"/>
  <c r="AE6" i="4"/>
  <c r="AD6" i="4"/>
  <c r="AC6" i="4"/>
  <c r="AB6" i="4"/>
  <c r="AA6" i="4"/>
  <c r="AJ5" i="4"/>
  <c r="AI5" i="4"/>
  <c r="AH5" i="4"/>
  <c r="AF5" i="4"/>
  <c r="AE5" i="4"/>
  <c r="AD5" i="4"/>
  <c r="AC5" i="4"/>
  <c r="AB5" i="4"/>
  <c r="AA5" i="4"/>
  <c r="AJ4" i="4"/>
  <c r="AI4" i="4"/>
  <c r="AH4" i="4"/>
  <c r="AF4" i="4"/>
  <c r="AE4" i="4"/>
  <c r="AD4" i="4"/>
  <c r="AC4" i="4"/>
  <c r="AB4" i="4"/>
  <c r="AA4" i="4"/>
  <c r="Z28" i="4"/>
  <c r="Z27" i="4"/>
  <c r="Z26" i="4"/>
  <c r="Z25" i="4"/>
  <c r="Z24" i="4"/>
  <c r="Z23" i="4"/>
  <c r="Z22" i="4"/>
  <c r="Y28" i="4"/>
  <c r="Y27" i="4"/>
  <c r="Y26" i="4"/>
  <c r="Y25" i="4"/>
  <c r="Y24" i="4"/>
  <c r="Y23" i="4"/>
  <c r="Y22" i="4"/>
  <c r="X28" i="4"/>
  <c r="X27" i="4"/>
  <c r="X26" i="4"/>
  <c r="X25" i="4"/>
  <c r="X24" i="4"/>
  <c r="X23" i="4"/>
  <c r="X22" i="4"/>
  <c r="W28" i="4"/>
  <c r="W27" i="4"/>
  <c r="W26" i="4"/>
  <c r="W25" i="4"/>
  <c r="W24" i="4"/>
  <c r="W23" i="4"/>
  <c r="W22" i="4"/>
  <c r="V28" i="4"/>
  <c r="V27" i="4"/>
  <c r="V26" i="4"/>
  <c r="V25" i="4"/>
  <c r="V24" i="4"/>
  <c r="V23" i="4"/>
  <c r="V22" i="4"/>
  <c r="U28" i="4"/>
  <c r="U27" i="4"/>
  <c r="U26" i="4"/>
  <c r="U25" i="4"/>
  <c r="U24" i="4"/>
  <c r="U23" i="4"/>
  <c r="U22" i="4"/>
  <c r="T28" i="4"/>
  <c r="T27" i="4"/>
  <c r="T26" i="4"/>
  <c r="T25" i="4"/>
  <c r="T24" i="4"/>
  <c r="T23" i="4"/>
  <c r="T22" i="4"/>
  <c r="S28" i="4"/>
  <c r="BS28" i="4" s="1"/>
  <c r="S27" i="4"/>
  <c r="R28" i="4"/>
  <c r="R27" i="4"/>
  <c r="R26" i="4"/>
  <c r="R25" i="4"/>
  <c r="R24" i="4"/>
  <c r="R23" i="4"/>
  <c r="R22" i="4"/>
  <c r="Q28" i="4"/>
  <c r="Q27" i="4"/>
  <c r="Q25" i="4"/>
  <c r="Q24" i="4"/>
  <c r="Q23" i="4"/>
  <c r="Q22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9" i="4"/>
  <c r="M8" i="4"/>
  <c r="M7" i="4"/>
  <c r="M6" i="4"/>
  <c r="M5" i="4"/>
  <c r="M4" i="4"/>
  <c r="K9" i="4"/>
  <c r="K8" i="4"/>
  <c r="K7" i="4"/>
  <c r="K6" i="4"/>
  <c r="K5" i="4"/>
  <c r="K4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9" i="4"/>
  <c r="J8" i="4"/>
  <c r="J7" i="4"/>
  <c r="J6" i="4"/>
  <c r="J5" i="4"/>
  <c r="J4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5" i="4"/>
  <c r="I4" i="4"/>
  <c r="H27" i="4"/>
  <c r="G27" i="4"/>
  <c r="G26" i="4"/>
  <c r="E27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9" i="4"/>
  <c r="E8" i="4"/>
  <c r="E7" i="4"/>
  <c r="E6" i="4"/>
  <c r="E5" i="4"/>
  <c r="E4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9" i="4"/>
  <c r="D8" i="4"/>
  <c r="D7" i="4"/>
  <c r="D6" i="4"/>
  <c r="D5" i="4"/>
  <c r="D4" i="4"/>
  <c r="AM6" i="9"/>
  <c r="L2" i="9"/>
  <c r="Z2" i="9" s="1"/>
  <c r="K2" i="9"/>
  <c r="Y2" i="9" s="1"/>
  <c r="J2" i="9"/>
  <c r="G6" i="9"/>
  <c r="E6" i="9"/>
  <c r="FX28" i="1"/>
  <c r="FW28" i="1"/>
  <c r="FX27" i="1"/>
  <c r="FX26" i="1"/>
  <c r="FW26" i="1"/>
  <c r="L25" i="7"/>
  <c r="EN27" i="7"/>
  <c r="EN26" i="7"/>
  <c r="EN25" i="7"/>
  <c r="EN24" i="7"/>
  <c r="EN23" i="7"/>
  <c r="EN21" i="7"/>
  <c r="EN22" i="7"/>
  <c r="EH26" i="7"/>
  <c r="EH25" i="7"/>
  <c r="EH24" i="7"/>
  <c r="EH23" i="7"/>
  <c r="EH22" i="7"/>
  <c r="EH21" i="7"/>
  <c r="DL27" i="7"/>
  <c r="DL26" i="7"/>
  <c r="DL25" i="7"/>
  <c r="DL24" i="7"/>
  <c r="DL23" i="7"/>
  <c r="DL22" i="7"/>
  <c r="DL21" i="7"/>
  <c r="CL26" i="7"/>
  <c r="CL25" i="7"/>
  <c r="CL24" i="7"/>
  <c r="CL23" i="7"/>
  <c r="CL22" i="7"/>
  <c r="CL21" i="7"/>
  <c r="BY27" i="7"/>
  <c r="BY26" i="7"/>
  <c r="BY25" i="7"/>
  <c r="BY24" i="7"/>
  <c r="BY23" i="7"/>
  <c r="BY22" i="7"/>
  <c r="BY21" i="7"/>
  <c r="BL21" i="7"/>
  <c r="BL26" i="7"/>
  <c r="BL25" i="7"/>
  <c r="BL24" i="7"/>
  <c r="BL23" i="7"/>
  <c r="BL22" i="7"/>
  <c r="AY26" i="7"/>
  <c r="AY25" i="7"/>
  <c r="AY24" i="7"/>
  <c r="AY23" i="7"/>
  <c r="AY22" i="7"/>
  <c r="AY21" i="7"/>
  <c r="EQ20" i="7"/>
  <c r="EQ19" i="7"/>
  <c r="EQ18" i="7"/>
  <c r="EQ17" i="7"/>
  <c r="EQ16" i="7"/>
  <c r="EQ15" i="7"/>
  <c r="EQ14" i="7"/>
  <c r="EQ13" i="7"/>
  <c r="EQ12" i="7"/>
  <c r="EQ11" i="7"/>
  <c r="EQ9" i="7"/>
  <c r="EK20" i="7"/>
  <c r="EK19" i="7"/>
  <c r="EK18" i="7"/>
  <c r="EK17" i="7"/>
  <c r="EK16" i="7"/>
  <c r="EK15" i="7"/>
  <c r="EK14" i="7"/>
  <c r="EK13" i="7"/>
  <c r="EK12" i="7"/>
  <c r="EK11" i="7"/>
  <c r="EK9" i="7"/>
  <c r="DO20" i="7"/>
  <c r="DO19" i="7"/>
  <c r="DO18" i="7"/>
  <c r="DO17" i="7"/>
  <c r="DO16" i="7"/>
  <c r="DO15" i="7"/>
  <c r="DO14" i="7"/>
  <c r="DO13" i="7"/>
  <c r="DO12" i="7"/>
  <c r="DO11" i="7"/>
  <c r="DO9" i="7"/>
  <c r="DB20" i="7"/>
  <c r="DB19" i="7"/>
  <c r="DB18" i="7"/>
  <c r="DB17" i="7"/>
  <c r="DB16" i="7"/>
  <c r="DB15" i="7"/>
  <c r="DB14" i="7"/>
  <c r="DB13" i="7"/>
  <c r="DB12" i="7"/>
  <c r="DB11" i="7"/>
  <c r="DB9" i="7"/>
  <c r="CO20" i="7"/>
  <c r="CO19" i="7"/>
  <c r="CO18" i="7"/>
  <c r="CO17" i="7"/>
  <c r="CO16" i="7"/>
  <c r="CO15" i="7"/>
  <c r="CO14" i="7"/>
  <c r="CO13" i="7"/>
  <c r="CO12" i="7"/>
  <c r="CO11" i="7"/>
  <c r="CO9" i="7"/>
  <c r="BO20" i="7"/>
  <c r="BO19" i="7"/>
  <c r="BO18" i="7"/>
  <c r="BO17" i="7"/>
  <c r="BO16" i="7"/>
  <c r="BO15" i="7"/>
  <c r="BO14" i="7"/>
  <c r="BO13" i="7"/>
  <c r="BO12" i="7"/>
  <c r="BO11" i="7"/>
  <c r="BO9" i="7"/>
  <c r="BB20" i="7"/>
  <c r="BB19" i="7"/>
  <c r="BB18" i="7"/>
  <c r="BB17" i="7"/>
  <c r="BB16" i="7"/>
  <c r="BB15" i="7"/>
  <c r="BB14" i="7"/>
  <c r="BB13" i="7"/>
  <c r="BB12" i="7"/>
  <c r="BB11" i="7"/>
  <c r="BB9" i="7"/>
  <c r="AO20" i="7"/>
  <c r="AO19" i="7"/>
  <c r="AO18" i="7"/>
  <c r="AO17" i="7"/>
  <c r="AO16" i="7"/>
  <c r="AO15" i="7"/>
  <c r="AO14" i="7"/>
  <c r="AO13" i="7"/>
  <c r="AO12" i="7"/>
  <c r="AO11" i="7"/>
  <c r="AO9" i="7"/>
  <c r="AB20" i="7"/>
  <c r="AB19" i="7"/>
  <c r="AB18" i="7"/>
  <c r="AB17" i="7"/>
  <c r="AB16" i="7"/>
  <c r="AB15" i="7"/>
  <c r="AB14" i="7"/>
  <c r="AB13" i="7"/>
  <c r="AB12" i="7"/>
  <c r="AB11" i="7"/>
  <c r="AB9" i="7"/>
  <c r="O20" i="7"/>
  <c r="O19" i="7"/>
  <c r="O18" i="7"/>
  <c r="O17" i="7"/>
  <c r="O16" i="7"/>
  <c r="O15" i="7"/>
  <c r="O14" i="7"/>
  <c r="O13" i="7"/>
  <c r="O12" i="7"/>
  <c r="O11" i="7"/>
  <c r="O9" i="7"/>
  <c r="CB20" i="7"/>
  <c r="CB19" i="7"/>
  <c r="CB18" i="7"/>
  <c r="CB17" i="7"/>
  <c r="CB16" i="7"/>
  <c r="CB15" i="7"/>
  <c r="CB14" i="7"/>
  <c r="CB13" i="7"/>
  <c r="CB12" i="7"/>
  <c r="CB11" i="7"/>
  <c r="CB9" i="7"/>
  <c r="EA23" i="7"/>
  <c r="EA6" i="7"/>
  <c r="EA25" i="7"/>
  <c r="EA24" i="7"/>
  <c r="EA22" i="7"/>
  <c r="EA8" i="7"/>
  <c r="EA7" i="7"/>
  <c r="EA5" i="7"/>
  <c r="EA4" i="7"/>
  <c r="EA3" i="7"/>
  <c r="AL25" i="7"/>
  <c r="AL24" i="7"/>
  <c r="AL23" i="7"/>
  <c r="AL22" i="7"/>
  <c r="AL21" i="7"/>
  <c r="Y27" i="7"/>
  <c r="Y26" i="7"/>
  <c r="Y25" i="7"/>
  <c r="Y24" i="7"/>
  <c r="Y23" i="7"/>
  <c r="Y22" i="7"/>
  <c r="Y21" i="7"/>
  <c r="L24" i="7"/>
  <c r="L23" i="7"/>
  <c r="L22" i="7"/>
  <c r="I24" i="7"/>
  <c r="I23" i="7"/>
  <c r="I21" i="7"/>
  <c r="I22" i="7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9" i="1"/>
  <c r="FX8" i="1"/>
  <c r="FX7" i="1"/>
  <c r="FX6" i="1"/>
  <c r="FX5" i="1"/>
  <c r="FX4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9" i="1"/>
  <c r="FW8" i="1"/>
  <c r="FW7" i="1"/>
  <c r="FW6" i="1"/>
  <c r="FW5" i="1"/>
  <c r="FW4" i="1"/>
  <c r="R21" i="5"/>
  <c r="Q21" i="5"/>
  <c r="P21" i="5"/>
  <c r="R20" i="5"/>
  <c r="P20" i="5"/>
  <c r="Q20" i="5"/>
  <c r="K20" i="5"/>
  <c r="U20" i="5" s="1"/>
  <c r="S19" i="5"/>
  <c r="K19" i="5"/>
  <c r="S18" i="5"/>
  <c r="O18" i="5"/>
  <c r="K18" i="5"/>
  <c r="U18" i="5" s="1"/>
  <c r="E18" i="5"/>
  <c r="S17" i="5"/>
  <c r="O17" i="5"/>
  <c r="K17" i="5"/>
  <c r="E17" i="5"/>
  <c r="V17" i="5" s="1"/>
  <c r="S16" i="5"/>
  <c r="O16" i="5"/>
  <c r="K16" i="5"/>
  <c r="U16" i="5" s="1"/>
  <c r="E16" i="5"/>
  <c r="S15" i="5"/>
  <c r="O15" i="5"/>
  <c r="K15" i="5"/>
  <c r="E15" i="5"/>
  <c r="V15" i="5" s="1"/>
  <c r="S14" i="5"/>
  <c r="O14" i="5"/>
  <c r="K14" i="5"/>
  <c r="U14" i="5" s="1"/>
  <c r="E14" i="5"/>
  <c r="S13" i="5"/>
  <c r="O13" i="5"/>
  <c r="K13" i="5"/>
  <c r="U13" i="5" s="1"/>
  <c r="E13" i="5"/>
  <c r="V13" i="5" s="1"/>
  <c r="S12" i="5"/>
  <c r="O12" i="5"/>
  <c r="K12" i="5"/>
  <c r="U12" i="5" s="1"/>
  <c r="C12" i="5"/>
  <c r="E12" i="5" s="1"/>
  <c r="V12" i="5" s="1"/>
  <c r="R11" i="5"/>
  <c r="Q11" i="5"/>
  <c r="P11" i="5"/>
  <c r="O11" i="5"/>
  <c r="K11" i="5"/>
  <c r="C11" i="5"/>
  <c r="E11" i="5" s="1"/>
  <c r="V11" i="5" s="1"/>
  <c r="C10" i="5"/>
  <c r="E10" i="5" s="1"/>
  <c r="R9" i="5"/>
  <c r="P9" i="5"/>
  <c r="Q9" i="5"/>
  <c r="O9" i="5"/>
  <c r="K9" i="5"/>
  <c r="U9" i="5" s="1"/>
  <c r="C9" i="5"/>
  <c r="E9" i="5" s="1"/>
  <c r="V9" i="5" s="1"/>
  <c r="R8" i="5"/>
  <c r="Q8" i="5"/>
  <c r="P8" i="5"/>
  <c r="O8" i="5"/>
  <c r="K8" i="5"/>
  <c r="C8" i="5"/>
  <c r="E8" i="5" s="1"/>
  <c r="V8" i="5" s="1"/>
  <c r="R7" i="5"/>
  <c r="Q7" i="5"/>
  <c r="P7" i="5"/>
  <c r="O7" i="5"/>
  <c r="K7" i="5"/>
  <c r="U7" i="5" s="1"/>
  <c r="C7" i="5"/>
  <c r="E7" i="5" s="1"/>
  <c r="V7" i="5" s="1"/>
  <c r="R6" i="5"/>
  <c r="Q6" i="5"/>
  <c r="P6" i="5"/>
  <c r="O6" i="5"/>
  <c r="K6" i="5"/>
  <c r="U6" i="5" s="1"/>
  <c r="C6" i="5"/>
  <c r="E6" i="5" s="1"/>
  <c r="R5" i="5"/>
  <c r="P5" i="5"/>
  <c r="Q5" i="5"/>
  <c r="O5" i="5"/>
  <c r="O4" i="5"/>
  <c r="K5" i="5"/>
  <c r="U5" i="5" s="1"/>
  <c r="C5" i="5"/>
  <c r="E5" i="5" s="1"/>
  <c r="V5" i="5" s="1"/>
  <c r="R4" i="5"/>
  <c r="R26" i="5" s="1"/>
  <c r="Q4" i="5"/>
  <c r="P4" i="5"/>
  <c r="K4" i="5"/>
  <c r="C4" i="5"/>
  <c r="BN40" i="1"/>
  <c r="BP40" i="1"/>
  <c r="BN39" i="1"/>
  <c r="Y43" i="1"/>
  <c r="Y42" i="1"/>
  <c r="Q26" i="4"/>
  <c r="O25" i="1"/>
  <c r="L25" i="1"/>
  <c r="DY24" i="7" s="1"/>
  <c r="O24" i="1"/>
  <c r="L24" i="1"/>
  <c r="O23" i="1"/>
  <c r="L23" i="1"/>
  <c r="H22" i="4"/>
  <c r="L22" i="1"/>
  <c r="FI21" i="1"/>
  <c r="FV21" i="1" s="1"/>
  <c r="EU21" i="1"/>
  <c r="W21" i="4" s="1"/>
  <c r="EG21" i="1"/>
  <c r="Y21" i="4" s="1"/>
  <c r="DS21" i="1"/>
  <c r="Z21" i="4" s="1"/>
  <c r="DE21" i="1"/>
  <c r="AZ21" i="4" s="1"/>
  <c r="CC21" i="1"/>
  <c r="BO21" i="1"/>
  <c r="AZ21" i="1"/>
  <c r="BH21" i="4" s="1"/>
  <c r="AL21" i="1"/>
  <c r="BI21" i="4" s="1"/>
  <c r="X21" i="1"/>
  <c r="AK21" i="1" s="1"/>
  <c r="O21" i="1"/>
  <c r="L21" i="1"/>
  <c r="FI20" i="1"/>
  <c r="FV20" i="1" s="1"/>
  <c r="EU20" i="1"/>
  <c r="FH20" i="1" s="1"/>
  <c r="EG20" i="1"/>
  <c r="DS20" i="1"/>
  <c r="DE20" i="1"/>
  <c r="AZ20" i="4" s="1"/>
  <c r="CC20" i="1"/>
  <c r="CP20" i="1" s="1"/>
  <c r="BO20" i="1"/>
  <c r="BL20" i="4" s="1"/>
  <c r="AZ20" i="1"/>
  <c r="ES19" i="7" s="1"/>
  <c r="AL20" i="1"/>
  <c r="BI20" i="4" s="1"/>
  <c r="X20" i="1"/>
  <c r="Q20" i="4" s="1"/>
  <c r="O20" i="1"/>
  <c r="L20" i="1"/>
  <c r="FI19" i="1"/>
  <c r="EU19" i="1"/>
  <c r="EG19" i="1"/>
  <c r="DS19" i="1"/>
  <c r="Z19" i="4" s="1"/>
  <c r="DE19" i="1"/>
  <c r="AZ19" i="4" s="1"/>
  <c r="CC19" i="1"/>
  <c r="BK19" i="4" s="1"/>
  <c r="BO19" i="1"/>
  <c r="U19" i="4" s="1"/>
  <c r="AZ19" i="1"/>
  <c r="BN19" i="1" s="1"/>
  <c r="AL19" i="1"/>
  <c r="X19" i="1"/>
  <c r="AK19" i="1" s="1"/>
  <c r="O19" i="1"/>
  <c r="L19" i="1"/>
  <c r="FI18" i="1"/>
  <c r="FV18" i="1" s="1"/>
  <c r="EU18" i="1"/>
  <c r="AX18" i="4" s="1"/>
  <c r="EG18" i="1"/>
  <c r="BD18" i="4" s="1"/>
  <c r="DS18" i="1"/>
  <c r="EF18" i="1" s="1"/>
  <c r="DE18" i="1"/>
  <c r="CC18" i="1"/>
  <c r="BO18" i="1"/>
  <c r="BL18" i="4" s="1"/>
  <c r="AZ18" i="1"/>
  <c r="ES17" i="7" s="1"/>
  <c r="AL18" i="1"/>
  <c r="AY18" i="1" s="1"/>
  <c r="X18" i="1"/>
  <c r="AW18" i="4" s="1"/>
  <c r="O18" i="1"/>
  <c r="L18" i="1"/>
  <c r="FI17" i="1"/>
  <c r="EU17" i="1"/>
  <c r="EG17" i="1"/>
  <c r="ET17" i="1" s="1"/>
  <c r="DS17" i="1"/>
  <c r="EF17" i="1" s="1"/>
  <c r="DE17" i="1"/>
  <c r="R17" i="4" s="1"/>
  <c r="CC17" i="1"/>
  <c r="CP17" i="1" s="1"/>
  <c r="BO17" i="1"/>
  <c r="U17" i="4" s="1"/>
  <c r="AZ17" i="1"/>
  <c r="AL17" i="1"/>
  <c r="X17" i="1"/>
  <c r="O17" i="1"/>
  <c r="L17" i="1"/>
  <c r="G17" i="4" s="1"/>
  <c r="FI16" i="1"/>
  <c r="X16" i="4" s="1"/>
  <c r="EU16" i="1"/>
  <c r="W16" i="4" s="1"/>
  <c r="EG16" i="1"/>
  <c r="BD16" i="4" s="1"/>
  <c r="DS16" i="1"/>
  <c r="EF16" i="1" s="1"/>
  <c r="DE16" i="1"/>
  <c r="CC16" i="1"/>
  <c r="BO16" i="1"/>
  <c r="U16" i="4" s="1"/>
  <c r="AZ16" i="1"/>
  <c r="BH16" i="4" s="1"/>
  <c r="AL16" i="1"/>
  <c r="AY16" i="1" s="1"/>
  <c r="X16" i="1"/>
  <c r="Q16" i="4" s="1"/>
  <c r="O16" i="1"/>
  <c r="L16" i="1"/>
  <c r="FI15" i="1"/>
  <c r="EU15" i="1"/>
  <c r="EG15" i="1"/>
  <c r="ET15" i="1" s="1"/>
  <c r="DS15" i="1"/>
  <c r="EF15" i="1" s="1"/>
  <c r="DE15" i="1"/>
  <c r="R15" i="4" s="1"/>
  <c r="CC15" i="1"/>
  <c r="T15" i="4" s="1"/>
  <c r="BO15" i="1"/>
  <c r="U15" i="4" s="1"/>
  <c r="AZ15" i="1"/>
  <c r="ES14" i="7" s="1"/>
  <c r="AL15" i="1"/>
  <c r="AY15" i="1" s="1"/>
  <c r="X15" i="1"/>
  <c r="AK15" i="1" s="1"/>
  <c r="O15" i="1"/>
  <c r="L15" i="1"/>
  <c r="FI14" i="1"/>
  <c r="FV14" i="1" s="1"/>
  <c r="EU14" i="1"/>
  <c r="AX14" i="4" s="1"/>
  <c r="EG14" i="1"/>
  <c r="Y14" i="4" s="1"/>
  <c r="DS14" i="1"/>
  <c r="DE14" i="1"/>
  <c r="CC14" i="1"/>
  <c r="BO14" i="1"/>
  <c r="BL14" i="4" s="1"/>
  <c r="AZ14" i="1"/>
  <c r="BH14" i="4" s="1"/>
  <c r="AL14" i="1"/>
  <c r="AY14" i="1" s="1"/>
  <c r="X14" i="1"/>
  <c r="Q14" i="4" s="1"/>
  <c r="O14" i="1"/>
  <c r="L14" i="1"/>
  <c r="DY13" i="7" s="1"/>
  <c r="FI13" i="1"/>
  <c r="FV13" i="1" s="1"/>
  <c r="EU13" i="1"/>
  <c r="EG13" i="1"/>
  <c r="ET13" i="1" s="1"/>
  <c r="DS13" i="1"/>
  <c r="EF13" i="1" s="1"/>
  <c r="DE13" i="1"/>
  <c r="GC13" i="1" s="1"/>
  <c r="JK13" i="1" s="1"/>
  <c r="CC13" i="1"/>
  <c r="CP13" i="1" s="1"/>
  <c r="BO13" i="1"/>
  <c r="U13" i="4" s="1"/>
  <c r="AZ13" i="1"/>
  <c r="AL13" i="1"/>
  <c r="X13" i="1"/>
  <c r="O13" i="1"/>
  <c r="L13" i="1"/>
  <c r="FI12" i="1"/>
  <c r="FV12" i="1" s="1"/>
  <c r="EU12" i="1"/>
  <c r="AG12" i="4" s="1"/>
  <c r="EG12" i="1"/>
  <c r="Y12" i="4" s="1"/>
  <c r="DS12" i="1"/>
  <c r="EF12" i="1" s="1"/>
  <c r="DE12" i="1"/>
  <c r="R12" i="4" s="1"/>
  <c r="CC12" i="1"/>
  <c r="BO12" i="1"/>
  <c r="BL12" i="4" s="1"/>
  <c r="AZ12" i="1"/>
  <c r="ES11" i="7" s="1"/>
  <c r="AL12" i="1"/>
  <c r="V12" i="4" s="1"/>
  <c r="X12" i="1"/>
  <c r="BG12" i="4" s="1"/>
  <c r="BM12" i="4" s="1"/>
  <c r="O12" i="1"/>
  <c r="L12" i="1"/>
  <c r="FI11" i="1"/>
  <c r="FV11" i="1" s="1"/>
  <c r="EU11" i="1"/>
  <c r="EG11" i="1"/>
  <c r="ET11" i="1" s="1"/>
  <c r="DS11" i="1"/>
  <c r="BB11" i="4" s="1"/>
  <c r="DE11" i="1"/>
  <c r="AZ11" i="4" s="1"/>
  <c r="CC11" i="1"/>
  <c r="CP11" i="1" s="1"/>
  <c r="BO11" i="1"/>
  <c r="AZ11" i="1"/>
  <c r="BN11" i="1" s="1"/>
  <c r="AL11" i="1"/>
  <c r="X11" i="1"/>
  <c r="O11" i="1"/>
  <c r="L11" i="1"/>
  <c r="FI9" i="1"/>
  <c r="FV9" i="1" s="1"/>
  <c r="EU9" i="1"/>
  <c r="W9" i="4" s="1"/>
  <c r="EG9" i="1"/>
  <c r="DS9" i="1"/>
  <c r="EF9" i="1" s="1"/>
  <c r="DE9" i="1"/>
  <c r="GC9" i="1" s="1"/>
  <c r="CC9" i="1"/>
  <c r="BO9" i="1"/>
  <c r="BL9" i="4" s="1"/>
  <c r="AZ9" i="1"/>
  <c r="BH9" i="4" s="1"/>
  <c r="AL9" i="1"/>
  <c r="AY9" i="1" s="1"/>
  <c r="X9" i="1"/>
  <c r="BG9" i="4" s="1"/>
  <c r="O9" i="1"/>
  <c r="L9" i="1"/>
  <c r="FI8" i="1"/>
  <c r="FV8" i="1" s="1"/>
  <c r="EU8" i="1"/>
  <c r="EG8" i="1"/>
  <c r="BD8" i="4" s="1"/>
  <c r="DS8" i="1"/>
  <c r="EF8" i="1" s="1"/>
  <c r="DE8" i="1"/>
  <c r="R8" i="4" s="1"/>
  <c r="CC8" i="1"/>
  <c r="T8" i="4" s="1"/>
  <c r="BO8" i="1"/>
  <c r="CB8" i="1" s="1"/>
  <c r="AZ8" i="1"/>
  <c r="AV8" i="4" s="1"/>
  <c r="AL8" i="1"/>
  <c r="BI8" i="4" s="1"/>
  <c r="X8" i="1"/>
  <c r="O8" i="1"/>
  <c r="DZ7" i="7" s="1"/>
  <c r="L8" i="1"/>
  <c r="FI7" i="1"/>
  <c r="FV7" i="1" s="1"/>
  <c r="EU7" i="1"/>
  <c r="AG7" i="4" s="1"/>
  <c r="EG7" i="1"/>
  <c r="BD7" i="4" s="1"/>
  <c r="DS7" i="1"/>
  <c r="DE7" i="1"/>
  <c r="CC7" i="1"/>
  <c r="BO7" i="1"/>
  <c r="U7" i="4" s="1"/>
  <c r="AZ7" i="1"/>
  <c r="BN7" i="1" s="1"/>
  <c r="AL7" i="1"/>
  <c r="V7" i="4" s="1"/>
  <c r="X7" i="1"/>
  <c r="AK7" i="1" s="1"/>
  <c r="O7" i="1"/>
  <c r="L7" i="1"/>
  <c r="FI6" i="1"/>
  <c r="FV6" i="1" s="1"/>
  <c r="EU6" i="1"/>
  <c r="FH6" i="1" s="1"/>
  <c r="EG6" i="1"/>
  <c r="ET6" i="1" s="1"/>
  <c r="DS6" i="1"/>
  <c r="Z6" i="4" s="1"/>
  <c r="DE6" i="1"/>
  <c r="R6" i="4" s="1"/>
  <c r="CC6" i="1"/>
  <c r="CP6" i="1" s="1"/>
  <c r="BO6" i="1"/>
  <c r="CB6" i="1" s="1"/>
  <c r="AZ6" i="1"/>
  <c r="BN6" i="1" s="1"/>
  <c r="AL6" i="1"/>
  <c r="X6" i="1"/>
  <c r="O6" i="1"/>
  <c r="L6" i="1"/>
  <c r="FI5" i="1"/>
  <c r="FV5" i="1" s="1"/>
  <c r="EU5" i="1"/>
  <c r="AG5" i="4" s="1"/>
  <c r="EG5" i="1"/>
  <c r="BD5" i="4" s="1"/>
  <c r="DS5" i="1"/>
  <c r="BB5" i="4" s="1"/>
  <c r="DE5" i="1"/>
  <c r="CC5" i="1"/>
  <c r="BK5" i="4" s="1"/>
  <c r="BQ5" i="4" s="1"/>
  <c r="BO5" i="1"/>
  <c r="U5" i="4" s="1"/>
  <c r="AZ5" i="1"/>
  <c r="ES4" i="7" s="1"/>
  <c r="AL5" i="1"/>
  <c r="V5" i="4" s="1"/>
  <c r="X5" i="1"/>
  <c r="BG5" i="4" s="1"/>
  <c r="O5" i="1"/>
  <c r="L5" i="1"/>
  <c r="FI4" i="1"/>
  <c r="EU4" i="1"/>
  <c r="EG4" i="1"/>
  <c r="DS4" i="1"/>
  <c r="DE4" i="1"/>
  <c r="CC4" i="1"/>
  <c r="BO4" i="1"/>
  <c r="AZ4" i="1"/>
  <c r="AL4" i="1"/>
  <c r="X4" i="1"/>
  <c r="O4" i="1"/>
  <c r="L4" i="1"/>
  <c r="X34" i="1"/>
  <c r="Y34" i="1"/>
  <c r="L21" i="7"/>
  <c r="EA21" i="7"/>
  <c r="V14" i="5"/>
  <c r="X2" i="9"/>
  <c r="AY14" i="4"/>
  <c r="BJ13" i="4"/>
  <c r="BP13" i="4" s="1"/>
  <c r="K11" i="4"/>
  <c r="AY21" i="4"/>
  <c r="BG26" i="4"/>
  <c r="BM26" i="4" s="1"/>
  <c r="AW26" i="4"/>
  <c r="AU21" i="4"/>
  <c r="X21" i="4"/>
  <c r="AI25" i="4"/>
  <c r="BJ15" i="4"/>
  <c r="DX24" i="7"/>
  <c r="EB24" i="7" s="1"/>
  <c r="HB27" i="1"/>
  <c r="HE28" i="1"/>
  <c r="HD28" i="1"/>
  <c r="HF28" i="1"/>
  <c r="EC4" i="7"/>
  <c r="HA25" i="1"/>
  <c r="HB25" i="1"/>
  <c r="GZ25" i="1"/>
  <c r="GW25" i="1"/>
  <c r="HM25" i="1" s="1"/>
  <c r="HC26" i="1"/>
  <c r="GW26" i="1"/>
  <c r="GX26" i="1" s="1"/>
  <c r="HA27" i="1"/>
  <c r="BI15" i="4"/>
  <c r="V15" i="4"/>
  <c r="BP39" i="1"/>
  <c r="BP41" i="1" s="1"/>
  <c r="V16" i="5"/>
  <c r="HD27" i="1"/>
  <c r="IB27" i="1"/>
  <c r="IC27" i="1"/>
  <c r="IG33" i="1"/>
  <c r="AC100" i="1"/>
  <c r="IE28" i="1"/>
  <c r="ID28" i="1"/>
  <c r="HZ33" i="1"/>
  <c r="IC33" i="1" s="1"/>
  <c r="IA33" i="1"/>
  <c r="ID33" i="1" s="1"/>
  <c r="HG25" i="1"/>
  <c r="HD25" i="1"/>
  <c r="IB28" i="1"/>
  <c r="AY5" i="4"/>
  <c r="IF33" i="1"/>
  <c r="BJ16" i="4"/>
  <c r="AY15" i="4"/>
  <c r="HA28" i="1"/>
  <c r="GZ28" i="1"/>
  <c r="HI33" i="1"/>
  <c r="IE23" i="1"/>
  <c r="IC23" i="1"/>
  <c r="EV12" i="7"/>
  <c r="BZ37" i="7"/>
  <c r="AA37" i="7"/>
  <c r="EV4" i="7"/>
  <c r="EW12" i="7"/>
  <c r="EZ18" i="7"/>
  <c r="BB37" i="7"/>
  <c r="DB37" i="7"/>
  <c r="EM37" i="7"/>
  <c r="F37" i="7"/>
  <c r="EJ37" i="7"/>
  <c r="EC9" i="7"/>
  <c r="EE17" i="7"/>
  <c r="ED11" i="7"/>
  <c r="EV9" i="7"/>
  <c r="EW19" i="7"/>
  <c r="EY19" i="7"/>
  <c r="CA37" i="7"/>
  <c r="CN37" i="7"/>
  <c r="DA37" i="7"/>
  <c r="EQ37" i="7"/>
  <c r="N37" i="7"/>
  <c r="AN37" i="7"/>
  <c r="O37" i="7"/>
  <c r="EI37" i="7"/>
  <c r="DM37" i="7"/>
  <c r="CB37" i="7"/>
  <c r="EC19" i="7"/>
  <c r="EW9" i="7"/>
  <c r="EX19" i="7"/>
  <c r="EB19" i="7"/>
  <c r="EK37" i="7"/>
  <c r="EP37" i="7"/>
  <c r="AK37" i="7"/>
  <c r="AO37" i="7"/>
  <c r="BN37" i="7"/>
  <c r="BO37" i="7"/>
  <c r="DN37" i="7"/>
  <c r="EX17" i="7"/>
  <c r="EB17" i="7"/>
  <c r="EV17" i="7"/>
  <c r="EW11" i="7"/>
  <c r="EE11" i="7"/>
  <c r="EX11" i="7"/>
  <c r="EZ9" i="7"/>
  <c r="EX9" i="7"/>
  <c r="ET9" i="7"/>
  <c r="EF9" i="7"/>
  <c r="EB9" i="7"/>
  <c r="EU9" i="7"/>
  <c r="ED9" i="7"/>
  <c r="EW17" i="7"/>
  <c r="EE9" i="7"/>
  <c r="DO37" i="7"/>
  <c r="EC11" i="7"/>
  <c r="EB11" i="7"/>
  <c r="EU17" i="7"/>
  <c r="EV3" i="7"/>
  <c r="ED3" i="7"/>
  <c r="CO37" i="7"/>
  <c r="EV20" i="7"/>
  <c r="ET20" i="7"/>
  <c r="EE19" i="7"/>
  <c r="ED19" i="7"/>
  <c r="EZ19" i="7"/>
  <c r="EV19" i="7"/>
  <c r="GR17" i="1"/>
  <c r="GW9" i="1"/>
  <c r="V8" i="4"/>
  <c r="HJ33" i="1"/>
  <c r="GQ33" i="1"/>
  <c r="T34" i="1"/>
  <c r="BI17" i="4"/>
  <c r="IE24" i="1"/>
  <c r="IB24" i="1"/>
  <c r="S14" i="4"/>
  <c r="HC28" i="1"/>
  <c r="AE99" i="1"/>
  <c r="S6" i="4"/>
  <c r="HE26" i="1"/>
  <c r="ET19" i="1"/>
  <c r="HH33" i="1"/>
  <c r="EF21" i="1"/>
  <c r="EF25" i="1"/>
  <c r="HU25" i="1"/>
  <c r="HB26" i="1"/>
  <c r="HA26" i="1"/>
  <c r="GW28" i="1"/>
  <c r="GX28" i="1" s="1"/>
  <c r="HG24" i="1"/>
  <c r="DD7" i="1"/>
  <c r="Z4" i="4"/>
  <c r="BA12" i="4"/>
  <c r="BB13" i="4"/>
  <c r="AG13" i="4"/>
  <c r="Q15" i="4"/>
  <c r="Z17" i="4"/>
  <c r="W17" i="4"/>
  <c r="Q19" i="4"/>
  <c r="AG19" i="4"/>
  <c r="AX21" i="4"/>
  <c r="M34" i="1"/>
  <c r="BB21" i="4"/>
  <c r="AG15" i="4"/>
  <c r="AC99" i="1"/>
  <c r="Q8" i="4"/>
  <c r="T12" i="4"/>
  <c r="W19" i="4"/>
  <c r="AG11" i="4"/>
  <c r="BN25" i="1"/>
  <c r="HF26" i="1"/>
  <c r="HD26" i="1"/>
  <c r="CB12" i="1"/>
  <c r="CB16" i="1"/>
  <c r="CB20" i="1"/>
  <c r="X6" i="4"/>
  <c r="AY21" i="1"/>
  <c r="BN12" i="1"/>
  <c r="AY6" i="1"/>
  <c r="BA7" i="4"/>
  <c r="Q11" i="4"/>
  <c r="AZ12" i="4"/>
  <c r="AZ14" i="4"/>
  <c r="CP25" i="1"/>
  <c r="AK25" i="1"/>
  <c r="AY25" i="1"/>
  <c r="AG8" i="4"/>
  <c r="R14" i="4"/>
  <c r="AW11" i="4"/>
  <c r="AU11" i="4"/>
  <c r="CP14" i="1"/>
  <c r="T14" i="4"/>
  <c r="AK4" i="1"/>
  <c r="AY4" i="1"/>
  <c r="AY8" i="1"/>
  <c r="BA5" i="4"/>
  <c r="GP33" i="1"/>
  <c r="IH25" i="1"/>
  <c r="IJ25" i="1" s="1"/>
  <c r="CP16" i="1"/>
  <c r="BA16" i="4"/>
  <c r="T20" i="4"/>
  <c r="IV25" i="1"/>
  <c r="G34" i="1"/>
  <c r="N34" i="1" s="1"/>
  <c r="EW3" i="7"/>
  <c r="EY3" i="7"/>
  <c r="ET3" i="7"/>
  <c r="DK37" i="7"/>
  <c r="AZ37" i="7"/>
  <c r="CX37" i="7"/>
  <c r="M37" i="7"/>
  <c r="BM37" i="7"/>
  <c r="CM37" i="7"/>
  <c r="EO37" i="7"/>
  <c r="BK37" i="7"/>
  <c r="Z37" i="7"/>
  <c r="E37" i="7"/>
  <c r="BX37" i="7"/>
  <c r="CK37" i="7"/>
  <c r="CZ37" i="7"/>
  <c r="AX37" i="7"/>
  <c r="EG37" i="7"/>
  <c r="AM37" i="7"/>
  <c r="K37" i="7"/>
  <c r="S7" i="5" l="1"/>
  <c r="T7" i="5" s="1"/>
  <c r="BH5" i="4"/>
  <c r="BD15" i="4"/>
  <c r="BN18" i="1"/>
  <c r="S4" i="4"/>
  <c r="AV7" i="4"/>
  <c r="ES13" i="7"/>
  <c r="BH7" i="4"/>
  <c r="EU25" i="7"/>
  <c r="U18" i="4"/>
  <c r="ED25" i="7"/>
  <c r="BN9" i="1"/>
  <c r="Z13" i="4"/>
  <c r="EC24" i="7"/>
  <c r="BN14" i="1"/>
  <c r="CB18" i="1"/>
  <c r="ES6" i="7"/>
  <c r="U12" i="4"/>
  <c r="EC25" i="7"/>
  <c r="Y17" i="4"/>
  <c r="AY13" i="4"/>
  <c r="IH22" i="1"/>
  <c r="IJ22" i="1" s="1"/>
  <c r="GW21" i="1"/>
  <c r="CB9" i="1"/>
  <c r="AV14" i="4"/>
  <c r="AV16" i="4"/>
  <c r="EF11" i="1"/>
  <c r="EF25" i="7"/>
  <c r="EZ25" i="7"/>
  <c r="U20" i="4"/>
  <c r="G33" i="1"/>
  <c r="FN24" i="7"/>
  <c r="FN32" i="7" s="1"/>
  <c r="AV12" i="4"/>
  <c r="EX25" i="7"/>
  <c r="BJ21" i="4"/>
  <c r="BP21" i="4" s="1"/>
  <c r="AV20" i="4"/>
  <c r="BD6" i="4"/>
  <c r="BN5" i="1"/>
  <c r="ES15" i="7"/>
  <c r="BH12" i="4"/>
  <c r="BN12" i="4" s="1"/>
  <c r="EE25" i="7"/>
  <c r="AY4" i="4"/>
  <c r="DX32" i="7"/>
  <c r="GR23" i="1"/>
  <c r="GS23" i="1" s="1"/>
  <c r="EF19" i="1"/>
  <c r="Y6" i="4"/>
  <c r="BN20" i="1"/>
  <c r="ET8" i="1"/>
  <c r="ET25" i="7"/>
  <c r="EW25" i="7"/>
  <c r="BB17" i="4"/>
  <c r="Y15" i="4"/>
  <c r="Z8" i="4"/>
  <c r="EV25" i="7"/>
  <c r="EY25" i="7"/>
  <c r="AV18" i="4"/>
  <c r="BL7" i="4"/>
  <c r="O26" i="5"/>
  <c r="C26" i="5"/>
  <c r="K26" i="5"/>
  <c r="P26" i="5"/>
  <c r="Q26" i="5"/>
  <c r="E4" i="5"/>
  <c r="G4" i="5" s="1"/>
  <c r="BO21" i="4"/>
  <c r="BN21" i="4"/>
  <c r="BR26" i="4"/>
  <c r="BM5" i="4"/>
  <c r="BN5" i="4"/>
  <c r="BR14" i="4"/>
  <c r="S6" i="5"/>
  <c r="T6" i="5" s="1"/>
  <c r="W17" i="5"/>
  <c r="U19" i="5"/>
  <c r="S9" i="5"/>
  <c r="T9" i="5" s="1"/>
  <c r="S4" i="5"/>
  <c r="S8" i="5"/>
  <c r="ET23" i="7"/>
  <c r="EU26" i="7"/>
  <c r="EB23" i="7"/>
  <c r="EW26" i="7"/>
  <c r="AZ33" i="1"/>
  <c r="HC24" i="1"/>
  <c r="ED26" i="7"/>
  <c r="GW7" i="1"/>
  <c r="IW25" i="1"/>
  <c r="I33" i="1"/>
  <c r="AY12" i="1"/>
  <c r="V14" i="4"/>
  <c r="BI12" i="4"/>
  <c r="BO12" i="4" s="1"/>
  <c r="DR15" i="1"/>
  <c r="W18" i="4"/>
  <c r="DR13" i="1"/>
  <c r="EG33" i="1"/>
  <c r="X18" i="4"/>
  <c r="U4" i="4"/>
  <c r="BO33" i="1"/>
  <c r="CP4" i="1"/>
  <c r="CC33" i="1"/>
  <c r="IH23" i="1"/>
  <c r="IJ23" i="1" s="1"/>
  <c r="DR4" i="1"/>
  <c r="DE33" i="1"/>
  <c r="AI22" i="4"/>
  <c r="EI33" i="1"/>
  <c r="DS33" i="1"/>
  <c r="EX16" i="7"/>
  <c r="EU33" i="1"/>
  <c r="BH19" i="4"/>
  <c r="BN19" i="4" s="1"/>
  <c r="FI33" i="1"/>
  <c r="CQ33" i="1"/>
  <c r="BR40" i="1"/>
  <c r="AY7" i="1"/>
  <c r="DR21" i="1"/>
  <c r="BI7" i="4"/>
  <c r="R21" i="4"/>
  <c r="FW33" i="1"/>
  <c r="HM28" i="1"/>
  <c r="AK20" i="1"/>
  <c r="DR17" i="1"/>
  <c r="AU18" i="4"/>
  <c r="V20" i="4"/>
  <c r="V18" i="4"/>
  <c r="X9" i="4"/>
  <c r="AY8" i="4"/>
  <c r="CP15" i="1"/>
  <c r="GY26" i="1"/>
  <c r="GR21" i="1"/>
  <c r="EB16" i="7"/>
  <c r="K13" i="4"/>
  <c r="K21" i="4"/>
  <c r="GR14" i="1"/>
  <c r="GR22" i="1"/>
  <c r="GS22" i="1" s="1"/>
  <c r="K14" i="4"/>
  <c r="L22" i="4"/>
  <c r="FX33" i="1"/>
  <c r="EZ8" i="7"/>
  <c r="X33" i="1"/>
  <c r="AL33" i="1"/>
  <c r="EX8" i="7"/>
  <c r="EU16" i="7"/>
  <c r="AY20" i="4"/>
  <c r="EB8" i="7"/>
  <c r="BP15" i="4"/>
  <c r="ES7" i="7"/>
  <c r="EY16" i="7"/>
  <c r="BH11" i="4"/>
  <c r="EZ16" i="7"/>
  <c r="DR11" i="1"/>
  <c r="K19" i="4"/>
  <c r="AV21" i="4"/>
  <c r="BN16" i="1"/>
  <c r="BB12" i="4"/>
  <c r="ES8" i="7"/>
  <c r="BH6" i="4"/>
  <c r="BN6" i="4" s="1"/>
  <c r="AV5" i="4"/>
  <c r="EU4" i="7"/>
  <c r="EB12" i="7"/>
  <c r="ED8" i="7"/>
  <c r="R19" i="4"/>
  <c r="BO15" i="4"/>
  <c r="V16" i="4"/>
  <c r="EW16" i="7"/>
  <c r="EY8" i="7"/>
  <c r="AV11" i="4"/>
  <c r="EF8" i="7"/>
  <c r="EC8" i="7"/>
  <c r="AV19" i="4"/>
  <c r="HL25" i="1"/>
  <c r="EV8" i="7"/>
  <c r="EE8" i="7"/>
  <c r="BI16" i="4"/>
  <c r="Q12" i="4"/>
  <c r="ES10" i="7"/>
  <c r="EB7" i="7"/>
  <c r="ED16" i="7"/>
  <c r="AK9" i="1"/>
  <c r="Z11" i="4"/>
  <c r="AY20" i="1"/>
  <c r="BB15" i="4"/>
  <c r="X14" i="4"/>
  <c r="BN21" i="1"/>
  <c r="X20" i="4"/>
  <c r="BB19" i="4"/>
  <c r="ES20" i="7"/>
  <c r="BH18" i="4"/>
  <c r="BN18" i="4" s="1"/>
  <c r="Z12" i="4"/>
  <c r="AV9" i="4"/>
  <c r="AV6" i="4"/>
  <c r="DR6" i="1"/>
  <c r="EF6" i="1"/>
  <c r="ET4" i="7"/>
  <c r="EC13" i="7"/>
  <c r="EW8" i="7"/>
  <c r="ED4" i="7"/>
  <c r="BJ20" i="4"/>
  <c r="BP20" i="4" s="1"/>
  <c r="EC16" i="7"/>
  <c r="EU8" i="7"/>
  <c r="CB4" i="1"/>
  <c r="BS6" i="4"/>
  <c r="S20" i="4"/>
  <c r="BS20" i="4" s="1"/>
  <c r="Q18" i="4"/>
  <c r="Q9" i="4"/>
  <c r="CB15" i="1"/>
  <c r="ES18" i="7"/>
  <c r="X5" i="4"/>
  <c r="ET16" i="7"/>
  <c r="BG18" i="4"/>
  <c r="BM18" i="4" s="1"/>
  <c r="BH20" i="4"/>
  <c r="BN20" i="4" s="1"/>
  <c r="AU14" i="4"/>
  <c r="AY5" i="1"/>
  <c r="BB6" i="4"/>
  <c r="Z15" i="4"/>
  <c r="AZ13" i="4"/>
  <c r="BB8" i="4"/>
  <c r="ES5" i="7"/>
  <c r="EF16" i="7"/>
  <c r="ET13" i="7"/>
  <c r="EE16" i="7"/>
  <c r="EU7" i="7"/>
  <c r="EE15" i="7"/>
  <c r="EC15" i="7"/>
  <c r="W14" i="4"/>
  <c r="EW15" i="7"/>
  <c r="EY23" i="7"/>
  <c r="EZ15" i="7"/>
  <c r="EF15" i="7"/>
  <c r="BR7" i="4"/>
  <c r="BP8" i="4"/>
  <c r="GR11" i="1"/>
  <c r="ED15" i="7"/>
  <c r="F16" i="4"/>
  <c r="AK5" i="1"/>
  <c r="BA8" i="4"/>
  <c r="AG18" i="4"/>
  <c r="AX5" i="4"/>
  <c r="EY7" i="7"/>
  <c r="EX15" i="7"/>
  <c r="EX23" i="7"/>
  <c r="BP16" i="4"/>
  <c r="BD12" i="4"/>
  <c r="BN16" i="4"/>
  <c r="K15" i="4"/>
  <c r="L23" i="4"/>
  <c r="AW9" i="4"/>
  <c r="BK4" i="4"/>
  <c r="BQ4" i="4" s="1"/>
  <c r="Q5" i="4"/>
  <c r="CP8" i="1"/>
  <c r="W12" i="4"/>
  <c r="BN7" i="4"/>
  <c r="BO17" i="4"/>
  <c r="EZ7" i="7"/>
  <c r="ED7" i="7"/>
  <c r="EV7" i="7"/>
  <c r="EW23" i="7"/>
  <c r="EB15" i="7"/>
  <c r="BK6" i="4"/>
  <c r="BQ6" i="4" s="1"/>
  <c r="K20" i="4"/>
  <c r="L24" i="4"/>
  <c r="GW17" i="1"/>
  <c r="K16" i="4"/>
  <c r="T11" i="4"/>
  <c r="EC7" i="7"/>
  <c r="ET15" i="7"/>
  <c r="ET7" i="7"/>
  <c r="EF23" i="7"/>
  <c r="EU15" i="7"/>
  <c r="EE23" i="7"/>
  <c r="X7" i="4"/>
  <c r="BI9" i="4"/>
  <c r="BO9" i="4" s="1"/>
  <c r="BJ19" i="4"/>
  <c r="BP19" i="4" s="1"/>
  <c r="BJ11" i="4"/>
  <c r="BP11" i="4" s="1"/>
  <c r="BA19" i="4"/>
  <c r="GR33" i="1"/>
  <c r="GT33" i="1" s="1"/>
  <c r="BG7" i="4"/>
  <c r="BM7" i="4" s="1"/>
  <c r="BO16" i="4"/>
  <c r="CB19" i="1"/>
  <c r="BG14" i="4"/>
  <c r="BM14" i="4" s="1"/>
  <c r="BA6" i="4"/>
  <c r="BA4" i="4"/>
  <c r="ET5" i="1"/>
  <c r="FH5" i="1"/>
  <c r="BO7" i="4"/>
  <c r="EE7" i="7"/>
  <c r="EF7" i="7"/>
  <c r="EV23" i="7"/>
  <c r="BD14" i="4"/>
  <c r="T19" i="4"/>
  <c r="BO8" i="4"/>
  <c r="ED23" i="7"/>
  <c r="CP19" i="1"/>
  <c r="BK8" i="4"/>
  <c r="BQ8" i="4" s="1"/>
  <c r="AK14" i="1"/>
  <c r="CB17" i="1"/>
  <c r="AK18" i="1"/>
  <c r="AW14" i="4"/>
  <c r="T6" i="4"/>
  <c r="ET12" i="1"/>
  <c r="HA22" i="1"/>
  <c r="EY15" i="7"/>
  <c r="EX7" i="7"/>
  <c r="EZ23" i="7"/>
  <c r="EC23" i="7"/>
  <c r="AY11" i="4"/>
  <c r="HF22" i="1"/>
  <c r="HG22" i="1"/>
  <c r="EE21" i="7"/>
  <c r="EW21" i="7"/>
  <c r="EU21" i="7"/>
  <c r="EZ21" i="7"/>
  <c r="ID25" i="1"/>
  <c r="IE25" i="1"/>
  <c r="HS37" i="1"/>
  <c r="HS38" i="1" s="1"/>
  <c r="EB6" i="7"/>
  <c r="DB32" i="10"/>
  <c r="BH32" i="10"/>
  <c r="BG32" i="10"/>
  <c r="AY7" i="4"/>
  <c r="BJ7" i="4"/>
  <c r="BP7" i="4" s="1"/>
  <c r="EF20" i="7"/>
  <c r="EU20" i="7"/>
  <c r="EW20" i="7"/>
  <c r="EZ20" i="7"/>
  <c r="ED20" i="7"/>
  <c r="EX20" i="7"/>
  <c r="EC20" i="7"/>
  <c r="EB20" i="7"/>
  <c r="EE20" i="7"/>
  <c r="EC12" i="7"/>
  <c r="ET12" i="7"/>
  <c r="EE12" i="7"/>
  <c r="EY12" i="7"/>
  <c r="EU12" i="7"/>
  <c r="EF12" i="7"/>
  <c r="EX12" i="7"/>
  <c r="EZ12" i="7"/>
  <c r="EB4" i="7"/>
  <c r="EX4" i="7"/>
  <c r="EF4" i="7"/>
  <c r="EY4" i="7"/>
  <c r="EZ4" i="7"/>
  <c r="EE4" i="7"/>
  <c r="GR12" i="1"/>
  <c r="GT23" i="1"/>
  <c r="HB24" i="1"/>
  <c r="GZ24" i="1"/>
  <c r="GW24" i="1"/>
  <c r="HK24" i="1" s="1"/>
  <c r="HR24" i="1" s="1"/>
  <c r="HE24" i="1"/>
  <c r="HF24" i="1"/>
  <c r="HD24" i="1"/>
  <c r="IC22" i="1"/>
  <c r="IB22" i="1"/>
  <c r="IC26" i="1"/>
  <c r="IB26" i="1"/>
  <c r="EB26" i="7"/>
  <c r="EC26" i="7"/>
  <c r="DD18" i="1"/>
  <c r="AY18" i="4"/>
  <c r="HA23" i="1"/>
  <c r="HC23" i="1"/>
  <c r="T21" i="5"/>
  <c r="IE33" i="1"/>
  <c r="AG34" i="1"/>
  <c r="Q4" i="4"/>
  <c r="BG4" i="4"/>
  <c r="BM4" i="4" s="1"/>
  <c r="W4" i="4"/>
  <c r="AG4" i="4"/>
  <c r="BG6" i="4"/>
  <c r="BM6" i="4" s="1"/>
  <c r="Q6" i="4"/>
  <c r="BK7" i="4"/>
  <c r="BQ7" i="4" s="1"/>
  <c r="T7" i="4"/>
  <c r="BG8" i="4"/>
  <c r="BM8" i="4" s="1"/>
  <c r="AK8" i="1"/>
  <c r="FH8" i="1"/>
  <c r="W8" i="4"/>
  <c r="AX8" i="4"/>
  <c r="T9" i="4"/>
  <c r="CP9" i="1"/>
  <c r="BA9" i="4"/>
  <c r="BK9" i="4"/>
  <c r="BQ9" i="4" s="1"/>
  <c r="AK11" i="1"/>
  <c r="BG11" i="4"/>
  <c r="BM11" i="4" s="1"/>
  <c r="FH11" i="1"/>
  <c r="AX11" i="4"/>
  <c r="W11" i="4"/>
  <c r="Q13" i="4"/>
  <c r="AK13" i="1"/>
  <c r="BA14" i="4"/>
  <c r="BK14" i="4"/>
  <c r="BQ14" i="4" s="1"/>
  <c r="FH15" i="1"/>
  <c r="W15" i="4"/>
  <c r="AX15" i="4"/>
  <c r="AK17" i="1"/>
  <c r="BG17" i="4"/>
  <c r="BM17" i="4" s="1"/>
  <c r="BA18" i="4"/>
  <c r="BK18" i="4"/>
  <c r="BQ18" i="4" s="1"/>
  <c r="CP18" i="1"/>
  <c r="T18" i="4"/>
  <c r="W15" i="5"/>
  <c r="U15" i="5"/>
  <c r="EW14" i="7"/>
  <c r="EY14" i="7"/>
  <c r="S17" i="4"/>
  <c r="BS17" i="4" s="1"/>
  <c r="BJ17" i="4"/>
  <c r="BP17" i="4" s="1"/>
  <c r="AY17" i="4"/>
  <c r="HD22" i="1"/>
  <c r="BQ39" i="1"/>
  <c r="BQ40" i="1"/>
  <c r="HE22" i="1"/>
  <c r="GC5" i="1"/>
  <c r="JK5" i="1" s="1"/>
  <c r="DR5" i="1"/>
  <c r="V6" i="4"/>
  <c r="BI6" i="4"/>
  <c r="BO6" i="4" s="1"/>
  <c r="R7" i="4"/>
  <c r="AZ7" i="4"/>
  <c r="V11" i="4"/>
  <c r="AY11" i="1"/>
  <c r="AY13" i="1"/>
  <c r="BI13" i="4"/>
  <c r="BO13" i="4" s="1"/>
  <c r="FV15" i="1"/>
  <c r="X15" i="4"/>
  <c r="R16" i="4"/>
  <c r="DR16" i="1"/>
  <c r="V17" i="4"/>
  <c r="AY17" i="1"/>
  <c r="FV17" i="1"/>
  <c r="AU17" i="4"/>
  <c r="X17" i="4"/>
  <c r="AZ18" i="4"/>
  <c r="DR18" i="1"/>
  <c r="AY19" i="1"/>
  <c r="BI19" i="4"/>
  <c r="BO19" i="4" s="1"/>
  <c r="V19" i="4"/>
  <c r="FV19" i="1"/>
  <c r="X19" i="4"/>
  <c r="U4" i="5"/>
  <c r="W8" i="5"/>
  <c r="EW22" i="7"/>
  <c r="EE22" i="7"/>
  <c r="GS27" i="1"/>
  <c r="GT27" i="1"/>
  <c r="HL28" i="1"/>
  <c r="HK28" i="1"/>
  <c r="HR28" i="1" s="1"/>
  <c r="GY28" i="1"/>
  <c r="DX33" i="1"/>
  <c r="EV13" i="7"/>
  <c r="EZ13" i="7"/>
  <c r="GW15" i="1"/>
  <c r="CP7" i="1"/>
  <c r="BN11" i="4"/>
  <c r="HF23" i="1"/>
  <c r="GW22" i="1"/>
  <c r="GX22" i="1" s="1"/>
  <c r="BN4" i="1"/>
  <c r="BH4" i="4"/>
  <c r="BN4" i="4" s="1"/>
  <c r="ES3" i="7"/>
  <c r="AV4" i="4"/>
  <c r="Z5" i="4"/>
  <c r="EF5" i="1"/>
  <c r="BB7" i="4"/>
  <c r="Z7" i="4"/>
  <c r="EF7" i="1"/>
  <c r="BH8" i="4"/>
  <c r="BN8" i="4" s="1"/>
  <c r="BN8" i="1"/>
  <c r="BB9" i="4"/>
  <c r="Z9" i="4"/>
  <c r="BH13" i="4"/>
  <c r="BN13" i="4" s="1"/>
  <c r="BN13" i="1"/>
  <c r="AV13" i="4"/>
  <c r="ES12" i="7"/>
  <c r="BB14" i="4"/>
  <c r="EF14" i="1"/>
  <c r="Z14" i="4"/>
  <c r="AV15" i="4"/>
  <c r="BH15" i="4"/>
  <c r="BN15" i="4" s="1"/>
  <c r="BN15" i="1"/>
  <c r="Z16" i="4"/>
  <c r="BB16" i="4"/>
  <c r="BH17" i="4"/>
  <c r="BN17" i="4" s="1"/>
  <c r="ES16" i="7"/>
  <c r="AV17" i="4"/>
  <c r="BN17" i="1"/>
  <c r="BB18" i="4"/>
  <c r="Z18" i="4"/>
  <c r="BB20" i="4"/>
  <c r="Z20" i="4"/>
  <c r="IB25" i="1"/>
  <c r="EC5" i="7"/>
  <c r="ET5" i="7"/>
  <c r="EX5" i="7"/>
  <c r="EU5" i="7"/>
  <c r="EY5" i="7"/>
  <c r="IH26" i="1"/>
  <c r="II26" i="1" s="1"/>
  <c r="EE5" i="7"/>
  <c r="BJ18" i="4"/>
  <c r="BP18" i="4" s="1"/>
  <c r="HB22" i="1"/>
  <c r="AW8" i="4"/>
  <c r="HC22" i="1"/>
  <c r="EZ5" i="7"/>
  <c r="ED13" i="7"/>
  <c r="T8" i="5"/>
  <c r="EZ3" i="7"/>
  <c r="HE25" i="1"/>
  <c r="BQ19" i="4"/>
  <c r="W18" i="5"/>
  <c r="CL32" i="10"/>
  <c r="AL32" i="4"/>
  <c r="Y5" i="4"/>
  <c r="EV11" i="7"/>
  <c r="EC3" i="7"/>
  <c r="BL19" i="4"/>
  <c r="BR19" i="4" s="1"/>
  <c r="CB7" i="1"/>
  <c r="W5" i="4"/>
  <c r="FH18" i="1"/>
  <c r="ID26" i="1"/>
  <c r="ET19" i="7"/>
  <c r="EE3" i="7"/>
  <c r="EZ11" i="7"/>
  <c r="EY11" i="7"/>
  <c r="BL15" i="4"/>
  <c r="BR15" i="4" s="1"/>
  <c r="Y13" i="4"/>
  <c r="BO20" i="4"/>
  <c r="X14" i="5"/>
  <c r="IH24" i="1"/>
  <c r="IH28" i="1"/>
  <c r="II28" i="1" s="1"/>
  <c r="AT32" i="4"/>
  <c r="EU19" i="7"/>
  <c r="EF11" i="7"/>
  <c r="EU3" i="7"/>
  <c r="CB5" i="1"/>
  <c r="AY6" i="4"/>
  <c r="IE22" i="1"/>
  <c r="Y8" i="4"/>
  <c r="EB3" i="7"/>
  <c r="ET11" i="7"/>
  <c r="BD13" i="4"/>
  <c r="BD17" i="4"/>
  <c r="L33" i="1"/>
  <c r="BG35" i="10"/>
  <c r="BE32" i="10"/>
  <c r="BK32" i="10"/>
  <c r="BZ26" i="10"/>
  <c r="GR7" i="1"/>
  <c r="EX3" i="7"/>
  <c r="BJ6" i="4"/>
  <c r="BP6" i="4" s="1"/>
  <c r="GY25" i="1"/>
  <c r="ET14" i="1"/>
  <c r="BR12" i="4"/>
  <c r="BR20" i="4"/>
  <c r="AP32" i="4"/>
  <c r="BE35" i="10"/>
  <c r="ET6" i="7"/>
  <c r="EY22" i="7"/>
  <c r="EU18" i="7"/>
  <c r="FE13" i="7"/>
  <c r="FE17" i="7"/>
  <c r="L32" i="10"/>
  <c r="DA32" i="10"/>
  <c r="O32" i="10"/>
  <c r="EC22" i="7"/>
  <c r="EX6" i="7"/>
  <c r="EV14" i="7"/>
  <c r="EE6" i="7"/>
  <c r="BZ24" i="10"/>
  <c r="ED14" i="7"/>
  <c r="EF14" i="7"/>
  <c r="CD32" i="10"/>
  <c r="BZ25" i="10"/>
  <c r="BZ23" i="10"/>
  <c r="I32" i="10"/>
  <c r="BF32" i="10"/>
  <c r="BI32" i="10"/>
  <c r="BC32" i="10"/>
  <c r="CF32" i="10"/>
  <c r="II23" i="1"/>
  <c r="GP75" i="1"/>
  <c r="GP76" i="1" s="1"/>
  <c r="AC33" i="1"/>
  <c r="GP81" i="1"/>
  <c r="GP82" i="1" s="1"/>
  <c r="CH33" i="1"/>
  <c r="EL33" i="1"/>
  <c r="V4" i="4"/>
  <c r="R4" i="4"/>
  <c r="FV4" i="1"/>
  <c r="BF33" i="1"/>
  <c r="DJ33" i="1"/>
  <c r="FN33" i="1"/>
  <c r="IU33" i="1"/>
  <c r="EF4" i="1"/>
  <c r="DD4" i="1"/>
  <c r="BT33" i="1"/>
  <c r="IV33" i="1"/>
  <c r="H4" i="4"/>
  <c r="O33" i="1"/>
  <c r="BL4" i="4"/>
  <c r="BR4" i="4" s="1"/>
  <c r="Y4" i="4"/>
  <c r="BI4" i="4"/>
  <c r="BO4" i="4" s="1"/>
  <c r="T4" i="4"/>
  <c r="FH4" i="1"/>
  <c r="AQ33" i="1"/>
  <c r="CV33" i="1"/>
  <c r="EZ33" i="1"/>
  <c r="HU22" i="1"/>
  <c r="HU33" i="1" s="1"/>
  <c r="HN33" i="1"/>
  <c r="S18" i="4"/>
  <c r="BS18" i="4" s="1"/>
  <c r="AU7" i="4"/>
  <c r="V9" i="4"/>
  <c r="BI14" i="4"/>
  <c r="BO14" i="4" s="1"/>
  <c r="R9" i="4"/>
  <c r="BI18" i="4"/>
  <c r="BO18" i="4" s="1"/>
  <c r="R13" i="4"/>
  <c r="GR5" i="1"/>
  <c r="GR9" i="1"/>
  <c r="GR15" i="1"/>
  <c r="GR19" i="1"/>
  <c r="HK25" i="1"/>
  <c r="HR25" i="1" s="1"/>
  <c r="HL26" i="1"/>
  <c r="R5" i="4"/>
  <c r="BI5" i="4"/>
  <c r="BO5" i="4" s="1"/>
  <c r="BS16" i="4"/>
  <c r="IH33" i="1"/>
  <c r="AZ5" i="4"/>
  <c r="X8" i="4"/>
  <c r="X13" i="4"/>
  <c r="AN32" i="4"/>
  <c r="IJ28" i="1"/>
  <c r="EV24" i="7"/>
  <c r="EX24" i="7"/>
  <c r="EW24" i="7"/>
  <c r="EZ24" i="7"/>
  <c r="ED24" i="7"/>
  <c r="HC27" i="1"/>
  <c r="GW27" i="1"/>
  <c r="GX27" i="1" s="1"/>
  <c r="EE24" i="7"/>
  <c r="IE27" i="1"/>
  <c r="GZ27" i="1"/>
  <c r="AW4" i="4"/>
  <c r="CP5" i="1"/>
  <c r="T5" i="4"/>
  <c r="AK6" i="1"/>
  <c r="AW6" i="4"/>
  <c r="AG6" i="4"/>
  <c r="AX6" i="4"/>
  <c r="W6" i="4"/>
  <c r="Q7" i="4"/>
  <c r="AW7" i="4"/>
  <c r="FH7" i="1"/>
  <c r="AX7" i="4"/>
  <c r="W7" i="4"/>
  <c r="BM9" i="4"/>
  <c r="FH9" i="1"/>
  <c r="AG9" i="4"/>
  <c r="AX9" i="4"/>
  <c r="BA11" i="4"/>
  <c r="BK11" i="4"/>
  <c r="BQ11" i="4" s="1"/>
  <c r="AK12" i="1"/>
  <c r="AW12" i="4"/>
  <c r="BK12" i="4"/>
  <c r="BQ12" i="4" s="1"/>
  <c r="CP12" i="1"/>
  <c r="FH12" i="1"/>
  <c r="AX12" i="4"/>
  <c r="AW13" i="4"/>
  <c r="BG13" i="4"/>
  <c r="BM13" i="4" s="1"/>
  <c r="BA13" i="4"/>
  <c r="T13" i="4"/>
  <c r="BK13" i="4"/>
  <c r="BQ13" i="4" s="1"/>
  <c r="W13" i="4"/>
  <c r="FH13" i="1"/>
  <c r="AX13" i="4"/>
  <c r="AG14" i="4"/>
  <c r="FH14" i="1"/>
  <c r="AW15" i="4"/>
  <c r="BG15" i="4"/>
  <c r="BM15" i="4" s="1"/>
  <c r="BA15" i="4"/>
  <c r="BK15" i="4"/>
  <c r="BQ15" i="4" s="1"/>
  <c r="BG16" i="4"/>
  <c r="BM16" i="4" s="1"/>
  <c r="AK16" i="1"/>
  <c r="AW16" i="4"/>
  <c r="BK16" i="4"/>
  <c r="BQ16" i="4" s="1"/>
  <c r="T16" i="4"/>
  <c r="AG16" i="4"/>
  <c r="AX16" i="4"/>
  <c r="FH16" i="1"/>
  <c r="AW17" i="4"/>
  <c r="Q17" i="4"/>
  <c r="T17" i="4"/>
  <c r="BK17" i="4"/>
  <c r="BQ17" i="4" s="1"/>
  <c r="BA17" i="4"/>
  <c r="FH17" i="1"/>
  <c r="AG17" i="4"/>
  <c r="AX17" i="4"/>
  <c r="AW19" i="4"/>
  <c r="BG19" i="4"/>
  <c r="BM19" i="4" s="1"/>
  <c r="FH19" i="1"/>
  <c r="AX19" i="4"/>
  <c r="AW20" i="4"/>
  <c r="BG20" i="4"/>
  <c r="BM20" i="4" s="1"/>
  <c r="BK20" i="4"/>
  <c r="BQ20" i="4" s="1"/>
  <c r="BA20" i="4"/>
  <c r="AG20" i="4"/>
  <c r="W20" i="4"/>
  <c r="AW21" i="4"/>
  <c r="BG21" i="4"/>
  <c r="BM21" i="4" s="1"/>
  <c r="Q21" i="4"/>
  <c r="CP21" i="1"/>
  <c r="T21" i="4"/>
  <c r="BA21" i="4"/>
  <c r="BK21" i="4"/>
  <c r="BQ21" i="4" s="1"/>
  <c r="FH21" i="1"/>
  <c r="AG21" i="4"/>
  <c r="DD9" i="1"/>
  <c r="BJ9" i="4"/>
  <c r="BP9" i="4" s="1"/>
  <c r="S9" i="4"/>
  <c r="BS9" i="4" s="1"/>
  <c r="AY9" i="4"/>
  <c r="DD5" i="1"/>
  <c r="S5" i="4"/>
  <c r="BS5" i="4" s="1"/>
  <c r="BJ5" i="4"/>
  <c r="BP5" i="4" s="1"/>
  <c r="EY21" i="7"/>
  <c r="EC21" i="7"/>
  <c r="EV21" i="7"/>
  <c r="EB21" i="7"/>
  <c r="ET21" i="7"/>
  <c r="EF21" i="7"/>
  <c r="ET17" i="7"/>
  <c r="EY17" i="7"/>
  <c r="EC17" i="7"/>
  <c r="EF17" i="7"/>
  <c r="EZ17" i="7"/>
  <c r="ED17" i="7"/>
  <c r="EX13" i="7"/>
  <c r="EU13" i="7"/>
  <c r="EY13" i="7"/>
  <c r="EB13" i="7"/>
  <c r="EE13" i="7"/>
  <c r="EF13" i="7"/>
  <c r="EV5" i="7"/>
  <c r="EB5" i="7"/>
  <c r="EW5" i="7"/>
  <c r="EF5" i="7"/>
  <c r="ED5" i="7"/>
  <c r="EV27" i="7"/>
  <c r="EY27" i="7"/>
  <c r="ET27" i="7"/>
  <c r="EY24" i="7"/>
  <c r="ET24" i="7"/>
  <c r="ES24" i="7"/>
  <c r="ES32" i="7" s="1"/>
  <c r="CB25" i="1"/>
  <c r="FH25" i="1"/>
  <c r="ET25" i="1"/>
  <c r="E25" i="4"/>
  <c r="L25" i="4" s="1"/>
  <c r="DR25" i="1"/>
  <c r="DD19" i="1"/>
  <c r="S19" i="4"/>
  <c r="BS19" i="4" s="1"/>
  <c r="BJ12" i="4"/>
  <c r="BP12" i="4" s="1"/>
  <c r="AY12" i="4"/>
  <c r="GR25" i="1"/>
  <c r="GT25" i="1" s="1"/>
  <c r="GW23" i="1"/>
  <c r="GX23" i="1" s="1"/>
  <c r="HB23" i="1"/>
  <c r="GZ23" i="1"/>
  <c r="HD23" i="1"/>
  <c r="HE23" i="1"/>
  <c r="HF27" i="1"/>
  <c r="HE27" i="1"/>
  <c r="EF24" i="7"/>
  <c r="EU24" i="7"/>
  <c r="BL6" i="4"/>
  <c r="BR6" i="4" s="1"/>
  <c r="U6" i="4"/>
  <c r="Y7" i="4"/>
  <c r="ET7" i="1"/>
  <c r="BL8" i="4"/>
  <c r="BR8" i="4" s="1"/>
  <c r="U8" i="4"/>
  <c r="BR9" i="4"/>
  <c r="Y9" i="4"/>
  <c r="ET9" i="1"/>
  <c r="U11" i="4"/>
  <c r="CB11" i="1"/>
  <c r="BD11" i="4"/>
  <c r="Y11" i="4"/>
  <c r="CB13" i="1"/>
  <c r="BL13" i="4"/>
  <c r="BR13" i="4" s="1"/>
  <c r="CB14" i="1"/>
  <c r="U14" i="4"/>
  <c r="ET16" i="1"/>
  <c r="Y16" i="4"/>
  <c r="BR18" i="4"/>
  <c r="ET18" i="1"/>
  <c r="Y18" i="4"/>
  <c r="BD19" i="4"/>
  <c r="Y19" i="4"/>
  <c r="ET20" i="1"/>
  <c r="Y20" i="4"/>
  <c r="CB21" i="1"/>
  <c r="BL21" i="4"/>
  <c r="BR21" i="4" s="1"/>
  <c r="U21" i="4"/>
  <c r="BD21" i="4"/>
  <c r="ET21" i="1"/>
  <c r="BQ26" i="4"/>
  <c r="BS26" i="4"/>
  <c r="GR4" i="1"/>
  <c r="GR8" i="1"/>
  <c r="C39" i="1"/>
  <c r="IW18" i="1"/>
  <c r="IW20" i="1"/>
  <c r="IW22" i="1"/>
  <c r="IW24" i="1"/>
  <c r="BN14" i="4"/>
  <c r="W20" i="5"/>
  <c r="AA32" i="4"/>
  <c r="AE32" i="4"/>
  <c r="AK32" i="4"/>
  <c r="AO32" i="4"/>
  <c r="AS32" i="4"/>
  <c r="BP26" i="4"/>
  <c r="AC101" i="1"/>
  <c r="AD99" i="1" s="1"/>
  <c r="BS14" i="4"/>
  <c r="BN9" i="4"/>
  <c r="X20" i="5"/>
  <c r="I32" i="4"/>
  <c r="M32" i="4"/>
  <c r="AB32" i="4"/>
  <c r="AF32" i="4"/>
  <c r="BO26" i="4"/>
  <c r="GR6" i="1"/>
  <c r="GR24" i="1"/>
  <c r="GS24" i="1" s="1"/>
  <c r="BP4" i="4"/>
  <c r="DZ3" i="7"/>
  <c r="BD9" i="4"/>
  <c r="J32" i="4"/>
  <c r="AJ32" i="4"/>
  <c r="GP131" i="1"/>
  <c r="GP132" i="1" s="1"/>
  <c r="GP144" i="1"/>
  <c r="GP145" i="1" s="1"/>
  <c r="BS4" i="4"/>
  <c r="FY11" i="1"/>
  <c r="Y39" i="1"/>
  <c r="HM26" i="1"/>
  <c r="BL11" i="4"/>
  <c r="BR11" i="4" s="1"/>
  <c r="D32" i="4"/>
  <c r="AC32" i="4"/>
  <c r="AH32" i="4"/>
  <c r="AM32" i="4"/>
  <c r="AQ32" i="4"/>
  <c r="IW27" i="1"/>
  <c r="AD32" i="4"/>
  <c r="AI32" i="4"/>
  <c r="AR32" i="4"/>
  <c r="IW17" i="1"/>
  <c r="EF27" i="7"/>
  <c r="ED27" i="7"/>
  <c r="EU6" i="7"/>
  <c r="EX22" i="7"/>
  <c r="EC14" i="7"/>
  <c r="EF18" i="7"/>
  <c r="ED18" i="7"/>
  <c r="EU22" i="7"/>
  <c r="ED21" i="7"/>
  <c r="ED32" i="7" s="1"/>
  <c r="EY18" i="7"/>
  <c r="EC18" i="7"/>
  <c r="EC6" i="7"/>
  <c r="ET14" i="7"/>
  <c r="EB18" i="7"/>
  <c r="EW6" i="7"/>
  <c r="EX14" i="7"/>
  <c r="AL37" i="7"/>
  <c r="FE9" i="7"/>
  <c r="FE14" i="7"/>
  <c r="FE18" i="7"/>
  <c r="EW27" i="7"/>
  <c r="EZ27" i="7"/>
  <c r="EB27" i="7"/>
  <c r="EC27" i="7"/>
  <c r="EZ6" i="7"/>
  <c r="EF22" i="7"/>
  <c r="EE14" i="7"/>
  <c r="EW18" i="7"/>
  <c r="EZ22" i="7"/>
  <c r="ET18" i="7"/>
  <c r="EE18" i="7"/>
  <c r="EZ14" i="7"/>
  <c r="FB26" i="7"/>
  <c r="ED22" i="7"/>
  <c r="EU27" i="7"/>
  <c r="EX27" i="7"/>
  <c r="ED6" i="7"/>
  <c r="EF6" i="7"/>
  <c r="EB22" i="7"/>
  <c r="EU14" i="7"/>
  <c r="EV18" i="7"/>
  <c r="EV6" i="7"/>
  <c r="EB14" i="7"/>
  <c r="ET22" i="7"/>
  <c r="EV22" i="7"/>
  <c r="EH37" i="7"/>
  <c r="FB21" i="7"/>
  <c r="L37" i="7"/>
  <c r="DL37" i="7"/>
  <c r="EN37" i="7"/>
  <c r="FB22" i="7"/>
  <c r="Y37" i="7"/>
  <c r="BL37" i="7"/>
  <c r="EX21" i="7"/>
  <c r="EX32" i="7" s="1"/>
  <c r="BY37" i="7"/>
  <c r="CL37" i="7"/>
  <c r="AY37" i="7"/>
  <c r="IB33" i="1"/>
  <c r="BJ14" i="4"/>
  <c r="BP14" i="4" s="1"/>
  <c r="IW19" i="1"/>
  <c r="AG99" i="1"/>
  <c r="II24" i="1"/>
  <c r="IJ24" i="1"/>
  <c r="II25" i="1"/>
  <c r="V13" i="4"/>
  <c r="AZ9" i="4"/>
  <c r="BL16" i="4"/>
  <c r="BR16" i="4" s="1"/>
  <c r="BL17" i="4"/>
  <c r="BR17" i="4" s="1"/>
  <c r="BI11" i="4"/>
  <c r="BO11" i="4" s="1"/>
  <c r="H12" i="4"/>
  <c r="DZ11" i="7"/>
  <c r="AZ15" i="4"/>
  <c r="GC15" i="1"/>
  <c r="JK15" i="1" s="1"/>
  <c r="DR20" i="1"/>
  <c r="GC20" i="1"/>
  <c r="JK20" i="1" s="1"/>
  <c r="V21" i="4"/>
  <c r="G25" i="4"/>
  <c r="G7" i="5"/>
  <c r="F7" i="5"/>
  <c r="G9" i="5"/>
  <c r="F9" i="5"/>
  <c r="X17" i="5"/>
  <c r="X18" i="5"/>
  <c r="FB23" i="7"/>
  <c r="FE11" i="7"/>
  <c r="FE15" i="7"/>
  <c r="FE19" i="7"/>
  <c r="F5" i="4"/>
  <c r="F9" i="4"/>
  <c r="F14" i="4"/>
  <c r="K18" i="4"/>
  <c r="F18" i="4"/>
  <c r="F22" i="4"/>
  <c r="BO22" i="4"/>
  <c r="BM23" i="4"/>
  <c r="BR25" i="4"/>
  <c r="BQ24" i="4"/>
  <c r="BP23" i="4"/>
  <c r="BP27" i="4"/>
  <c r="CG32" i="10"/>
  <c r="DD25" i="1"/>
  <c r="GA25" i="1"/>
  <c r="GA33" i="1" s="1"/>
  <c r="FZ25" i="1"/>
  <c r="FZ33" i="1" s="1"/>
  <c r="FY25" i="1"/>
  <c r="GC25" i="1"/>
  <c r="JK25" i="1"/>
  <c r="BS23" i="4"/>
  <c r="GR18" i="1"/>
  <c r="GR26" i="1"/>
  <c r="AZ4" i="4"/>
  <c r="GC4" i="1"/>
  <c r="AZ6" i="4"/>
  <c r="GC6" i="1"/>
  <c r="JK6" i="1" s="1"/>
  <c r="G8" i="4"/>
  <c r="DY7" i="7"/>
  <c r="DR8" i="1"/>
  <c r="GC8" i="1"/>
  <c r="JK8" i="1" s="1"/>
  <c r="H14" i="4"/>
  <c r="DZ13" i="7"/>
  <c r="G15" i="4"/>
  <c r="DY14" i="7"/>
  <c r="AZ16" i="4"/>
  <c r="GC16" i="1"/>
  <c r="JK16" i="1" s="1"/>
  <c r="AZ17" i="4"/>
  <c r="GC17" i="1"/>
  <c r="JK17" i="1" s="1"/>
  <c r="H20" i="4"/>
  <c r="DZ19" i="7"/>
  <c r="F4" i="5"/>
  <c r="V6" i="5"/>
  <c r="F6" i="5"/>
  <c r="G6" i="5"/>
  <c r="G12" i="5"/>
  <c r="F12" i="5"/>
  <c r="G13" i="5"/>
  <c r="F13" i="5"/>
  <c r="G14" i="5"/>
  <c r="F14" i="5"/>
  <c r="G15" i="5"/>
  <c r="F15" i="5"/>
  <c r="T17" i="5"/>
  <c r="FE12" i="7"/>
  <c r="FE16" i="7"/>
  <c r="FE20" i="7"/>
  <c r="F6" i="4"/>
  <c r="F11" i="4"/>
  <c r="F15" i="4"/>
  <c r="F19" i="4"/>
  <c r="F23" i="4"/>
  <c r="BN22" i="4"/>
  <c r="BO23" i="4"/>
  <c r="BO27" i="4"/>
  <c r="BM24" i="4"/>
  <c r="BR22" i="4"/>
  <c r="BQ27" i="4"/>
  <c r="BQ23" i="4"/>
  <c r="BP24" i="4"/>
  <c r="H26" i="4"/>
  <c r="DZ25" i="7"/>
  <c r="DC25" i="10"/>
  <c r="DG25" i="10"/>
  <c r="DE25" i="10"/>
  <c r="DD25" i="10"/>
  <c r="BS22" i="4"/>
  <c r="S13" i="4"/>
  <c r="BS13" i="4" s="1"/>
  <c r="IW21" i="1"/>
  <c r="IW23" i="1"/>
  <c r="G4" i="4"/>
  <c r="DY3" i="7"/>
  <c r="G5" i="4"/>
  <c r="DY4" i="7"/>
  <c r="G6" i="4"/>
  <c r="DY5" i="7"/>
  <c r="G7" i="4"/>
  <c r="DY6" i="7"/>
  <c r="DR7" i="1"/>
  <c r="GC7" i="1"/>
  <c r="JK7" i="1" s="1"/>
  <c r="H8" i="4"/>
  <c r="R11" i="4"/>
  <c r="GC11" i="1"/>
  <c r="JK11" i="1" s="1"/>
  <c r="DR12" i="1"/>
  <c r="GC12" i="1"/>
  <c r="JK12" i="1" s="1"/>
  <c r="H15" i="4"/>
  <c r="DZ14" i="7"/>
  <c r="H16" i="4"/>
  <c r="DZ15" i="7"/>
  <c r="C38" i="1"/>
  <c r="DY16" i="7"/>
  <c r="G18" i="4"/>
  <c r="DY17" i="7"/>
  <c r="R18" i="4"/>
  <c r="GC18" i="1"/>
  <c r="JK18" i="1" s="1"/>
  <c r="G22" i="4"/>
  <c r="DY21" i="7"/>
  <c r="G24" i="4"/>
  <c r="DY23" i="7"/>
  <c r="H25" i="4"/>
  <c r="DZ24" i="7"/>
  <c r="G5" i="5"/>
  <c r="F5" i="5"/>
  <c r="F8" i="5"/>
  <c r="G8" i="5"/>
  <c r="G10" i="5"/>
  <c r="W10" i="5"/>
  <c r="X10" i="5"/>
  <c r="F10" i="5"/>
  <c r="V10" i="5"/>
  <c r="T10" i="5"/>
  <c r="G17" i="5"/>
  <c r="F17" i="5"/>
  <c r="V18" i="5"/>
  <c r="G18" i="5"/>
  <c r="F18" i="5"/>
  <c r="F7" i="4"/>
  <c r="FS15" i="7"/>
  <c r="FQ15" i="7"/>
  <c r="FP15" i="7"/>
  <c r="FR15" i="7"/>
  <c r="FO15" i="7"/>
  <c r="F20" i="4"/>
  <c r="F24" i="4"/>
  <c r="BN23" i="4"/>
  <c r="BN27" i="4"/>
  <c r="BO24" i="4"/>
  <c r="BR23" i="4"/>
  <c r="BR27" i="4"/>
  <c r="BQ22" i="4"/>
  <c r="S21" i="4"/>
  <c r="BS21" i="4" s="1"/>
  <c r="DD17" i="1"/>
  <c r="F26" i="4"/>
  <c r="G20" i="5"/>
  <c r="F20" i="5"/>
  <c r="IW16" i="1"/>
  <c r="IW26" i="1"/>
  <c r="IW28" i="1"/>
  <c r="H5" i="4"/>
  <c r="DZ4" i="7"/>
  <c r="H6" i="4"/>
  <c r="DZ5" i="7"/>
  <c r="H7" i="4"/>
  <c r="DZ6" i="7"/>
  <c r="H9" i="4"/>
  <c r="DZ8" i="7"/>
  <c r="G12" i="4"/>
  <c r="DY11" i="7"/>
  <c r="G13" i="4"/>
  <c r="DY12" i="7"/>
  <c r="DR14" i="1"/>
  <c r="GC14" i="1"/>
  <c r="JK14" i="1" s="1"/>
  <c r="H18" i="4"/>
  <c r="DZ17" i="7"/>
  <c r="G19" i="4"/>
  <c r="DY18" i="7"/>
  <c r="DR19" i="1"/>
  <c r="GC19" i="1"/>
  <c r="JK19" i="1" s="1"/>
  <c r="G11" i="5"/>
  <c r="F11" i="5"/>
  <c r="F21" i="5"/>
  <c r="G21" i="5"/>
  <c r="F4" i="4"/>
  <c r="F8" i="4"/>
  <c r="F13" i="4"/>
  <c r="K17" i="4"/>
  <c r="F17" i="4"/>
  <c r="F21" i="4"/>
  <c r="F27" i="4"/>
  <c r="BS27" i="4"/>
  <c r="BN24" i="4"/>
  <c r="BM22" i="4"/>
  <c r="BM27" i="4"/>
  <c r="BR24" i="4"/>
  <c r="BQ25" i="4"/>
  <c r="BP22" i="4"/>
  <c r="BS24" i="4"/>
  <c r="ED10" i="7"/>
  <c r="EW10" i="7"/>
  <c r="EE10" i="7"/>
  <c r="ET10" i="7"/>
  <c r="EX10" i="7"/>
  <c r="EB10" i="7"/>
  <c r="EF10" i="7"/>
  <c r="EU10" i="7"/>
  <c r="EY10" i="7"/>
  <c r="EC10" i="7"/>
  <c r="EV10" i="7"/>
  <c r="EZ10" i="7"/>
  <c r="Y47" i="1"/>
  <c r="Y46" i="1"/>
  <c r="GC21" i="1"/>
  <c r="JK21" i="1" s="1"/>
  <c r="G16" i="5"/>
  <c r="F16" i="5"/>
  <c r="F12" i="4"/>
  <c r="CJ32" i="10"/>
  <c r="DR9" i="1"/>
  <c r="JK9" i="1"/>
  <c r="G14" i="4"/>
  <c r="BR39" i="1"/>
  <c r="BR41" i="1" s="1"/>
  <c r="BS40" i="1" s="1"/>
  <c r="H13" i="4"/>
  <c r="DZ12" i="7"/>
  <c r="H17" i="4"/>
  <c r="DZ16" i="7"/>
  <c r="H21" i="4"/>
  <c r="DZ20" i="7"/>
  <c r="G9" i="4"/>
  <c r="DY8" i="7"/>
  <c r="H24" i="4"/>
  <c r="DZ23" i="7"/>
  <c r="AE100" i="1"/>
  <c r="AE101" i="1" s="1"/>
  <c r="K12" i="4"/>
  <c r="FQ11" i="7"/>
  <c r="G11" i="4"/>
  <c r="DY10" i="7"/>
  <c r="G16" i="4"/>
  <c r="DY15" i="7"/>
  <c r="H19" i="4"/>
  <c r="DZ18" i="7"/>
  <c r="G20" i="4"/>
  <c r="DY19" i="7"/>
  <c r="G23" i="4"/>
  <c r="DY22" i="7"/>
  <c r="II22" i="1"/>
  <c r="H11" i="4"/>
  <c r="DZ10" i="7"/>
  <c r="G21" i="4"/>
  <c r="DY20" i="7"/>
  <c r="H23" i="4"/>
  <c r="DZ22" i="7"/>
  <c r="FB24" i="7"/>
  <c r="FB25" i="7"/>
  <c r="CY37" i="7"/>
  <c r="P34" i="1"/>
  <c r="EE27" i="7"/>
  <c r="E19" i="5"/>
  <c r="L27" i="4"/>
  <c r="W21" i="5"/>
  <c r="V21" i="5"/>
  <c r="U21" i="5"/>
  <c r="FB27" i="7"/>
  <c r="AB37" i="7"/>
  <c r="X37" i="7"/>
  <c r="IJ26" i="1"/>
  <c r="GX25" i="1"/>
  <c r="HK26" i="1"/>
  <c r="HR26" i="1" s="1"/>
  <c r="AX4" i="4"/>
  <c r="AU4" i="4"/>
  <c r="AW5" i="4"/>
  <c r="AU8" i="4"/>
  <c r="U9" i="4"/>
  <c r="AU12" i="4"/>
  <c r="R20" i="4"/>
  <c r="S5" i="5"/>
  <c r="T5" i="5" s="1"/>
  <c r="T13" i="5"/>
  <c r="X15" i="5"/>
  <c r="W16" i="5"/>
  <c r="S21" i="5"/>
  <c r="BA37" i="7"/>
  <c r="AY26" i="10"/>
  <c r="AY25" i="10"/>
  <c r="S15" i="4"/>
  <c r="BS15" i="4" s="1"/>
  <c r="GR16" i="1"/>
  <c r="GR20" i="1"/>
  <c r="GW4" i="1"/>
  <c r="GP125" i="1"/>
  <c r="GP126" i="1" s="1"/>
  <c r="GP138" i="1"/>
  <c r="GP139" i="1" s="1"/>
  <c r="AZ8" i="4"/>
  <c r="AX20" i="4"/>
  <c r="U8" i="5"/>
  <c r="S11" i="5"/>
  <c r="T11" i="5" s="1"/>
  <c r="GU33" i="1"/>
  <c r="HC33" i="1" s="1"/>
  <c r="GR13" i="1"/>
  <c r="GP69" i="1"/>
  <c r="GP70" i="1" s="1"/>
  <c r="GP118" i="1"/>
  <c r="GP119" i="1" s="1"/>
  <c r="M6" i="9"/>
  <c r="BL5" i="4"/>
  <c r="BR5" i="4" s="1"/>
  <c r="AU9" i="4"/>
  <c r="AH9" i="9"/>
  <c r="BJ32" i="10"/>
  <c r="CH32" i="10"/>
  <c r="CK32" i="10"/>
  <c r="GV33" i="1"/>
  <c r="HG33" i="1" s="1"/>
  <c r="GW12" i="1"/>
  <c r="IH27" i="1"/>
  <c r="II27" i="1" s="1"/>
  <c r="AU5" i="4"/>
  <c r="AU6" i="4"/>
  <c r="BD4" i="4"/>
  <c r="FV16" i="1"/>
  <c r="AU16" i="4"/>
  <c r="ET4" i="1"/>
  <c r="X4" i="4"/>
  <c r="X6" i="5"/>
  <c r="W12" i="5"/>
  <c r="EF20" i="1"/>
  <c r="AU20" i="4"/>
  <c r="BN41" i="1"/>
  <c r="BO40" i="1" s="1"/>
  <c r="X5" i="5"/>
  <c r="W11" i="5"/>
  <c r="T14" i="5"/>
  <c r="T16" i="5"/>
  <c r="S20" i="5"/>
  <c r="T20" i="5" s="1"/>
  <c r="AY22" i="10"/>
  <c r="CI32" i="10"/>
  <c r="S12" i="4"/>
  <c r="BS12" i="4" s="1"/>
  <c r="DD12" i="1"/>
  <c r="S8" i="4"/>
  <c r="BS8" i="4" s="1"/>
  <c r="DD8" i="1"/>
  <c r="V34" i="1"/>
  <c r="GT28" i="1"/>
  <c r="W5" i="5"/>
  <c r="X11" i="5"/>
  <c r="X12" i="5"/>
  <c r="BB32" i="10"/>
  <c r="X11" i="4"/>
  <c r="AU15" i="4"/>
  <c r="AU19" i="4"/>
  <c r="BD20" i="4"/>
  <c r="W6" i="5"/>
  <c r="W7" i="5"/>
  <c r="W9" i="5"/>
  <c r="T12" i="5"/>
  <c r="W13" i="5"/>
  <c r="W14" i="5"/>
  <c r="T15" i="5"/>
  <c r="AY24" i="10"/>
  <c r="AY23" i="10"/>
  <c r="R34" i="1"/>
  <c r="X12" i="4"/>
  <c r="AU13" i="4"/>
  <c r="X7" i="5"/>
  <c r="X8" i="5"/>
  <c r="X9" i="5"/>
  <c r="U11" i="5"/>
  <c r="X13" i="5"/>
  <c r="X16" i="5"/>
  <c r="U17" i="5"/>
  <c r="T18" i="5"/>
  <c r="AY16" i="4"/>
  <c r="DD16" i="1"/>
  <c r="L26" i="4"/>
  <c r="EZ26" i="7"/>
  <c r="EX26" i="7"/>
  <c r="EV26" i="7"/>
  <c r="ET26" i="7"/>
  <c r="EF26" i="7"/>
  <c r="EE26" i="7"/>
  <c r="FV25" i="1"/>
  <c r="S11" i="4"/>
  <c r="BS11" i="4" s="1"/>
  <c r="S7" i="4"/>
  <c r="BS7" i="4" s="1"/>
  <c r="X4" i="5" l="1"/>
  <c r="W4" i="5"/>
  <c r="K32" i="4"/>
  <c r="EF32" i="7"/>
  <c r="AY32" i="4"/>
  <c r="AU34" i="4" s="1"/>
  <c r="ET32" i="7"/>
  <c r="EB32" i="7"/>
  <c r="DY32" i="7"/>
  <c r="EV32" i="7"/>
  <c r="EE32" i="7"/>
  <c r="EC32" i="7"/>
  <c r="EZ32" i="7"/>
  <c r="EY32" i="7"/>
  <c r="EU32" i="7"/>
  <c r="DZ32" i="7"/>
  <c r="EW32" i="7"/>
  <c r="E26" i="5"/>
  <c r="T26" i="5" s="1"/>
  <c r="S26" i="5"/>
  <c r="T4" i="5"/>
  <c r="V4" i="5"/>
  <c r="BA32" i="4"/>
  <c r="AZ32" i="4"/>
  <c r="AX32" i="4"/>
  <c r="FY33" i="1"/>
  <c r="GT22" i="1"/>
  <c r="L34" i="1"/>
  <c r="AV32" i="4"/>
  <c r="GC33" i="1"/>
  <c r="GS33" i="1"/>
  <c r="AD100" i="1"/>
  <c r="AJ34" i="4"/>
  <c r="AJ35" i="4" s="1"/>
  <c r="HM23" i="1"/>
  <c r="HM22" i="1"/>
  <c r="Z32" i="4"/>
  <c r="BP25" i="4"/>
  <c r="BP32" i="4" s="1"/>
  <c r="FP24" i="7"/>
  <c r="GY27" i="1"/>
  <c r="W32" i="4"/>
  <c r="BB32" i="4"/>
  <c r="AY40" i="4" s="1"/>
  <c r="AE34" i="1"/>
  <c r="GT24" i="1"/>
  <c r="AH34" i="1"/>
  <c r="BS25" i="4"/>
  <c r="BS32" i="4" s="1"/>
  <c r="F25" i="4"/>
  <c r="F32" i="4" s="1"/>
  <c r="AJ36" i="4"/>
  <c r="BK32" i="4"/>
  <c r="E32" i="4"/>
  <c r="AA34" i="4" s="1"/>
  <c r="GY24" i="1"/>
  <c r="HL24" i="1"/>
  <c r="GX24" i="1"/>
  <c r="HM24" i="1"/>
  <c r="BK35" i="10"/>
  <c r="BN25" i="4"/>
  <c r="BN32" i="4" s="1"/>
  <c r="BI35" i="10"/>
  <c r="GY22" i="1"/>
  <c r="HL22" i="1"/>
  <c r="HK22" i="1"/>
  <c r="HR22" i="1" s="1"/>
  <c r="BH32" i="4"/>
  <c r="BO25" i="4"/>
  <c r="BO32" i="4" s="1"/>
  <c r="BM25" i="4"/>
  <c r="BM32" i="4" s="1"/>
  <c r="IW33" i="1"/>
  <c r="JK4" i="1"/>
  <c r="AG32" i="4"/>
  <c r="AF33" i="4" s="1"/>
  <c r="T32" i="4"/>
  <c r="Q32" i="4"/>
  <c r="Y32" i="4"/>
  <c r="L32" i="4"/>
  <c r="IJ33" i="1"/>
  <c r="II33" i="1"/>
  <c r="BJ32" i="4"/>
  <c r="GS25" i="1"/>
  <c r="W34" i="1"/>
  <c r="AI34" i="1"/>
  <c r="AF34" i="1"/>
  <c r="AD34" i="1"/>
  <c r="AJ34" i="1"/>
  <c r="H32" i="4"/>
  <c r="AW32" i="4"/>
  <c r="O34" i="1"/>
  <c r="R32" i="4"/>
  <c r="V32" i="4"/>
  <c r="BG32" i="4"/>
  <c r="HK23" i="1"/>
  <c r="HR23" i="1" s="1"/>
  <c r="HL23" i="1"/>
  <c r="GY23" i="1"/>
  <c r="HM27" i="1"/>
  <c r="HK27" i="1"/>
  <c r="HR27" i="1" s="1"/>
  <c r="HL27" i="1"/>
  <c r="X32" i="4"/>
  <c r="BD32" i="4"/>
  <c r="AU32" i="4"/>
  <c r="Q34" i="1"/>
  <c r="Y45" i="1"/>
  <c r="S34" i="1"/>
  <c r="U34" i="1"/>
  <c r="S32" i="4"/>
  <c r="BQ32" i="4"/>
  <c r="G32" i="4"/>
  <c r="BL32" i="4"/>
  <c r="BI32" i="4"/>
  <c r="U32" i="4"/>
  <c r="BR32" i="4"/>
  <c r="Y36" i="1"/>
  <c r="FS26" i="7"/>
  <c r="FQ26" i="7"/>
  <c r="FR26" i="7"/>
  <c r="FP26" i="7"/>
  <c r="FO26" i="7"/>
  <c r="FR16" i="7"/>
  <c r="FQ16" i="7"/>
  <c r="FP16" i="7"/>
  <c r="FS16" i="7"/>
  <c r="FO16" i="7"/>
  <c r="FO21" i="7"/>
  <c r="FQ21" i="7"/>
  <c r="FR21" i="7"/>
  <c r="FS21" i="7"/>
  <c r="FP21" i="7"/>
  <c r="FS7" i="7"/>
  <c r="FQ7" i="7"/>
  <c r="FR7" i="7"/>
  <c r="FO7" i="7"/>
  <c r="FP7" i="7"/>
  <c r="FS23" i="7"/>
  <c r="FQ23" i="7"/>
  <c r="FP23" i="7"/>
  <c r="FR23" i="7"/>
  <c r="FO23" i="7"/>
  <c r="FS22" i="7"/>
  <c r="FQ22" i="7"/>
  <c r="FR22" i="7"/>
  <c r="FP22" i="7"/>
  <c r="FO22" i="7"/>
  <c r="FS14" i="7"/>
  <c r="FQ14" i="7"/>
  <c r="FP14" i="7"/>
  <c r="FR14" i="7"/>
  <c r="FO14" i="7"/>
  <c r="FP5" i="7"/>
  <c r="FQ5" i="7"/>
  <c r="FO5" i="7"/>
  <c r="FR5" i="7"/>
  <c r="FS5" i="7"/>
  <c r="GT26" i="1"/>
  <c r="GS26" i="1"/>
  <c r="FO13" i="7"/>
  <c r="FQ13" i="7"/>
  <c r="FR13" i="7"/>
  <c r="FS13" i="7"/>
  <c r="FP13" i="7"/>
  <c r="FR4" i="7"/>
  <c r="FQ4" i="7"/>
  <c r="FS4" i="7"/>
  <c r="FP4" i="7"/>
  <c r="FO4" i="7"/>
  <c r="G19" i="5"/>
  <c r="F19" i="5"/>
  <c r="FR20" i="7"/>
  <c r="FQ20" i="7"/>
  <c r="FS20" i="7"/>
  <c r="FP20" i="7"/>
  <c r="FO20" i="7"/>
  <c r="FO25" i="7"/>
  <c r="FQ25" i="7"/>
  <c r="FP25" i="7"/>
  <c r="FR25" i="7"/>
  <c r="FS25" i="7"/>
  <c r="FS6" i="7"/>
  <c r="FQ6" i="7"/>
  <c r="FR6" i="7"/>
  <c r="FO6" i="7"/>
  <c r="FP6" i="7"/>
  <c r="FO17" i="7"/>
  <c r="FQ17" i="7"/>
  <c r="FP17" i="7"/>
  <c r="FR17" i="7"/>
  <c r="FS17" i="7"/>
  <c r="FR12" i="7"/>
  <c r="FQ12" i="7"/>
  <c r="FP12" i="7"/>
  <c r="FS12" i="7"/>
  <c r="FO12" i="7"/>
  <c r="FS3" i="7"/>
  <c r="FQ3" i="7"/>
  <c r="FR3" i="7"/>
  <c r="FP3" i="7"/>
  <c r="FO3" i="7"/>
  <c r="FS19" i="7"/>
  <c r="FQ19" i="7"/>
  <c r="FP19" i="7"/>
  <c r="FR19" i="7"/>
  <c r="FO19" i="7"/>
  <c r="FS18" i="7"/>
  <c r="FQ18" i="7"/>
  <c r="FR18" i="7"/>
  <c r="FP18" i="7"/>
  <c r="FO18" i="7"/>
  <c r="FO10" i="7"/>
  <c r="FQ10" i="7"/>
  <c r="FR10" i="7"/>
  <c r="FS10" i="7"/>
  <c r="FP10" i="7"/>
  <c r="FR8" i="7"/>
  <c r="FQ8" i="7"/>
  <c r="FO8" i="7"/>
  <c r="FS8" i="7"/>
  <c r="FP8" i="7"/>
  <c r="FS11" i="7"/>
  <c r="FR11" i="7"/>
  <c r="AF100" i="1"/>
  <c r="AF99" i="1"/>
  <c r="FP11" i="7"/>
  <c r="FO11" i="7"/>
  <c r="AG100" i="1"/>
  <c r="AG101" i="1" s="1"/>
  <c r="AH99" i="1" s="1"/>
  <c r="V19" i="5"/>
  <c r="T19" i="5"/>
  <c r="W19" i="5"/>
  <c r="X19" i="5"/>
  <c r="AQ33" i="4"/>
  <c r="AK33" i="4"/>
  <c r="AS33" i="4"/>
  <c r="AN33" i="4"/>
  <c r="AT33" i="4"/>
  <c r="AM33" i="4"/>
  <c r="AL33" i="4"/>
  <c r="AO33" i="4"/>
  <c r="AP33" i="4"/>
  <c r="HB33" i="1"/>
  <c r="HA33" i="1"/>
  <c r="GZ33" i="1"/>
  <c r="GW33" i="1"/>
  <c r="GX33" i="1" s="1"/>
  <c r="AR33" i="4"/>
  <c r="HE33" i="1"/>
  <c r="HF33" i="1"/>
  <c r="HD33" i="1"/>
  <c r="IJ27" i="1"/>
  <c r="AC33" i="4"/>
  <c r="AD33" i="4"/>
  <c r="AB33" i="4"/>
  <c r="BS39" i="1"/>
  <c r="BO39" i="1"/>
  <c r="AJ33" i="4"/>
  <c r="AA33" i="4" l="1"/>
  <c r="AI33" i="4"/>
  <c r="AE33" i="4"/>
  <c r="AH33" i="4"/>
  <c r="AG33" i="4"/>
  <c r="FS24" i="7"/>
  <c r="FQ24" i="7"/>
  <c r="FR24" i="7"/>
  <c r="FO24" i="7"/>
  <c r="U34" i="4"/>
  <c r="Y34" i="4"/>
  <c r="BM33" i="4"/>
  <c r="BI33" i="4"/>
  <c r="W34" i="4"/>
  <c r="R34" i="4"/>
  <c r="Q34" i="4"/>
  <c r="DZ37" i="7"/>
  <c r="T34" i="4"/>
  <c r="V34" i="4"/>
  <c r="BG33" i="4"/>
  <c r="BH33" i="4"/>
  <c r="BL35" i="10"/>
  <c r="BI36" i="10" s="1"/>
  <c r="AC34" i="4"/>
  <c r="Z34" i="4"/>
  <c r="BO33" i="4"/>
  <c r="AY38" i="4"/>
  <c r="Y37" i="1"/>
  <c r="DY37" i="7"/>
  <c r="AH100" i="1"/>
  <c r="P32" i="5"/>
  <c r="AY62" i="4"/>
  <c r="GY33" i="1"/>
  <c r="HM33" i="1"/>
  <c r="HK33" i="1"/>
  <c r="HL33" i="1"/>
  <c r="BD33" i="4"/>
  <c r="AY41" i="4"/>
  <c r="AY63" i="4"/>
  <c r="AY39" i="4"/>
  <c r="AU33" i="4"/>
  <c r="AX33" i="4"/>
  <c r="AV33" i="4"/>
  <c r="AW33" i="4"/>
  <c r="AZ33" i="4"/>
  <c r="AY33" i="4"/>
  <c r="X33" i="4"/>
  <c r="X34" i="4"/>
  <c r="S33" i="4"/>
  <c r="S34" i="4"/>
  <c r="T33" i="4"/>
  <c r="R33" i="4"/>
  <c r="V33" i="4"/>
  <c r="W33" i="4"/>
  <c r="Z33" i="4"/>
  <c r="Y33" i="4"/>
  <c r="U33" i="4"/>
  <c r="Q33" i="4"/>
  <c r="BG36" i="10" l="1"/>
  <c r="BE36" i="10"/>
  <c r="FS29" i="7"/>
  <c r="FS32" i="7" s="1"/>
  <c r="FP29" i="7"/>
  <c r="FR29" i="7"/>
  <c r="FR32" i="7" s="1"/>
  <c r="FQ29" i="7"/>
  <c r="FQ32" i="7" s="1"/>
  <c r="FO29" i="7"/>
  <c r="BK36" i="10"/>
  <c r="AY42" i="4"/>
  <c r="AZ40" i="4" s="1"/>
  <c r="AY64" i="4"/>
  <c r="AZ62" i="4" s="1"/>
  <c r="BF35" i="4"/>
  <c r="BE33" i="4" s="1"/>
  <c r="FO32" i="7" l="1"/>
  <c r="FN33" i="7" s="1"/>
  <c r="FN34" i="7" s="1"/>
  <c r="FO34" i="7" s="1"/>
  <c r="FP32" i="7"/>
  <c r="FO33" i="7" s="1"/>
  <c r="AZ41" i="4"/>
  <c r="AZ39" i="4"/>
  <c r="AZ38" i="4"/>
  <c r="AZ63" i="4"/>
  <c r="BN33" i="4"/>
  <c r="BP33" i="4"/>
  <c r="IQ29" i="1"/>
  <c r="IR33" i="1"/>
  <c r="IP29" i="1"/>
  <c r="IS33" i="1"/>
  <c r="IO33" i="1" s="1"/>
  <c r="IO29" i="1"/>
  <c r="IP33" i="1" l="1"/>
  <c r="IQ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avidal</author>
  </authors>
  <commentList>
    <comment ref="D1" authorId="0" shapeId="0" xr:uid="{40A3EDAE-D7F9-4472-A63C-B16600BAFAF2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esqui carving + esqui alpino + snow
RECORDAR QUE ES MENYS QUÈ SQUERRA + DRETA PQ UN PACIENT POT TENIR LES DUES.</t>
        </r>
      </text>
    </comment>
    <comment ref="AX1" authorId="0" shapeId="0" xr:uid="{906E071F-04D9-41FA-8669-11BAFD6E172D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EXTERNO + ALL</t>
        </r>
      </text>
    </comment>
    <comment ref="BK1" authorId="0" shapeId="0" xr:uid="{85B54A7F-F36F-4B8C-A99D-56D040B26277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ENTORSIS + CONTUSIONES</t>
        </r>
      </text>
    </comment>
    <comment ref="CX1" authorId="0" shapeId="0" xr:uid="{EC6538F5-C79F-4ED6-ABD4-048B98F1744E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 IZQ+DFER+ FRACTURASSSS!!!</t>
        </r>
      </text>
    </comment>
    <comment ref="DK1" authorId="0" shapeId="0" xr:uid="{CBEA1AAA-131E-48CB-8355-59D7CFEBB89C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IZQ+DER+FRACTURAS!!!</t>
        </r>
      </text>
    </comment>
    <comment ref="FN1" authorId="1" shapeId="0" xr:uid="{22E84117-C857-4ABB-8798-D95A35C4448A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All Sport Injuries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Sergio Aguirre</author>
    <author>avidal</author>
  </authors>
  <commentList>
    <comment ref="G2" authorId="0" shapeId="0" xr:uid="{05A9DA6B-F179-4856-A8F5-9A13AC1005C9}">
      <text>
        <r>
          <rPr>
            <b/>
            <sz val="9"/>
            <color indexed="81"/>
            <rFont val="Tahoma"/>
            <charset val="1"/>
          </rPr>
          <t>Aleix Vidal:
seleccionem tot snow i tot ski</t>
        </r>
      </text>
    </comment>
    <comment ref="AL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der + rodilla izq + generico
ligam anterior</t>
        </r>
      </text>
    </comment>
    <comment ref="D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distension metacarpo falangica + tots colateral cubital + tots colateral radial</t>
        </r>
      </text>
    </comment>
    <comment ref="X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DER + RODILLA IZQ + GENERICO
TODOS LIGAMENTOS</t>
        </r>
      </text>
    </comment>
    <comment ref="AZ3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Todo Fx tibia
Todo Fx perone
Se incluyen espinas tibiales
se incluyen mesetas</t>
        </r>
      </text>
    </comment>
    <comment ref="BO3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Selección en lesiones de hombro -&gt;
Luxaciones AC de todos los grados</t>
        </r>
      </text>
    </comment>
    <comment ref="CC3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Lesiones hombro -&gt;
Luxacion glenohumeral +
fractura luxacion +
luxacion freactura</t>
        </r>
      </text>
    </comment>
    <comment ref="CQ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Todos Radio + cubito + muñeca
incluir epifisiolisis</t>
        </r>
      </text>
    </comment>
    <comment ref="DS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marcado todo lo que es cabeza craneo cara nasal ojos borde orbitario Pomulo y o maxilar y cuero cabelludo + Conmocion cerebral+incluye contusiones, heridas y fracturas</t>
        </r>
      </text>
    </comment>
    <comment ref="EG3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(torax/columna/tronco/abdom/costal/vertebr/estern)
Se excluye cervical, pelvis, sacrocoxis
</t>
        </r>
      </text>
    </comment>
    <comment ref="EU3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puesto
Heridas
 Brazo
Antebrazo
 Codo 
Hombro solo contusiones 
Contusion troquiter hombro
Mano
 Muñeca 
Dedo  martillo
 Capsulitis
Excluye el pulgar todo</t>
        </r>
      </text>
    </comment>
    <comment ref="FI3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marcado
muslo
pierna
rodilla
pie 
tobillo
 EXCLUYE rorturas fibrilares y distensiones</t>
        </r>
      </text>
    </comment>
    <comment ref="IX3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Selección en lesiones de hombro -&gt;
Contusiones Cervical/Fractura, Cervicalgia</t>
        </r>
      </text>
    </comment>
    <comment ref="CD20" authorId="2" shapeId="0" xr:uid="{00000000-0006-0000-0000-00000E000000}">
      <text>
        <r>
          <rPr>
            <b/>
            <sz val="8"/>
            <color indexed="81"/>
            <rFont val="Tahoma"/>
            <family val="2"/>
          </rPr>
          <t>avidal:</t>
        </r>
        <r>
          <rPr>
            <sz val="8"/>
            <color indexed="81"/>
            <rFont val="Tahoma"/>
            <family val="2"/>
          </rPr>
          <t xml:space="preserve">
Esta restado el LX.AC en todas las casillas</t>
        </r>
      </text>
    </comment>
    <comment ref="CD21" authorId="2" shapeId="0" xr:uid="{00000000-0006-0000-0000-00000F000000}">
      <text>
        <r>
          <rPr>
            <b/>
            <sz val="8"/>
            <color indexed="81"/>
            <rFont val="Tahoma"/>
            <family val="2"/>
          </rPr>
          <t>avidal:</t>
        </r>
        <r>
          <rPr>
            <sz val="8"/>
            <color indexed="81"/>
            <rFont val="Tahoma"/>
            <family val="2"/>
          </rPr>
          <t xml:space="preserve">
Restado AC. Dislocat. En todas excepto en edad</t>
        </r>
      </text>
    </comment>
    <comment ref="G22" authorId="2" shapeId="0" xr:uid="{00000000-0006-0000-0000-000010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dades manipulades a mà per incoherència d'snowboarders majors de 51 anys (sortien 49)</t>
        </r>
      </text>
    </comment>
    <comment ref="AZ28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Aleix Vidal:</t>
        </r>
        <r>
          <rPr>
            <sz val="9"/>
            <color indexed="81"/>
            <rFont val="Tahoma"/>
            <charset val="1"/>
          </rPr>
          <t xml:space="preserve">
creemos que falta añadir mesetas tibiales</t>
        </r>
      </text>
    </comment>
    <comment ref="AA9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AC DISLOC+ GH DISLOC + FOREARM FX + SKYIERS THIMB + UPP EX CONTUSIONS</t>
        </r>
      </text>
    </comment>
    <comment ref="AA10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KNEE LIGA + LW LEG FX + LW LEG CONTUSIONS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844.21</t>
        </r>
      </text>
    </comment>
    <comment ref="AJ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844.10
844.11
844.12
844.13</t>
        </r>
      </text>
    </comment>
    <comment ref="BA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924.11</t>
        </r>
      </text>
    </comment>
    <comment ref="BR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823.002</t>
        </r>
      </text>
    </comment>
    <comment ref="CI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823.001</t>
        </r>
      </text>
    </comment>
    <comment ref="BA4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CONTUSIONES+HERIDAS+GENERICO+RODILLAS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avidal</author>
    <author>Ferran Nogueras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esqui carving + esqui alpino + snow
RECORDAR QUE ES MENYS QUÈ SQUERRA + DRETA PQ UN PACIENT POT TENIR LES DUES.</t>
        </r>
      </text>
    </comment>
    <comment ref="AX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EXTERNO + ALL</t>
        </r>
      </text>
    </comment>
    <comment ref="BK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ENTORSIS + CONTUSIONES</t>
        </r>
      </text>
    </comment>
    <comment ref="CX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 IZQ+DFER+ FRACTURASSSS!!!</t>
        </r>
      </text>
    </comment>
    <comment ref="DK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IZQ+DER+FRACTURAS!!!</t>
        </r>
      </text>
    </comment>
    <comment ref="FN1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All Sport Injuries</t>
        </r>
      </text>
    </comment>
    <comment ref="A9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>Ferran Nogueras:</t>
        </r>
        <r>
          <rPr>
            <sz val="9"/>
            <color indexed="81"/>
            <rFont val="Tahoma"/>
            <family val="2"/>
          </rPr>
          <t xml:space="preserve">
agafem des d'aquest any ja que és el primer que es visiten d'snow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avidal</author>
  </authors>
  <commentList>
    <comment ref="C1" authorId="0" shapeId="0" xr:uid="{AB7B53DF-E7BE-499F-B1BB-06F2631BE628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esqui carving + esqui alpino + snow
RECORDAR QUE ES MENYS QUÈ SQUERRA + DRETA PQ UN PACIENT POT TENIR LES DUES.</t>
        </r>
      </text>
    </comment>
    <comment ref="AX1" authorId="0" shapeId="0" xr:uid="{69A49394-268E-4931-B4D6-C88CBB3C9DA6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EXTERNO + ALL</t>
        </r>
      </text>
    </comment>
    <comment ref="BK1" authorId="0" shapeId="0" xr:uid="{B13C8CC0-4987-495A-ADEA-069C2587510D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ENTORSIS + CONTUSIONES</t>
        </r>
      </text>
    </comment>
    <comment ref="CX1" authorId="0" shapeId="0" xr:uid="{482D2F4F-B348-4ED6-8518-77BC6C7A879C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 IZQ+DFER+ FRACTURASSSS!!!</t>
        </r>
      </text>
    </comment>
    <comment ref="DK1" authorId="0" shapeId="0" xr:uid="{7EF9125F-A9FE-4A25-9C59-5E755F32E63B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IZQ+DER+FRACTURAS!!!</t>
        </r>
      </text>
    </comment>
    <comment ref="FN1" authorId="1" shapeId="0" xr:uid="{7EF0F521-FBB3-4693-A6ED-C1736BA2FE2C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All Sport Injuries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avidal</author>
  </authors>
  <commentList>
    <comment ref="G2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dades manipulades a mà per incoherència d'snowboarders majors de 51 anys (sortien 49)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avidal</author>
    <author>Aleix Vidal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All Sport Injuries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Por 1000</t>
        </r>
      </text>
    </comment>
    <comment ref="BE2" authorId="1" shapeId="0" xr:uid="{00000000-0006-0000-0800-000003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arcos costales, vertebra dorsal,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avidal</author>
  </authors>
  <commentList>
    <comment ref="AL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generico+contusiones+fraturas &gt; cervic*</t>
        </r>
      </text>
    </comment>
    <comment ref="F4" authorId="1" shapeId="0" xr:uid="{00000000-0006-0000-0900-000002000000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dades manipulades a mà per incoherència d'snowboarders majors de 51 anys (sortien 49)</t>
        </r>
      </text>
    </comment>
    <comment ref="BW23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Aleix Vidal:
NO INCLUYE TEMPORADA 16/17</t>
        </r>
      </text>
    </comment>
  </commentList>
</comments>
</file>

<file path=xl/sharedStrings.xml><?xml version="1.0" encoding="utf-8"?>
<sst xmlns="http://schemas.openxmlformats.org/spreadsheetml/2006/main" count="3934" uniqueCount="979">
  <si>
    <t>1992/93</t>
  </si>
  <si>
    <t>2001/02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</si>
  <si>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</si>
  <si>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</si>
  <si>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</si>
  <si>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</si>
  <si>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</si>
  <si>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</si>
  <si>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</si>
  <si>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</si>
  <si>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2002/03</t>
  </si>
  <si>
    <t>2003/04</t>
  </si>
  <si>
    <t>2004/05</t>
  </si>
  <si>
    <t>2005/06</t>
  </si>
  <si>
    <t>2006/07</t>
  </si>
  <si>
    <t>2007/08</t>
  </si>
  <si>
    <t>Snowboard</t>
  </si>
  <si>
    <t>AlpineSki</t>
  </si>
  <si>
    <t>Male</t>
  </si>
  <si>
    <t>Female</t>
  </si>
  <si>
    <t>Age [0,15]</t>
  </si>
  <si>
    <t>Age [16,29]</t>
  </si>
  <si>
    <t>Age [30,50]</t>
  </si>
  <si>
    <t>Age=&gt;51</t>
  </si>
  <si>
    <t>Season</t>
  </si>
  <si>
    <t>KneeLiga</t>
  </si>
  <si>
    <t>ACL</t>
  </si>
  <si>
    <t>LwLeg Fx</t>
  </si>
  <si>
    <t>AC dislocat</t>
  </si>
  <si>
    <t>GH dislocat</t>
  </si>
  <si>
    <t>Injuries</t>
  </si>
  <si>
    <t>Sk.Thumb</t>
  </si>
  <si>
    <t>UP EX Con</t>
  </si>
  <si>
    <t>LW EX Con</t>
  </si>
  <si>
    <t>M</t>
  </si>
  <si>
    <t>F</t>
  </si>
  <si>
    <t>&lt;=15</t>
  </si>
  <si>
    <t>16-19</t>
  </si>
  <si>
    <t>20-29</t>
  </si>
  <si>
    <t>30-39</t>
  </si>
  <si>
    <t>40-49</t>
  </si>
  <si>
    <t>50-59</t>
  </si>
  <si>
    <t>&gt;60</t>
  </si>
  <si>
    <t>32.11</t>
  </si>
  <si>
    <t>32.99</t>
  </si>
  <si>
    <t>32.95</t>
  </si>
  <si>
    <t>34.05</t>
  </si>
  <si>
    <t>34.08</t>
  </si>
  <si>
    <t>36.60</t>
  </si>
  <si>
    <t>34.91</t>
  </si>
  <si>
    <t>36.02</t>
  </si>
  <si>
    <t>35.65</t>
  </si>
  <si>
    <t>35.36</t>
  </si>
  <si>
    <t>34.33</t>
  </si>
  <si>
    <t>36.55</t>
  </si>
  <si>
    <t>36.96</t>
  </si>
  <si>
    <t>30.91</t>
  </si>
  <si>
    <t>29.21</t>
  </si>
  <si>
    <t>34.16</t>
  </si>
  <si>
    <t>37.15</t>
  </si>
  <si>
    <t>32.73</t>
  </si>
  <si>
    <t>31.45</t>
  </si>
  <si>
    <t>34.36</t>
  </si>
  <si>
    <t>37.40</t>
  </si>
  <si>
    <t>36.19</t>
  </si>
  <si>
    <t>37.43</t>
  </si>
  <si>
    <t>33.21</t>
  </si>
  <si>
    <t>35.04</t>
  </si>
  <si>
    <t>32.97</t>
  </si>
  <si>
    <t>29.28</t>
  </si>
  <si>
    <t>29.07</t>
  </si>
  <si>
    <t>32.37</t>
  </si>
  <si>
    <t>27.11</t>
  </si>
  <si>
    <t>39.11</t>
  </si>
  <si>
    <t>36.80</t>
  </si>
  <si>
    <t>35.5</t>
  </si>
  <si>
    <t>29.55</t>
  </si>
  <si>
    <t>31.65</t>
  </si>
  <si>
    <t>31.41</t>
  </si>
  <si>
    <t>37.38</t>
  </si>
  <si>
    <t>36.59</t>
  </si>
  <si>
    <t>35.95</t>
  </si>
  <si>
    <t>35.03</t>
  </si>
  <si>
    <t>35.58</t>
  </si>
  <si>
    <t>34.80</t>
  </si>
  <si>
    <t>38.26</t>
  </si>
  <si>
    <t>37.09</t>
  </si>
  <si>
    <t>35.77</t>
  </si>
  <si>
    <t>44.66</t>
  </si>
  <si>
    <t>36.31</t>
  </si>
  <si>
    <t>35.37</t>
  </si>
  <si>
    <t>35.63</t>
  </si>
  <si>
    <t>35.43</t>
  </si>
  <si>
    <t>31.28</t>
  </si>
  <si>
    <t>30.41</t>
  </si>
  <si>
    <t>31.63</t>
  </si>
  <si>
    <t>30.25</t>
  </si>
  <si>
    <t>32.79</t>
  </si>
  <si>
    <t>32.77</t>
  </si>
  <si>
    <t>31.61</t>
  </si>
  <si>
    <t>32.69</t>
  </si>
  <si>
    <t>31.96</t>
  </si>
  <si>
    <t>32.55</t>
  </si>
  <si>
    <t>31.86</t>
  </si>
  <si>
    <t>32.21</t>
  </si>
  <si>
    <t>31.22</t>
  </si>
  <si>
    <t>32.23</t>
  </si>
  <si>
    <t>33.04</t>
  </si>
  <si>
    <t>33.41</t>
  </si>
  <si>
    <t>MEAN AGE</t>
  </si>
  <si>
    <t>36.08</t>
  </si>
  <si>
    <t>33.45</t>
  </si>
  <si>
    <t>38.44</t>
  </si>
  <si>
    <t>34.00</t>
  </si>
  <si>
    <t>AllSport</t>
  </si>
  <si>
    <t>30.97</t>
  </si>
  <si>
    <t>24.56</t>
  </si>
  <si>
    <t>34.99</t>
  </si>
  <si>
    <t>25.07</t>
  </si>
  <si>
    <t>31.32</t>
  </si>
  <si>
    <t>24.11</t>
  </si>
  <si>
    <t>26.07</t>
  </si>
  <si>
    <t>24.02</t>
  </si>
  <si>
    <t>22.95</t>
  </si>
  <si>
    <t>24.41</t>
  </si>
  <si>
    <t>26.42</t>
  </si>
  <si>
    <t>26.72</t>
  </si>
  <si>
    <t>Season number</t>
  </si>
  <si>
    <t>Total</t>
  </si>
  <si>
    <t>26.92</t>
  </si>
  <si>
    <t>26.60</t>
  </si>
  <si>
    <t>27.01</t>
  </si>
  <si>
    <t>26.89</t>
  </si>
  <si>
    <t>25.25</t>
  </si>
  <si>
    <t>30.61</t>
  </si>
  <si>
    <t>30.43</t>
  </si>
  <si>
    <t>26.75</t>
  </si>
  <si>
    <t>26.12</t>
  </si>
  <si>
    <t>26.99</t>
  </si>
  <si>
    <t>27.38</t>
  </si>
  <si>
    <t>27.34</t>
  </si>
  <si>
    <t>25.06</t>
  </si>
  <si>
    <t>24.87</t>
  </si>
  <si>
    <t>27.66</t>
  </si>
  <si>
    <t>26.44</t>
  </si>
  <si>
    <t>27.78</t>
  </si>
  <si>
    <t>25.55</t>
  </si>
  <si>
    <t>28.12</t>
  </si>
  <si>
    <t>29.49</t>
  </si>
  <si>
    <t>26.37</t>
  </si>
  <si>
    <t>26.61</t>
  </si>
  <si>
    <t>30.83</t>
  </si>
  <si>
    <t>34.56</t>
  </si>
  <si>
    <t>32.12</t>
  </si>
  <si>
    <t>28.61</t>
  </si>
  <si>
    <t>28.46</t>
  </si>
  <si>
    <t>27.98</t>
  </si>
  <si>
    <t>28.33</t>
  </si>
  <si>
    <t>29.10</t>
  </si>
  <si>
    <t>29.78</t>
  </si>
  <si>
    <t>30.24</t>
  </si>
  <si>
    <t>30.26</t>
  </si>
  <si>
    <t>29.31</t>
  </si>
  <si>
    <t>30.66</t>
  </si>
  <si>
    <t>30.98</t>
  </si>
  <si>
    <t>30.55</t>
  </si>
  <si>
    <t>31.01</t>
  </si>
  <si>
    <t>30.35</t>
  </si>
  <si>
    <t>29.84</t>
  </si>
  <si>
    <t>31.89</t>
  </si>
  <si>
    <t>31.23</t>
  </si>
  <si>
    <t>30.47</t>
  </si>
  <si>
    <t>27.13</t>
  </si>
  <si>
    <t>28.76</t>
  </si>
  <si>
    <t>28.01</t>
  </si>
  <si>
    <t>27.41</t>
  </si>
  <si>
    <t>26.55</t>
  </si>
  <si>
    <t>28.10</t>
  </si>
  <si>
    <t>27.88</t>
  </si>
  <si>
    <t>27.31</t>
  </si>
  <si>
    <t>28.67</t>
  </si>
  <si>
    <t>28.78</t>
  </si>
  <si>
    <t>28.31</t>
  </si>
  <si>
    <t>29.02</t>
  </si>
  <si>
    <t>28.55</t>
  </si>
  <si>
    <t>29.86</t>
  </si>
  <si>
    <t>29.15</t>
  </si>
  <si>
    <t>29.29</t>
  </si>
  <si>
    <t>28.71</t>
  </si>
  <si>
    <t>26.98</t>
  </si>
  <si>
    <t>26.77</t>
  </si>
  <si>
    <t>27.05</t>
  </si>
  <si>
    <t>25.99</t>
  </si>
  <si>
    <t>25.32</t>
  </si>
  <si>
    <t>25.68</t>
  </si>
  <si>
    <t>25.44</t>
  </si>
  <si>
    <t>2008/09</t>
  </si>
  <si>
    <t>2009/10</t>
  </si>
  <si>
    <t>36.99</t>
  </si>
  <si>
    <t>Tickets vendidos</t>
  </si>
  <si>
    <t>(NO vinculado)</t>
  </si>
  <si>
    <t>Dias abiertos</t>
  </si>
  <si>
    <t>esquiables</t>
  </si>
  <si>
    <t>39.78</t>
  </si>
  <si>
    <t>Mayores 16 años</t>
  </si>
  <si>
    <t>Menores 16 años</t>
  </si>
  <si>
    <t>Alpine ski</t>
  </si>
  <si>
    <t>Carving ski</t>
  </si>
  <si>
    <t>Skiboards</t>
  </si>
  <si>
    <t>Cross country</t>
  </si>
  <si>
    <t>Ski freestyle</t>
  </si>
  <si>
    <t>2010/11</t>
  </si>
  <si>
    <t>Nº lesionados</t>
  </si>
  <si>
    <t>Hombres</t>
  </si>
  <si>
    <t>Mujeres</t>
  </si>
  <si>
    <t>2011/12</t>
  </si>
  <si>
    <t>2013/14</t>
  </si>
  <si>
    <t>2012/13</t>
  </si>
  <si>
    <t>2014/15</t>
  </si>
  <si>
    <t>2015/16</t>
  </si>
  <si>
    <t>2016/17</t>
  </si>
  <si>
    <t>Incidentabilidad</t>
  </si>
  <si>
    <t>SNOWBOARD</t>
  </si>
  <si>
    <t>ALPINE SKI</t>
  </si>
  <si>
    <t>TOTAL</t>
  </si>
  <si>
    <t>Extremidades Inferiores</t>
  </si>
  <si>
    <t>Knee Ligaments</t>
  </si>
  <si>
    <t>Fractures</t>
  </si>
  <si>
    <t>Contusions</t>
  </si>
  <si>
    <t>Extremidades Superiores</t>
  </si>
  <si>
    <t>Skier's Thumb</t>
  </si>
  <si>
    <t>Shoulder Dislocations</t>
  </si>
  <si>
    <t>Forearm Fractures</t>
  </si>
  <si>
    <t>Lesiones de Cabeza y Cara</t>
  </si>
  <si>
    <t>Tronco</t>
  </si>
  <si>
    <t>Torax Fractures</t>
  </si>
  <si>
    <t>Abdominal Trauma</t>
  </si>
  <si>
    <t>Total Visitantes</t>
  </si>
  <si>
    <t>Total Lesionados en Baqueira 1500</t>
  </si>
  <si>
    <t xml:space="preserve">     Esquiadores lesionados</t>
  </si>
  <si>
    <t xml:space="preserve">     Snowboarders lesionados</t>
  </si>
  <si>
    <t>Colisiones de Esquiadores</t>
  </si>
  <si>
    <t>Total Esquiadores lesionados por colisión</t>
  </si>
  <si>
    <t>Colisiones de Snowboarders</t>
  </si>
  <si>
    <t>Total Snowboarders lesionados por colisión</t>
  </si>
  <si>
    <t>Total Colisiones</t>
  </si>
  <si>
    <t>% Colisiones/Lesionados</t>
  </si>
  <si>
    <t>% Colisiones/Visitantes</t>
  </si>
  <si>
    <t>% Lesionados/Visitantes</t>
  </si>
  <si>
    <t>Ligamento Cruzado Anterior</t>
  </si>
  <si>
    <t>Fractura de Extremidad Inferior</t>
  </si>
  <si>
    <t>Luxacion Acromio Clavicular</t>
  </si>
  <si>
    <t>Luxacióhombro</t>
  </si>
  <si>
    <t>Fracturas de Antebrazo</t>
  </si>
  <si>
    <t>Pulgar del esquiador</t>
  </si>
  <si>
    <t>Extremidad Inferior Contusión</t>
  </si>
  <si>
    <t>Lesion De Ligamentos Rodilla</t>
  </si>
  <si>
    <t>codagrup like '%.EI.%' and diagnostico like '%contusi%'</t>
  </si>
  <si>
    <t>codagrup like '%.TR.%' and diagnostico like '%contusi%')</t>
  </si>
  <si>
    <t>codagrup like '%.ES.%' and diagnostico like '%contusi%')</t>
  </si>
  <si>
    <t>codagrup like '%.CC.%' and diagnostico like '%contusi%'</t>
  </si>
  <si>
    <t>codagrup like '%PULG%'</t>
  </si>
  <si>
    <t>codagrup like '%ANTE%' and codagrup like '%FX%')</t>
  </si>
  <si>
    <t>c.Titulo like '%hombro%' and c.Titulo like '%luxa%')</t>
  </si>
  <si>
    <t>c.Titulo like '%acrom%' and c.Titulo like '%luxa%')</t>
  </si>
  <si>
    <t>codagrup like '%.EI.%' and codagrup like '%FX%')</t>
  </si>
  <si>
    <t>c.Titulo like '%ligam%' and c.Titulo like '%ante%'</t>
  </si>
  <si>
    <t>visitantes/mill</t>
  </si>
  <si>
    <t>% lesionados sobre visitantes</t>
  </si>
  <si>
    <t>EDAD MEDIA SNOW</t>
  </si>
  <si>
    <t>EDAD MEDIA SKI</t>
  </si>
  <si>
    <t>% MALE ALPINE SKI</t>
  </si>
  <si>
    <t>% FEMALE ALPINE SKI</t>
  </si>
  <si>
    <t>% MALE SNOWBOARD</t>
  </si>
  <si>
    <t>% FEMALE SNOWBOARD</t>
  </si>
  <si>
    <t>% SNOWBOARD INJURIES</t>
  </si>
  <si>
    <t xml:space="preserve">% ALPINE SKI INJURIES </t>
  </si>
  <si>
    <t>% OTHER</t>
  </si>
  <si>
    <t>TOTAL REGIONES</t>
  </si>
  <si>
    <t>otros ligamentos</t>
  </si>
  <si>
    <t>LCA</t>
  </si>
  <si>
    <t>Porcentaje de colisiones sobre lesiones</t>
  </si>
  <si>
    <t>O'DONAHUE SKI</t>
  </si>
  <si>
    <t>O'DONAHUE SNOW</t>
  </si>
  <si>
    <t>O'DONAHUE TOTAL</t>
  </si>
  <si>
    <t>EDAD MEDIA</t>
  </si>
  <si>
    <t>SEGOND SKI</t>
  </si>
  <si>
    <t>SEGOND SNOW</t>
  </si>
  <si>
    <t>SEGOND TOTAL</t>
  </si>
  <si>
    <t>SEGOND EDAD MEDIA</t>
  </si>
  <si>
    <t>SKI</t>
  </si>
  <si>
    <t>Hemos marcado todo lo que es cabeza craneo cara nasal ojos borde orbitario Pomulo y o maxilar y cuero cabelludo</t>
  </si>
  <si>
    <t>Hemos puesto Heridas Brazo Antebrazo Codo Hombro solo contusiones Mano Muñeca Dedo martillo mano Seccion Tendones mano y las Capsulitis</t>
  </si>
  <si>
    <t>Hemos marcado Pelvis muslo pierna rodilla pie tobillo sacroilica heridas nalga heridas muslo EXCLUYE orturas fibrilares y distensiones</t>
  </si>
  <si>
    <t>H&amp;F</t>
  </si>
  <si>
    <t>UP EX Cont</t>
  </si>
  <si>
    <t>LW EX Cont</t>
  </si>
  <si>
    <t>ALL</t>
  </si>
  <si>
    <t>TOTAL INJURIES &lt;16</t>
  </si>
  <si>
    <t>TOTAL INJURIES &gt;16</t>
  </si>
  <si>
    <t>UPPER EXTREMITIES</t>
  </si>
  <si>
    <t>LOWER EXTREMITIES</t>
  </si>
  <si>
    <t>HEAD AND FACE</t>
  </si>
  <si>
    <t>TRUNK</t>
  </si>
  <si>
    <t>Trunk Contusions</t>
  </si>
  <si>
    <t>Wrist Fractures</t>
  </si>
  <si>
    <t>A-C Dislocations</t>
  </si>
  <si>
    <t>Upper Ext Contusions</t>
  </si>
  <si>
    <t>Lower Ext Contusions</t>
  </si>
  <si>
    <t>Head/Face Contusion</t>
  </si>
  <si>
    <t>MALE</t>
  </si>
  <si>
    <t>FEMALE</t>
  </si>
  <si>
    <t>RIGHT</t>
  </si>
  <si>
    <t>LEFT</t>
  </si>
  <si>
    <t>DOWNHILLSKI</t>
  </si>
  <si>
    <t>ACL TOTAL</t>
  </si>
  <si>
    <t>ACL SKI</t>
  </si>
  <si>
    <t>ACL SNOW</t>
  </si>
  <si>
    <t>ACL MALE</t>
  </si>
  <si>
    <t>ACL FEMALE</t>
  </si>
  <si>
    <t>PCL TOTAL</t>
  </si>
  <si>
    <t>PCL SKI</t>
  </si>
  <si>
    <t>PCL SNOW</t>
  </si>
  <si>
    <t>PCL MALE</t>
  </si>
  <si>
    <t>PCL FEMALE</t>
  </si>
  <si>
    <t>PCL MEAN AGE</t>
  </si>
  <si>
    <t>ACL MEAN AGE</t>
  </si>
  <si>
    <t>O'DONAHUE EDAD MEDIA</t>
  </si>
  <si>
    <t>CALCULOS</t>
  </si>
  <si>
    <t>MALE/FEMALE</t>
  </si>
  <si>
    <t>%MALE</t>
  </si>
  <si>
    <t>%FEMALE</t>
  </si>
  <si>
    <t>O'DONAHUE MALE</t>
  </si>
  <si>
    <t>O'DONAHUE FEMALE</t>
  </si>
  <si>
    <t>SEGOND MALE</t>
  </si>
  <si>
    <t>SEGOND FEMALE</t>
  </si>
  <si>
    <t>%TOTAL</t>
  </si>
  <si>
    <t>S%TOTAL</t>
  </si>
  <si>
    <t>TOTAL INJURIES</t>
  </si>
  <si>
    <t>ALL LIGAMENTS</t>
  </si>
  <si>
    <t>%ACL TOTAL</t>
  </si>
  <si>
    <t>% LIGAMENTS TOTAL</t>
  </si>
  <si>
    <t>% TIBIAL EMINENCE</t>
  </si>
  <si>
    <t>PATELAR FRACTURES TOTAL</t>
  </si>
  <si>
    <t>PATELAR FRACTURES SKI</t>
  </si>
  <si>
    <t>PATELAR FRACTURES SNOW</t>
  </si>
  <si>
    <t>PATELAR FRACTURES MALE</t>
  </si>
  <si>
    <t>PATELAR FRACTURES FEMALE</t>
  </si>
  <si>
    <t>PATELAR FRACTURES EDAD MEDIA</t>
  </si>
  <si>
    <t>PATELAR DISLOCATIONS TOTAL</t>
  </si>
  <si>
    <t>PATELAR DISLOCATIONS SKI</t>
  </si>
  <si>
    <t>PATELAR DISLOCATIONS SNOW</t>
  </si>
  <si>
    <t>PATELAR DISLOCATIONS MALE</t>
  </si>
  <si>
    <t>PATELAR DISLOCATIONS FEMALE</t>
  </si>
  <si>
    <t>PATELAR DISLOCATIONS EDAD MEDIA</t>
  </si>
  <si>
    <t>TIBIAL EMINENCE TOTAL</t>
  </si>
  <si>
    <t>TIBIAL EMINENCE SKI</t>
  </si>
  <si>
    <t>TIBIAL EMINENCE SNOW</t>
  </si>
  <si>
    <t>TIBIAL EMINENCE MALE</t>
  </si>
  <si>
    <t>TIBIAL EMINENCE FEMALE</t>
  </si>
  <si>
    <t>TIBIAL EMINENCE EDAD MEDIA</t>
  </si>
  <si>
    <t>MCL TOTAL</t>
  </si>
  <si>
    <t>MCL SKI</t>
  </si>
  <si>
    <t>MCL SNOW</t>
  </si>
  <si>
    <t>MCL MALE</t>
  </si>
  <si>
    <t>MCL FEMALE</t>
  </si>
  <si>
    <t>MCL EDAD MEDIA</t>
  </si>
  <si>
    <t>LCL TOTAL</t>
  </si>
  <si>
    <t>LCL SKI</t>
  </si>
  <si>
    <t>LCL SNOW</t>
  </si>
  <si>
    <t>LCL MALE</t>
  </si>
  <si>
    <t>LCL FEMALE</t>
  </si>
  <si>
    <t>LCL EDAD MEDIA</t>
  </si>
  <si>
    <t>%MCL TOTAL</t>
  </si>
  <si>
    <t>% ALPINE SKI REL ALL INJURIES</t>
  </si>
  <si>
    <t>% SNOWBOARD REL ALL INJURIES</t>
  </si>
  <si>
    <t>% INJURIES REL ALL SKI PAS</t>
  </si>
  <si>
    <t>Head/Face Contusions</t>
  </si>
  <si>
    <t>% Skiers Thumb</t>
  </si>
  <si>
    <t>Over Total Injuries</t>
  </si>
  <si>
    <t>1992-2009</t>
  </si>
  <si>
    <t>Ambidiestros</t>
  </si>
  <si>
    <t>% Total Left</t>
  </si>
  <si>
    <t>% Total Right</t>
  </si>
  <si>
    <t>total skier's thumb</t>
  </si>
  <si>
    <t>% Dominant Hand Right</t>
  </si>
  <si>
    <t>% Dominant Hand Left</t>
  </si>
  <si>
    <t>% With Pole Strap</t>
  </si>
  <si>
    <t>% Without Pole Strap</t>
  </si>
  <si>
    <t>% With Pole</t>
  </si>
  <si>
    <t>% Without Pole</t>
  </si>
  <si>
    <t>Grade III</t>
  </si>
  <si>
    <t>% Grade I</t>
  </si>
  <si>
    <t>% Grade II</t>
  </si>
  <si>
    <t>% Grade III</t>
  </si>
  <si>
    <t>% Radial</t>
  </si>
  <si>
    <t>Skier's Thumb Total Right (E107.1)</t>
  </si>
  <si>
    <t>Skier's Thumb Total Left (E107.2)</t>
  </si>
  <si>
    <t>Mano dominante Derecha (E108)</t>
  </si>
  <si>
    <t>Mano dominante Izquierda (E109)</t>
  </si>
  <si>
    <t>derechos</t>
  </si>
  <si>
    <t>izquierdos</t>
  </si>
  <si>
    <t>Grade I (GRI)</t>
  </si>
  <si>
    <t>Grade II (GRII)</t>
  </si>
  <si>
    <t>GRADES</t>
  </si>
  <si>
    <t>G1</t>
  </si>
  <si>
    <t>G2</t>
  </si>
  <si>
    <t>G3</t>
  </si>
  <si>
    <t>TOTAL:</t>
  </si>
  <si>
    <t>TOTAL GRADES:</t>
  </si>
  <si>
    <t>With Pole in the Hand (E311)</t>
  </si>
  <si>
    <t>Without Pole in the Hand (E312)</t>
  </si>
  <si>
    <t>Realted to Snowboard Grade1</t>
  </si>
  <si>
    <t>Realted to Snowboard Grade2</t>
  </si>
  <si>
    <t>Realted to Snowboard Grade3</t>
  </si>
  <si>
    <t>Realted to Ski Grade1</t>
  </si>
  <si>
    <t>Realted to Ski Grade2</t>
  </si>
  <si>
    <t>Realted to Ski Grade3</t>
  </si>
  <si>
    <t>With Pole Strap (E309)</t>
  </si>
  <si>
    <t>Without Pole Strap (E310)</t>
  </si>
  <si>
    <t>Radial (e318)</t>
  </si>
  <si>
    <t>Rx No Realizada</t>
  </si>
  <si>
    <t>Rx Sin Lesion Aparente</t>
  </si>
  <si>
    <t>Con Dolor en Metacarpiano (E317)</t>
  </si>
  <si>
    <t>Con Dolor en Falange (E316)</t>
  </si>
  <si>
    <t>Dolor Difuso (E319)</t>
  </si>
  <si>
    <t>Ulnar Collateral Phalange (E316)</t>
  </si>
  <si>
    <t>Ulnar Collateral Metacarpal (E317)</t>
  </si>
  <si>
    <t>% Ulnar Collateral Phalange</t>
  </si>
  <si>
    <t>% Ulnar Collateral Metacarpal</t>
  </si>
  <si>
    <t>RELACION ULNAR/RADIAL</t>
  </si>
  <si>
    <t>Visitors</t>
  </si>
  <si>
    <t>All Visitors</t>
  </si>
  <si>
    <t>Tibia Fractures</t>
  </si>
  <si>
    <t>GH Dislocation</t>
  </si>
  <si>
    <t>AC Dislocation</t>
  </si>
  <si>
    <t>Total Rodilla</t>
  </si>
  <si>
    <t>Lesiones Rodilla Total</t>
  </si>
  <si>
    <t>AGE GROUP</t>
  </si>
  <si>
    <t>% LW LEG FX</t>
  </si>
  <si>
    <t>% SPRAIN AND CONTUSIONS</t>
  </si>
  <si>
    <t>% SEGOND</t>
  </si>
  <si>
    <t>% PATELAR FRACTURES</t>
  </si>
  <si>
    <t>% PATELAR DISLOCATIONS</t>
  </si>
  <si>
    <t>% PCL</t>
  </si>
  <si>
    <t>% LCL</t>
  </si>
  <si>
    <t>% MCL</t>
  </si>
  <si>
    <t>FX CLAV PROXIMAL</t>
  </si>
  <si>
    <t>FX CLAV MEDIO</t>
  </si>
  <si>
    <t>FX CLAV DISTAL</t>
  </si>
  <si>
    <t>FX CLAV TOTAL</t>
  </si>
  <si>
    <t>% FX CLAV TOTAL</t>
  </si>
  <si>
    <t>%SKI</t>
  </si>
  <si>
    <t>%SNOWBOARD</t>
  </si>
  <si>
    <t>GH</t>
  </si>
  <si>
    <t>AC</t>
  </si>
  <si>
    <t>SKI%</t>
  </si>
  <si>
    <t>SNOWBOARD%</t>
  </si>
  <si>
    <t>TOTAL%</t>
  </si>
  <si>
    <t>AC DIS GD.I SKI</t>
  </si>
  <si>
    <t>AC DIS GD.I SNOW</t>
  </si>
  <si>
    <t>AC DIS GD.II SKI</t>
  </si>
  <si>
    <t>AC DIS GD.II SNOW</t>
  </si>
  <si>
    <t>AC DIS GD.III SKI</t>
  </si>
  <si>
    <t>AC DIS GD.III SNOW</t>
  </si>
  <si>
    <t>AC DIS GD.V SKI</t>
  </si>
  <si>
    <t>AC DIS GD.V SNOW</t>
  </si>
  <si>
    <t>AC TOTAL SKI</t>
  </si>
  <si>
    <t>AC TOTAL SKI MALE</t>
  </si>
  <si>
    <t>AC TOTAL SKI FEMALE</t>
  </si>
  <si>
    <t>AC TOTAL SNOWBOARD MALE</t>
  </si>
  <si>
    <t>AC TOTAL SNOWBOARD FEMALE</t>
  </si>
  <si>
    <t>AC TOTAL SNOWBOARD</t>
  </si>
  <si>
    <t>AC TOTAL MALE</t>
  </si>
  <si>
    <t>AC TOTAL FEMALE</t>
  </si>
  <si>
    <t>% MALE</t>
  </si>
  <si>
    <t>% FEMALE</t>
  </si>
  <si>
    <t>% SKI</t>
  </si>
  <si>
    <t>% SNOW</t>
  </si>
  <si>
    <t>AC DIS GD I SKI</t>
  </si>
  <si>
    <t>AC DIS GD II SKI</t>
  </si>
  <si>
    <t>AC DIS GD III SKI</t>
  </si>
  <si>
    <t>AC DIS GD V SKI</t>
  </si>
  <si>
    <t>AC DIS GD I SNOWBOARD</t>
  </si>
  <si>
    <t>AC DIS GD II SNOWBOARD</t>
  </si>
  <si>
    <t>AC DIS GD III SNOWBOARD</t>
  </si>
  <si>
    <t>AC DIS GD V SNOWBOARD</t>
  </si>
  <si>
    <t>GRADE I AND II</t>
  </si>
  <si>
    <t>GRADE III</t>
  </si>
  <si>
    <t>GRADE V</t>
  </si>
  <si>
    <t>%</t>
  </si>
  <si>
    <t>TOTAL MID</t>
  </si>
  <si>
    <t>TOTAL DISTAL</t>
  </si>
  <si>
    <t>TOTAL CLAVICLE</t>
  </si>
  <si>
    <t>TOTAL CLAVICLE MALE</t>
  </si>
  <si>
    <t>TOTAL CLAVICLE FEMALE</t>
  </si>
  <si>
    <t>AC MEAN AGE</t>
  </si>
  <si>
    <t>DISTAL MEAN AGE</t>
  </si>
  <si>
    <t>SNOW</t>
  </si>
  <si>
    <t>AGE[0,15]</t>
  </si>
  <si>
    <t>AGE[16,29]</t>
  </si>
  <si>
    <t>AGE[30,50]</t>
  </si>
  <si>
    <t>AGE[=&lt;51]</t>
  </si>
  <si>
    <t>GRADE IV AND V</t>
  </si>
  <si>
    <t>VISITORS PER DAY</t>
  </si>
  <si>
    <t>INJURIED PER DAY</t>
  </si>
  <si>
    <t>RATIO PER THOUSAND</t>
  </si>
  <si>
    <t>% GH Dislocations</t>
  </si>
  <si>
    <t>% KneeLiga</t>
  </si>
  <si>
    <t>%ACL</t>
  </si>
  <si>
    <t>%LwLeg Fx</t>
  </si>
  <si>
    <t>%AC dislocat</t>
  </si>
  <si>
    <t>% ForArm Fx</t>
  </si>
  <si>
    <t>% Sk.Thumb</t>
  </si>
  <si>
    <t>% H&amp;F</t>
  </si>
  <si>
    <t>% TRNK</t>
  </si>
  <si>
    <t>% UP EX Con</t>
  </si>
  <si>
    <t>% LW EX Con</t>
  </si>
  <si>
    <t>SnowBlade</t>
  </si>
  <si>
    <t>% Colisiones Esqui</t>
  </si>
  <si>
    <t>% Colisiones Snow</t>
  </si>
  <si>
    <t>Date of accident</t>
  </si>
  <si>
    <t>time</t>
  </si>
  <si>
    <t>female</t>
  </si>
  <si>
    <t>male</t>
  </si>
  <si>
    <t>age</t>
  </si>
  <si>
    <t>height</t>
  </si>
  <si>
    <t>weight</t>
  </si>
  <si>
    <t>nationality</t>
  </si>
  <si>
    <t>skis</t>
  </si>
  <si>
    <t>snowboad</t>
  </si>
  <si>
    <t>other</t>
  </si>
  <si>
    <t>own</t>
  </si>
  <si>
    <t>rented</t>
  </si>
  <si>
    <t>borrowed</t>
  </si>
  <si>
    <t>ski height</t>
  </si>
  <si>
    <t>0-1 years</t>
  </si>
  <si>
    <t>1-3 years</t>
  </si>
  <si>
    <t>&gt;3</t>
  </si>
  <si>
    <t>don't know</t>
  </si>
  <si>
    <t>1st</t>
  </si>
  <si>
    <t>2nd</t>
  </si>
  <si>
    <t>3rd</t>
  </si>
  <si>
    <t>4th</t>
  </si>
  <si>
    <t>5th</t>
  </si>
  <si>
    <t>6th</t>
  </si>
  <si>
    <t xml:space="preserve">7th </t>
  </si>
  <si>
    <t>&lt;1</t>
  </si>
  <si>
    <t>1-2</t>
  </si>
  <si>
    <t>2-3</t>
  </si>
  <si>
    <t>3-5</t>
  </si>
  <si>
    <t>&gt;5</t>
  </si>
  <si>
    <t>no fatigue</t>
  </si>
  <si>
    <t>a trace of fatigue</t>
  </si>
  <si>
    <t>slightly tired</t>
  </si>
  <si>
    <t>tired</t>
  </si>
  <si>
    <t>very tired</t>
  </si>
  <si>
    <t>fresh snow</t>
  </si>
  <si>
    <t>grippy</t>
  </si>
  <si>
    <t>icy</t>
  </si>
  <si>
    <t>slushy/soft</t>
  </si>
  <si>
    <t>easy</t>
  </si>
  <si>
    <t>moderate</t>
  </si>
  <si>
    <t>dificult</t>
  </si>
  <si>
    <t>sunny</t>
  </si>
  <si>
    <t>overcast</t>
  </si>
  <si>
    <t>snowfall</t>
  </si>
  <si>
    <t>very cold</t>
  </si>
  <si>
    <t>cold</t>
  </si>
  <si>
    <t>neutral</t>
  </si>
  <si>
    <t>warm</t>
  </si>
  <si>
    <t>very warm</t>
  </si>
  <si>
    <t>fall</t>
  </si>
  <si>
    <t>collision with other skier</t>
  </si>
  <si>
    <t>collsion with tree or lift tower</t>
  </si>
  <si>
    <t>very fast</t>
  </si>
  <si>
    <t>fast</t>
  </si>
  <si>
    <t>middle</t>
  </si>
  <si>
    <t>slow</t>
  </si>
  <si>
    <t>very slow</t>
  </si>
  <si>
    <t>after jumping</t>
  </si>
  <si>
    <t>cought an edge</t>
  </si>
  <si>
    <t>slid out or away</t>
  </si>
  <si>
    <t>accidental ginding release</t>
  </si>
  <si>
    <t>forward fall with body rotation</t>
  </si>
  <si>
    <t>forward fall without body rotation</t>
  </si>
  <si>
    <t>backward fall with body rotation</t>
  </si>
  <si>
    <t>backward fall without body rotation</t>
  </si>
  <si>
    <t>executing a right turn</t>
  </si>
  <si>
    <t>executing a left turn</t>
  </si>
  <si>
    <t>going straight</t>
  </si>
  <si>
    <t>landing after a jump</t>
  </si>
  <si>
    <t>yes</t>
  </si>
  <si>
    <t>no</t>
  </si>
  <si>
    <t>very good</t>
  </si>
  <si>
    <t>good</t>
  </si>
  <si>
    <t>average</t>
  </si>
  <si>
    <t>poor</t>
  </si>
  <si>
    <t>very poor</t>
  </si>
  <si>
    <t>more cautious</t>
  </si>
  <si>
    <t>more risk taking</t>
  </si>
  <si>
    <t>Experto</t>
  </si>
  <si>
    <t>Advanced</t>
  </si>
  <si>
    <t>Intermediate</t>
  </si>
  <si>
    <t>beginner</t>
  </si>
  <si>
    <t>0x</t>
  </si>
  <si>
    <t>1-3x</t>
  </si>
  <si>
    <t>bleeding</t>
  </si>
  <si>
    <t>before ovulation</t>
  </si>
  <si>
    <t>during ovulation</t>
  </si>
  <si>
    <t>after ovulation</t>
  </si>
  <si>
    <t>menopause</t>
  </si>
  <si>
    <t>do not know</t>
  </si>
  <si>
    <t>Yes</t>
  </si>
  <si>
    <t>No</t>
  </si>
  <si>
    <t>partial tear</t>
  </si>
  <si>
    <t>complete tear</t>
  </si>
  <si>
    <t>right</t>
  </si>
  <si>
    <t>left</t>
  </si>
  <si>
    <t>Partial tear</t>
  </si>
  <si>
    <t xml:space="preserve">right </t>
  </si>
  <si>
    <t>partial</t>
  </si>
  <si>
    <t>complete</t>
  </si>
  <si>
    <t>right leg</t>
  </si>
  <si>
    <t>left leg</t>
  </si>
  <si>
    <t>diagnosis</t>
  </si>
  <si>
    <t>surgery</t>
  </si>
  <si>
    <t>conservative</t>
  </si>
  <si>
    <t>notes</t>
  </si>
  <si>
    <t>numero historia</t>
  </si>
  <si>
    <t>fecha lesion</t>
  </si>
  <si>
    <t>hora</t>
  </si>
  <si>
    <t>mujer</t>
  </si>
  <si>
    <t>hombre</t>
  </si>
  <si>
    <t>edad</t>
  </si>
  <si>
    <t>altura</t>
  </si>
  <si>
    <t>peso</t>
  </si>
  <si>
    <t>nacionalidad</t>
  </si>
  <si>
    <t>esqui</t>
  </si>
  <si>
    <t>snow</t>
  </si>
  <si>
    <t>otro tipo</t>
  </si>
  <si>
    <t xml:space="preserve"> propio</t>
  </si>
  <si>
    <t>alquilado</t>
  </si>
  <si>
    <t>prestado</t>
  </si>
  <si>
    <t>altura de esqui</t>
  </si>
  <si>
    <t>0-1</t>
  </si>
  <si>
    <t>no sabe</t>
  </si>
  <si>
    <t>1ª</t>
  </si>
  <si>
    <t>2ª</t>
  </si>
  <si>
    <t>3ª</t>
  </si>
  <si>
    <t>4ª</t>
  </si>
  <si>
    <t>5ª</t>
  </si>
  <si>
    <t>6ª</t>
  </si>
  <si>
    <t>7ª</t>
  </si>
  <si>
    <t>otro</t>
  </si>
  <si>
    <t>no cansado</t>
  </si>
  <si>
    <t>un pelin</t>
  </si>
  <si>
    <t>poco</t>
  </si>
  <si>
    <t>cansado</t>
  </si>
  <si>
    <t>muy cansado</t>
  </si>
  <si>
    <t>polvo</t>
  </si>
  <si>
    <t>pegajosa</t>
  </si>
  <si>
    <t>helada</t>
  </si>
  <si>
    <t>papa</t>
  </si>
  <si>
    <t>facil</t>
  </si>
  <si>
    <t>moderado</t>
  </si>
  <si>
    <t>dificil</t>
  </si>
  <si>
    <t>sol</t>
  </si>
  <si>
    <t>nublado</t>
  </si>
  <si>
    <t>nevando</t>
  </si>
  <si>
    <t>muy frio</t>
  </si>
  <si>
    <t>frio</t>
  </si>
  <si>
    <t>confortable</t>
  </si>
  <si>
    <t>calor</t>
  </si>
  <si>
    <t>mucho calor</t>
  </si>
  <si>
    <t>caida</t>
  </si>
  <si>
    <t>colision esquiador</t>
  </si>
  <si>
    <t>colision arbol</t>
  </si>
  <si>
    <t>muy rapido</t>
  </si>
  <si>
    <t>rapido</t>
  </si>
  <si>
    <t>medio</t>
  </si>
  <si>
    <t>lento</t>
  </si>
  <si>
    <t>muy lento</t>
  </si>
  <si>
    <t>d. saltar</t>
  </si>
  <si>
    <t>eng. Canto</t>
  </si>
  <si>
    <t>se fue esqui</t>
  </si>
  <si>
    <t>salto fij.</t>
  </si>
  <si>
    <t>otros</t>
  </si>
  <si>
    <t>primero</t>
  </si>
  <si>
    <t>segundo</t>
  </si>
  <si>
    <t>tercero</t>
  </si>
  <si>
    <t>Delante con</t>
  </si>
  <si>
    <t>Delante sin</t>
  </si>
  <si>
    <t>Detrás con</t>
  </si>
  <si>
    <t>detrás sin</t>
  </si>
  <si>
    <t>giraba D.</t>
  </si>
  <si>
    <t>giraba I.</t>
  </si>
  <si>
    <t>recto</t>
  </si>
  <si>
    <t>salto</t>
  </si>
  <si>
    <t>si</t>
  </si>
  <si>
    <t>muy buenas</t>
  </si>
  <si>
    <t>buenas</t>
  </si>
  <si>
    <t>normales</t>
  </si>
  <si>
    <t>pobres</t>
  </si>
  <si>
    <t>muy pobres</t>
  </si>
  <si>
    <t>con cuidado</t>
  </si>
  <si>
    <t>con riesgos</t>
  </si>
  <si>
    <t>Avanzado</t>
  </si>
  <si>
    <t>Intermedio</t>
  </si>
  <si>
    <t>Principiante</t>
  </si>
  <si>
    <t>sangrando</t>
  </si>
  <si>
    <t>antes ovul</t>
  </si>
  <si>
    <t>dur. Ovul</t>
  </si>
  <si>
    <t>des. Ovul</t>
  </si>
  <si>
    <t>pot meno</t>
  </si>
  <si>
    <t>no se</t>
  </si>
  <si>
    <t>PARCIAL</t>
  </si>
  <si>
    <t>COMP</t>
  </si>
  <si>
    <t>DER</t>
  </si>
  <si>
    <t>IZQ</t>
  </si>
  <si>
    <t>SI</t>
  </si>
  <si>
    <t>NO</t>
  </si>
  <si>
    <t>CIRUJIA</t>
  </si>
  <si>
    <t>CONSERVATIVO</t>
  </si>
  <si>
    <t>NOTAS</t>
  </si>
  <si>
    <t>type of ski</t>
  </si>
  <si>
    <t>equipment</t>
  </si>
  <si>
    <t>last date professiona ginding adjustment</t>
  </si>
  <si>
    <t>date occured during ski trip</t>
  </si>
  <si>
    <t>hours  spent skiing before injury</t>
  </si>
  <si>
    <t>state of local fatigue</t>
  </si>
  <si>
    <t>snow conditions</t>
  </si>
  <si>
    <t>difficulty of slop</t>
  </si>
  <si>
    <t>weather</t>
  </si>
  <si>
    <t>perceived temperature</t>
  </si>
  <si>
    <t>Cause</t>
  </si>
  <si>
    <t>Perceived speed at time of accident</t>
  </si>
  <si>
    <t>Circumstances</t>
  </si>
  <si>
    <t>injury event</t>
  </si>
  <si>
    <t>classification</t>
  </si>
  <si>
    <t>Occured while</t>
  </si>
  <si>
    <t>binding release</t>
  </si>
  <si>
    <t>physical condition</t>
  </si>
  <si>
    <t>skiiing  behaviour</t>
  </si>
  <si>
    <t>skiing skill</t>
  </si>
  <si>
    <t>Mean falls per day</t>
  </si>
  <si>
    <t>menstral cycle</t>
  </si>
  <si>
    <t>contraceptives</t>
  </si>
  <si>
    <t>PCL</t>
  </si>
  <si>
    <t>MCL</t>
  </si>
  <si>
    <t>LCL</t>
  </si>
  <si>
    <t>MEDIAL</t>
  </si>
  <si>
    <t>LATERAL</t>
  </si>
  <si>
    <t>CARTILAGO</t>
  </si>
  <si>
    <t>Previous injury</t>
  </si>
  <si>
    <t>PIERNA</t>
  </si>
  <si>
    <t>DIAGNOSIS</t>
  </si>
  <si>
    <t>Treatment</t>
  </si>
  <si>
    <t>ESPAÑA</t>
  </si>
  <si>
    <t>NO ACL</t>
  </si>
  <si>
    <t>NO 2ª PAGE</t>
  </si>
  <si>
    <t>LLEVAR NIÑO ENTRE PIERNAS</t>
  </si>
  <si>
    <t>BOCHES CONTINUADO Y PERDI EL CONTROL</t>
  </si>
  <si>
    <t>-</t>
  </si>
  <si>
    <t>NO SABE</t>
  </si>
  <si>
    <t>ACL Y MESETA EXTERNA</t>
  </si>
  <si>
    <t>ROMANIA</t>
  </si>
  <si>
    <t>CONDROMALACIA</t>
  </si>
  <si>
    <t>ESGUINCE</t>
  </si>
  <si>
    <t>CAIDA DE PERCHA</t>
  </si>
  <si>
    <t>MEXICO</t>
  </si>
  <si>
    <t>COLOMBIA</t>
  </si>
  <si>
    <t>LCL Y ACL</t>
  </si>
  <si>
    <t>AL SALIR DEL TELESILLA</t>
  </si>
  <si>
    <t>FRANCES</t>
  </si>
  <si>
    <t xml:space="preserve">ACL   </t>
  </si>
  <si>
    <t>MESETA TIBIAL</t>
  </si>
  <si>
    <t>CONTUSION RODILLA</t>
  </si>
  <si>
    <t>ESPINAS TIBIALES</t>
  </si>
  <si>
    <t>HOLANDA</t>
  </si>
  <si>
    <t>MENISCO INTERNO</t>
  </si>
  <si>
    <t>ESPINAS TIBIALS</t>
  </si>
  <si>
    <t>LUX ROTULA</t>
  </si>
  <si>
    <t>frances</t>
  </si>
  <si>
    <t>acl</t>
  </si>
  <si>
    <t>canada</t>
  </si>
  <si>
    <t>segond</t>
  </si>
  <si>
    <t>ENGLAND</t>
  </si>
  <si>
    <t>13.00</t>
  </si>
  <si>
    <t>PORTUGAL</t>
  </si>
  <si>
    <t>ANDORRA</t>
  </si>
  <si>
    <t>2901/2016</t>
  </si>
  <si>
    <t>contusion</t>
  </si>
  <si>
    <t>italy</t>
  </si>
  <si>
    <t>acl mcl</t>
  </si>
  <si>
    <t>usa</t>
  </si>
  <si>
    <t>lli</t>
  </si>
  <si>
    <t>erspaña</t>
  </si>
  <si>
    <t>TRNK/ABD</t>
  </si>
  <si>
    <t>Cervical Spine</t>
  </si>
  <si>
    <t>Colision</t>
  </si>
  <si>
    <t>Helmet</t>
  </si>
  <si>
    <t>CERVICAL</t>
  </si>
  <si>
    <t>KNEE LIGAMENTS</t>
  </si>
  <si>
    <t>Knee Liga</t>
  </si>
  <si>
    <t>KNEE LIGA</t>
  </si>
  <si>
    <t>TOTAL MALE</t>
  </si>
  <si>
    <t>TOTAL FEMALE</t>
  </si>
  <si>
    <t>KNEE LIGA MALE</t>
  </si>
  <si>
    <t>KNEE LIGA FEMALE</t>
  </si>
  <si>
    <t>TOTAL TRAUMAS CERVICALES</t>
  </si>
  <si>
    <t>TOTAL FRACTURAS CERVICALES</t>
  </si>
  <si>
    <t>Head Trauma MALE</t>
  </si>
  <si>
    <t>Head Trauma FEMALE</t>
  </si>
  <si>
    <t>Head Trauma</t>
  </si>
  <si>
    <t>COLLISIONS</t>
  </si>
  <si>
    <t>ALL INJURIES</t>
  </si>
  <si>
    <t>CERVICAL SPINE</t>
  </si>
  <si>
    <t>CERVICAL SPINE MALE</t>
  </si>
  <si>
    <t>CERVICAL SPINE FEMALE</t>
  </si>
  <si>
    <t>TOTAL CERVICAL SPINE</t>
  </si>
  <si>
    <t>ALL LIGA TOTAL</t>
  </si>
  <si>
    <t>ALL LIGA SKI</t>
  </si>
  <si>
    <t>ALL LIGA SNOW</t>
  </si>
  <si>
    <t>ALL LIGA MALE</t>
  </si>
  <si>
    <t>ALL LIGA FEMALE</t>
  </si>
  <si>
    <t>ALL LIGA EDAD MEDIA</t>
  </si>
  <si>
    <t>SPINE</t>
  </si>
  <si>
    <t>All Injuries MALE</t>
  </si>
  <si>
    <t>All Injuries FEMALE</t>
  </si>
  <si>
    <t>All Injuries</t>
  </si>
  <si>
    <t>ALL IJURIES</t>
  </si>
  <si>
    <t>head trauma</t>
  </si>
  <si>
    <t>CERVICAL SPINE CON COLISIÓN</t>
  </si>
  <si>
    <t>% over all injuries</t>
  </si>
  <si>
    <t>% spine</t>
  </si>
  <si>
    <t>over all injuries</t>
  </si>
  <si>
    <t>%Cervical Spine</t>
  </si>
  <si>
    <t>Wrist Fx</t>
  </si>
  <si>
    <t>Shoulder Dislo</t>
  </si>
  <si>
    <t>Upper Extr Contusions</t>
  </si>
  <si>
    <t>Lower Extr Contusions</t>
  </si>
  <si>
    <t>Trunk</t>
  </si>
  <si>
    <t>Other</t>
  </si>
  <si>
    <t>Collision</t>
  </si>
  <si>
    <t>ALL KNEE</t>
  </si>
  <si>
    <t>TOTAL INJURIES MALE</t>
  </si>
  <si>
    <t>TOTAL INJURIES FEMALE</t>
  </si>
  <si>
    <t>CONTUSIONS TOTAL</t>
  </si>
  <si>
    <t>CONTUSIONS SKI</t>
  </si>
  <si>
    <t>CONTUSIONS SNOW</t>
  </si>
  <si>
    <t>CONTUSIONS MALE</t>
  </si>
  <si>
    <t>CONTUSIONS FEMALE</t>
  </si>
  <si>
    <t>CONTUSIONS EDAD MEDIA</t>
  </si>
  <si>
    <t>TOTAL INJURIES DOWN HILL SKI</t>
  </si>
  <si>
    <t>KNEE CONTUSIONS</t>
  </si>
  <si>
    <t>TIBIA EMINENCE</t>
  </si>
  <si>
    <t>SEASON</t>
  </si>
  <si>
    <t>Down Hill Ski</t>
  </si>
  <si>
    <t>KNEE CONTUSIONS MALE</t>
  </si>
  <si>
    <t>KNEE CONTUSIONS FEMALE</t>
  </si>
  <si>
    <t>TIBIA EMINENCE MALE</t>
  </si>
  <si>
    <t>TIBIA EMINENCE FEMALE</t>
  </si>
  <si>
    <t>Total Injuries</t>
  </si>
  <si>
    <t>Tibia Eminence</t>
  </si>
  <si>
    <t>rodilla</t>
  </si>
  <si>
    <t>hombro</t>
  </si>
  <si>
    <t>tobillo</t>
  </si>
  <si>
    <t>pulgar</t>
  </si>
  <si>
    <t>Sk.Thumb ALL</t>
  </si>
  <si>
    <t>2010-2017</t>
  </si>
  <si>
    <t>Against Skier</t>
  </si>
  <si>
    <t>Against Snowboarder</t>
  </si>
  <si>
    <t>Against Object</t>
  </si>
  <si>
    <t>Contusions Upper Extremities</t>
  </si>
  <si>
    <t>Contusions Lower Extremities</t>
  </si>
  <si>
    <t>Knee Ligament</t>
  </si>
  <si>
    <t>AC Dislocations</t>
  </si>
  <si>
    <t>Contusions Trunk</t>
  </si>
  <si>
    <t>ForArm &amp; Wrist Fx</t>
  </si>
  <si>
    <t>Skiers</t>
  </si>
  <si>
    <t>2017/18</t>
  </si>
  <si>
    <t>ski</t>
  </si>
  <si>
    <t>TIBIAL Plateau TOTAL</t>
  </si>
  <si>
    <t>TIBIAL Plateau SKI</t>
  </si>
  <si>
    <t>TIBIAL Plateau SNOW</t>
  </si>
  <si>
    <t>TIBIAL Plateau MALE</t>
  </si>
  <si>
    <t>TIBIAL Plateau FEMALE</t>
  </si>
  <si>
    <t>TIBIAL Plateau EDAD MEDIA</t>
  </si>
  <si>
    <t>% TIBIAL Plateau</t>
  </si>
  <si>
    <t>TIBIA Plateau</t>
  </si>
  <si>
    <t>TIBIA Plateau MALE</t>
  </si>
  <si>
    <t>TIBIA Plateau FEMALE</t>
  </si>
  <si>
    <t>MID CLAV FX MALE</t>
  </si>
  <si>
    <t>MID CLAV FX FEMALE</t>
  </si>
  <si>
    <t>DISTAL CLAV FX MALE</t>
  </si>
  <si>
    <t>DISTAL CLAV FX FEMALE</t>
  </si>
  <si>
    <t>DISTAL CLAV FX MALE SKI</t>
  </si>
  <si>
    <t>DISTAL CLAV FX FEMALE SKI</t>
  </si>
  <si>
    <t>DISTAL CLAV FX MALE SNOWBOARD</t>
  </si>
  <si>
    <t>DISTAL CLAV FX FEMALE SNOWBOARD</t>
  </si>
  <si>
    <t>% DISTAL CLAV FX MALE SKI</t>
  </si>
  <si>
    <t>% DISTAL CLAV FX FEMALE SKI</t>
  </si>
  <si>
    <t>% DISTAL CLAV FX MALE SNOWBOARD</t>
  </si>
  <si>
    <t>% DISTAL CLAV FX FEMALE SNOWBOARD</t>
  </si>
  <si>
    <t>TOTAL DISTAL CLAV FX  SKI</t>
  </si>
  <si>
    <t>TOTAL DISTAL CLAV FX  SNOWBOARD</t>
  </si>
  <si>
    <t>DOWNHILL SKI INJURIES TOTAL</t>
  </si>
  <si>
    <t>SPRAIN/CONTUSIONS</t>
  </si>
  <si>
    <t>SEGOND</t>
  </si>
  <si>
    <t>TIBIA EMINENCE AVULSION FRACTURE</t>
  </si>
  <si>
    <t>TIBIA TUBEROSITY FRACTURE</t>
  </si>
  <si>
    <t>TOTAL KNEE INJURIES</t>
  </si>
  <si>
    <t>AGE RANGE GROUP</t>
  </si>
  <si>
    <t>[0-15]</t>
  </si>
  <si>
    <t>[16-29]</t>
  </si>
  <si>
    <t>[30-50]</t>
  </si>
  <si>
    <t>[=&gt;51]</t>
  </si>
  <si>
    <t>[TOTAL BY GENDER]</t>
  </si>
  <si>
    <t>[TOTAL]</t>
  </si>
  <si>
    <t>Six seasons</t>
  </si>
  <si>
    <t>2010-2016</t>
  </si>
  <si>
    <t>PERCENTAGE</t>
  </si>
  <si>
    <t>TIBIA TUBEROSITY</t>
  </si>
  <si>
    <t>2017-2018</t>
  </si>
  <si>
    <t>2016-2017</t>
  </si>
  <si>
    <t>2018/2019</t>
  </si>
  <si>
    <t>39.33</t>
  </si>
  <si>
    <t>2018/19</t>
  </si>
  <si>
    <t>2011-2018</t>
  </si>
  <si>
    <t>2018-2019</t>
  </si>
  <si>
    <t>TOTAL TEMPORADAS 2010-2019</t>
  </si>
  <si>
    <t>TOTAL INJURED POPULATION</t>
  </si>
  <si>
    <t>SKI  INJURED POPULATION</t>
  </si>
  <si>
    <t>SNOWBOARD INJURED POPULATION</t>
  </si>
  <si>
    <t>TOTALES ANTIGUOS</t>
  </si>
  <si>
    <t>TOTALES  FORMATO ANTIGUO</t>
  </si>
  <si>
    <t>2019/20</t>
  </si>
  <si>
    <t>38.02</t>
  </si>
  <si>
    <t>40.99</t>
  </si>
  <si>
    <t>40.60</t>
  </si>
  <si>
    <t>35.13</t>
  </si>
  <si>
    <t>24.77</t>
  </si>
  <si>
    <t>34.63</t>
  </si>
  <si>
    <t>34.78</t>
  </si>
  <si>
    <t>40.49</t>
  </si>
  <si>
    <t>32.71</t>
  </si>
  <si>
    <t>28.86</t>
  </si>
  <si>
    <t>PROXIMAL CLAV FX MALE</t>
  </si>
  <si>
    <t>PROXIMAL CLAV FX FEMALE</t>
  </si>
  <si>
    <t>Suma 2005 - 2020</t>
  </si>
  <si>
    <t>2019/2020</t>
  </si>
  <si>
    <t>36.98</t>
  </si>
  <si>
    <t>37.31</t>
  </si>
  <si>
    <t>2019-2020</t>
  </si>
  <si>
    <t>2017-18</t>
  </si>
  <si>
    <t>2018-19</t>
  </si>
  <si>
    <t>2019-20</t>
  </si>
  <si>
    <t>H&amp;F ALL</t>
  </si>
  <si>
    <t>H&amp;F Cuts</t>
  </si>
  <si>
    <t>2018-2020</t>
  </si>
  <si>
    <t>2020/21</t>
  </si>
  <si>
    <t>2020-21</t>
  </si>
  <si>
    <t>ultimas 16 temporadas</t>
  </si>
  <si>
    <t>% CONTUSIONS</t>
  </si>
  <si>
    <t>Seasons 2011-2020</t>
  </si>
  <si>
    <t>AGE RANGE</t>
  </si>
  <si>
    <t>&gt;51</t>
  </si>
  <si>
    <t>INJURIES</t>
  </si>
  <si>
    <t>Medial Collateral Ligament</t>
  </si>
  <si>
    <t>Anterior Cruciate Ligament</t>
  </si>
  <si>
    <t>Knee Contusions</t>
  </si>
  <si>
    <t>Tibial Plateau Fractures</t>
  </si>
  <si>
    <t>Lateral Collateral Ligament</t>
  </si>
  <si>
    <t>Tibial Eminence Fracture</t>
  </si>
  <si>
    <t>Lateral Tibial Condyle Avulsion (Segond)</t>
  </si>
  <si>
    <t>Total Downhill Knee Injuries</t>
  </si>
  <si>
    <t>Suma 2011 - 2020</t>
  </si>
  <si>
    <t>ALL INJURIED POPUL.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</si>
</sst>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.00_ ;\-#,##0.00\ 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indexed="10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9"/>
      <name val="Verdana"/>
      <family val="2"/>
    </font>
    <font>
      <sz val="10"/>
      <color indexed="5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rgb="FFC00000"/>
      <name val="Verdana"/>
      <family val="2"/>
    </font>
    <font>
      <sz val="10"/>
      <color rgb="FFC00000"/>
      <name val="Verdana"/>
      <family val="2"/>
    </font>
    <font>
      <sz val="10"/>
      <color rgb="FFC00000"/>
      <name val="Arial"/>
      <family val="2"/>
    </font>
    <font>
      <b/>
      <sz val="10"/>
      <name val="Verdana"/>
    </font>
    <font>
      <b/>
      <sz val="10"/>
      <name val="Arial"/>
    </font>
    <font>
      <b/>
      <sz val="10"/>
      <color indexed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0" fillId="0" borderId="0" applyNumberFormat="0" applyFont="0" applyFill="0" applyBorder="0" applyAlignment="0" applyProtection="0"/>
  </cellStyleXfs>
  <cellXfs count="810">
    <xf numFmtId="0" fontId="0" fillId="0" borderId="0" xfId="0"/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5" fontId="7" fillId="0" borderId="2" xfId="1" applyNumberFormat="1" applyFont="1" applyBorder="1" applyAlignment="1">
      <alignment horizontal="center"/>
    </xf>
    <xf numFmtId="0" fontId="0" fillId="2" borderId="0" xfId="0" applyFill="1"/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left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6" fontId="5" fillId="4" borderId="0" xfId="0" applyNumberFormat="1" applyFont="1" applyFill="1" applyAlignment="1">
      <alignment horizontal="center"/>
    </xf>
    <xf numFmtId="0" fontId="0" fillId="4" borderId="0" xfId="0" applyFill="1"/>
    <xf numFmtId="0" fontId="5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165" fontId="10" fillId="0" borderId="0" xfId="1" applyNumberFormat="1" applyFont="1" applyAlignment="1">
      <alignment horizontal="center"/>
    </xf>
    <xf numFmtId="165" fontId="9" fillId="2" borderId="0" xfId="1" applyNumberFormat="1" applyFont="1" applyFill="1" applyAlignment="1">
      <alignment horizontal="center"/>
    </xf>
    <xf numFmtId="165" fontId="11" fillId="2" borderId="0" xfId="1" applyNumberFormat="1" applyFont="1" applyFill="1" applyAlignment="1">
      <alignment horizontal="center"/>
    </xf>
    <xf numFmtId="165" fontId="9" fillId="3" borderId="0" xfId="1" applyNumberFormat="1" applyFont="1" applyFill="1" applyAlignment="1">
      <alignment horizontal="center"/>
    </xf>
    <xf numFmtId="165" fontId="9" fillId="0" borderId="0" xfId="1" applyNumberFormat="1" applyFont="1" applyFill="1" applyAlignment="1">
      <alignment horizontal="center"/>
    </xf>
    <xf numFmtId="165" fontId="11" fillId="0" borderId="0" xfId="1" applyNumberFormat="1" applyFont="1" applyAlignment="1">
      <alignment horizontal="center"/>
    </xf>
    <xf numFmtId="165" fontId="11" fillId="0" borderId="0" xfId="1" applyNumberFormat="1" applyFont="1" applyFill="1" applyAlignment="1">
      <alignment horizontal="center"/>
    </xf>
    <xf numFmtId="165" fontId="9" fillId="0" borderId="0" xfId="1" applyNumberFormat="1" applyFont="1"/>
    <xf numFmtId="165" fontId="9" fillId="4" borderId="0" xfId="1" applyNumberFormat="1" applyFont="1" applyFill="1" applyAlignment="1">
      <alignment horizontal="center"/>
    </xf>
    <xf numFmtId="165" fontId="11" fillId="4" borderId="0" xfId="1" applyNumberFormat="1" applyFont="1" applyFill="1" applyAlignment="1">
      <alignment horizontal="center"/>
    </xf>
    <xf numFmtId="164" fontId="9" fillId="0" borderId="0" xfId="1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9" fillId="0" borderId="3" xfId="1" applyNumberFormat="1" applyFont="1" applyBorder="1" applyAlignment="1">
      <alignment horizontal="center"/>
    </xf>
    <xf numFmtId="165" fontId="7" fillId="0" borderId="5" xfId="1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65" fontId="9" fillId="3" borderId="3" xfId="1" applyNumberFormat="1" applyFont="1" applyFill="1" applyBorder="1" applyAlignment="1">
      <alignment horizontal="center"/>
    </xf>
    <xf numFmtId="165" fontId="7" fillId="3" borderId="5" xfId="1" applyNumberFormat="1" applyFont="1" applyFill="1" applyBorder="1" applyAlignment="1">
      <alignment horizontal="center"/>
    </xf>
    <xf numFmtId="165" fontId="7" fillId="3" borderId="2" xfId="1" applyNumberFormat="1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0" xfId="0" applyNumberFormat="1" applyFill="1"/>
    <xf numFmtId="16" fontId="0" fillId="2" borderId="0" xfId="0" applyNumberFormat="1" applyFill="1"/>
    <xf numFmtId="0" fontId="10" fillId="0" borderId="0" xfId="0" applyFont="1"/>
    <xf numFmtId="0" fontId="0" fillId="0" borderId="0" xfId="0" applyFill="1"/>
    <xf numFmtId="0" fontId="15" fillId="0" borderId="0" xfId="0" applyFont="1"/>
    <xf numFmtId="165" fontId="0" fillId="0" borderId="0" xfId="1" applyNumberFormat="1" applyFont="1"/>
    <xf numFmtId="0" fontId="15" fillId="4" borderId="0" xfId="0" applyFont="1" applyFill="1"/>
    <xf numFmtId="165" fontId="10" fillId="0" borderId="0" xfId="1" applyNumberFormat="1" applyFont="1"/>
    <xf numFmtId="10" fontId="0" fillId="0" borderId="0" xfId="2" applyNumberFormat="1" applyFont="1"/>
    <xf numFmtId="10" fontId="15" fillId="4" borderId="0" xfId="0" applyNumberFormat="1" applyFont="1" applyFill="1"/>
    <xf numFmtId="2" fontId="9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2" fontId="5" fillId="4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9" fillId="13" borderId="0" xfId="1" applyNumberFormat="1" applyFont="1" applyFill="1" applyAlignment="1">
      <alignment horizontal="center"/>
    </xf>
    <xf numFmtId="164" fontId="9" fillId="13" borderId="0" xfId="1" applyFont="1" applyFill="1" applyAlignment="1">
      <alignment horizontal="center"/>
    </xf>
    <xf numFmtId="165" fontId="11" fillId="13" borderId="0" xfId="1" applyNumberFormat="1" applyFont="1" applyFill="1" applyAlignment="1">
      <alignment horizontal="center"/>
    </xf>
    <xf numFmtId="0" fontId="0" fillId="13" borderId="0" xfId="0" applyFill="1"/>
    <xf numFmtId="165" fontId="9" fillId="13" borderId="0" xfId="1" applyNumberFormat="1" applyFont="1" applyFill="1"/>
    <xf numFmtId="165" fontId="10" fillId="13" borderId="0" xfId="1" applyNumberFormat="1" applyFont="1" applyFill="1"/>
    <xf numFmtId="2" fontId="9" fillId="13" borderId="0" xfId="1" applyNumberFormat="1" applyFont="1" applyFill="1" applyAlignment="1">
      <alignment horizontal="center"/>
    </xf>
    <xf numFmtId="165" fontId="10" fillId="13" borderId="0" xfId="1" applyNumberFormat="1" applyFont="1" applyFill="1" applyAlignment="1">
      <alignment horizontal="center"/>
    </xf>
    <xf numFmtId="10" fontId="18" fillId="13" borderId="0" xfId="2" applyNumberFormat="1" applyFont="1" applyFill="1"/>
    <xf numFmtId="0" fontId="0" fillId="5" borderId="0" xfId="0" applyFill="1" applyAlignment="1">
      <alignment horizontal="center"/>
    </xf>
    <xf numFmtId="166" fontId="10" fillId="0" borderId="0" xfId="1" applyNumberFormat="1" applyFont="1"/>
    <xf numFmtId="166" fontId="10" fillId="13" borderId="0" xfId="1" applyNumberFormat="1" applyFont="1" applyFill="1"/>
    <xf numFmtId="10" fontId="6" fillId="4" borderId="0" xfId="0" applyNumberFormat="1" applyFont="1" applyFill="1" applyAlignment="1">
      <alignment horizontal="center"/>
    </xf>
    <xf numFmtId="166" fontId="5" fillId="4" borderId="0" xfId="0" applyNumberFormat="1" applyFont="1" applyFill="1" applyAlignment="1">
      <alignment horizontal="center"/>
    </xf>
    <xf numFmtId="9" fontId="5" fillId="4" borderId="0" xfId="0" applyNumberFormat="1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10" fontId="0" fillId="4" borderId="0" xfId="0" applyNumberFormat="1" applyFill="1"/>
    <xf numFmtId="0" fontId="9" fillId="0" borderId="0" xfId="0" applyFont="1"/>
    <xf numFmtId="0" fontId="0" fillId="0" borderId="6" xfId="0" applyBorder="1"/>
    <xf numFmtId="0" fontId="6" fillId="0" borderId="0" xfId="0" applyFont="1" applyBorder="1" applyAlignment="1">
      <alignment horizontal="center"/>
    </xf>
    <xf numFmtId="1" fontId="0" fillId="0" borderId="0" xfId="0" applyNumberFormat="1"/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0" fillId="0" borderId="0" xfId="0" applyFill="1" applyBorder="1"/>
    <xf numFmtId="10" fontId="0" fillId="0" borderId="0" xfId="0" applyNumberFormat="1"/>
    <xf numFmtId="165" fontId="9" fillId="14" borderId="0" xfId="1" applyNumberFormat="1" applyFont="1" applyFill="1" applyAlignment="1">
      <alignment horizontal="center"/>
    </xf>
    <xf numFmtId="165" fontId="11" fillId="14" borderId="0" xfId="1" applyNumberFormat="1" applyFont="1" applyFill="1" applyAlignment="1">
      <alignment horizontal="center"/>
    </xf>
    <xf numFmtId="2" fontId="11" fillId="14" borderId="0" xfId="1" applyNumberFormat="1" applyFont="1" applyFill="1" applyAlignment="1">
      <alignment horizontal="center"/>
    </xf>
    <xf numFmtId="165" fontId="9" fillId="15" borderId="0" xfId="1" applyNumberFormat="1" applyFont="1" applyFill="1" applyAlignment="1">
      <alignment horizontal="center"/>
    </xf>
    <xf numFmtId="165" fontId="10" fillId="15" borderId="0" xfId="1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165" fontId="10" fillId="14" borderId="0" xfId="1" applyNumberFormat="1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0" fillId="16" borderId="0" xfId="0" applyFont="1" applyFill="1"/>
    <xf numFmtId="0" fontId="6" fillId="17" borderId="0" xfId="0" applyFont="1" applyFill="1" applyAlignment="1">
      <alignment horizontal="center"/>
    </xf>
    <xf numFmtId="0" fontId="19" fillId="17" borderId="0" xfId="0" applyFont="1" applyFill="1"/>
    <xf numFmtId="0" fontId="19" fillId="17" borderId="6" xfId="0" applyFont="1" applyFill="1" applyBorder="1"/>
    <xf numFmtId="0" fontId="19" fillId="17" borderId="0" xfId="0" applyFont="1" applyFill="1" applyBorder="1"/>
    <xf numFmtId="0" fontId="0" fillId="13" borderId="6" xfId="0" applyFill="1" applyBorder="1"/>
    <xf numFmtId="0" fontId="0" fillId="13" borderId="0" xfId="0" applyFill="1" applyBorder="1"/>
    <xf numFmtId="0" fontId="0" fillId="18" borderId="0" xfId="0" applyFill="1"/>
    <xf numFmtId="1" fontId="0" fillId="18" borderId="0" xfId="0" applyNumberFormat="1" applyFill="1"/>
    <xf numFmtId="0" fontId="8" fillId="0" borderId="0" xfId="0" applyFont="1"/>
    <xf numFmtId="10" fontId="8" fillId="18" borderId="0" xfId="0" applyNumberFormat="1" applyFont="1" applyFill="1"/>
    <xf numFmtId="0" fontId="8" fillId="18" borderId="0" xfId="0" applyFont="1" applyFill="1"/>
    <xf numFmtId="0" fontId="8" fillId="0" borderId="0" xfId="0" applyFont="1" applyBorder="1"/>
    <xf numFmtId="0" fontId="8" fillId="17" borderId="0" xfId="0" applyFont="1" applyFill="1" applyBorder="1"/>
    <xf numFmtId="0" fontId="19" fillId="18" borderId="0" xfId="0" applyFont="1" applyFill="1" applyBorder="1"/>
    <xf numFmtId="10" fontId="0" fillId="13" borderId="0" xfId="0" applyNumberFormat="1" applyFill="1"/>
    <xf numFmtId="165" fontId="9" fillId="0" borderId="7" xfId="1" applyNumberFormat="1" applyFont="1" applyBorder="1" applyAlignment="1">
      <alignment horizontal="center"/>
    </xf>
    <xf numFmtId="10" fontId="0" fillId="0" borderId="7" xfId="0" applyNumberFormat="1" applyBorder="1"/>
    <xf numFmtId="165" fontId="9" fillId="0" borderId="0" xfId="1" applyNumberFormat="1" applyFont="1" applyBorder="1" applyAlignment="1">
      <alignment horizontal="center"/>
    </xf>
    <xf numFmtId="10" fontId="0" fillId="0" borderId="0" xfId="0" applyNumberFormat="1" applyBorder="1"/>
    <xf numFmtId="0" fontId="6" fillId="1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0" fillId="19" borderId="0" xfId="0" applyFill="1"/>
    <xf numFmtId="0" fontId="0" fillId="19" borderId="6" xfId="0" applyFill="1" applyBorder="1"/>
    <xf numFmtId="0" fontId="0" fillId="19" borderId="0" xfId="0" applyFill="1" applyBorder="1"/>
    <xf numFmtId="0" fontId="9" fillId="19" borderId="6" xfId="0" applyFont="1" applyFill="1" applyBorder="1"/>
    <xf numFmtId="165" fontId="9" fillId="19" borderId="0" xfId="1" applyNumberFormat="1" applyFont="1" applyFill="1" applyAlignment="1">
      <alignment horizontal="center"/>
    </xf>
    <xf numFmtId="10" fontId="0" fillId="19" borderId="0" xfId="0" applyNumberFormat="1" applyFill="1"/>
    <xf numFmtId="0" fontId="5" fillId="20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165" fontId="9" fillId="20" borderId="0" xfId="1" applyNumberFormat="1" applyFont="1" applyFill="1" applyAlignment="1">
      <alignment horizontal="center"/>
    </xf>
    <xf numFmtId="165" fontId="10" fillId="20" borderId="0" xfId="1" applyNumberFormat="1" applyFont="1" applyFill="1" applyAlignment="1">
      <alignment horizontal="center"/>
    </xf>
    <xf numFmtId="2" fontId="9" fillId="20" borderId="0" xfId="1" applyNumberFormat="1" applyFont="1" applyFill="1" applyAlignment="1">
      <alignment horizontal="center"/>
    </xf>
    <xf numFmtId="165" fontId="5" fillId="20" borderId="0" xfId="0" applyNumberFormat="1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8" fillId="21" borderId="0" xfId="0" applyFont="1" applyFill="1"/>
    <xf numFmtId="0" fontId="0" fillId="21" borderId="0" xfId="0" applyFill="1"/>
    <xf numFmtId="0" fontId="8" fillId="14" borderId="0" xfId="0" applyFont="1" applyFill="1"/>
    <xf numFmtId="0" fontId="0" fillId="14" borderId="0" xfId="0" applyFill="1"/>
    <xf numFmtId="0" fontId="0" fillId="22" borderId="0" xfId="0" applyFill="1"/>
    <xf numFmtId="0" fontId="8" fillId="22" borderId="0" xfId="0" applyFont="1" applyFill="1"/>
    <xf numFmtId="0" fontId="8" fillId="0" borderId="0" xfId="0" applyFont="1" applyFill="1"/>
    <xf numFmtId="0" fontId="0" fillId="16" borderId="0" xfId="0" applyFill="1"/>
    <xf numFmtId="0" fontId="8" fillId="16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9" fillId="13" borderId="3" xfId="1" applyNumberFormat="1" applyFont="1" applyFill="1" applyBorder="1" applyAlignment="1">
      <alignment horizontal="center"/>
    </xf>
    <xf numFmtId="165" fontId="20" fillId="13" borderId="0" xfId="1" applyNumberFormat="1" applyFont="1" applyFill="1" applyAlignment="1">
      <alignment horizontal="center"/>
    </xf>
    <xf numFmtId="0" fontId="21" fillId="16" borderId="0" xfId="0" applyFont="1" applyFill="1"/>
    <xf numFmtId="10" fontId="0" fillId="0" borderId="6" xfId="0" applyNumberFormat="1" applyBorder="1"/>
    <xf numFmtId="10" fontId="0" fillId="0" borderId="8" xfId="0" applyNumberFormat="1" applyBorder="1"/>
    <xf numFmtId="10" fontId="0" fillId="19" borderId="6" xfId="0" applyNumberFormat="1" applyFill="1" applyBorder="1"/>
    <xf numFmtId="10" fontId="0" fillId="13" borderId="6" xfId="0" applyNumberFormat="1" applyFill="1" applyBorder="1"/>
    <xf numFmtId="0" fontId="8" fillId="24" borderId="1" xfId="0" applyFont="1" applyFill="1" applyBorder="1" applyAlignment="1">
      <alignment horizontal="center"/>
    </xf>
    <xf numFmtId="0" fontId="6" fillId="24" borderId="10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/>
    </xf>
    <xf numFmtId="0" fontId="8" fillId="24" borderId="11" xfId="0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9" fillId="0" borderId="12" xfId="1" applyNumberFormat="1" applyFont="1" applyBorder="1" applyAlignment="1">
      <alignment horizontal="center"/>
    </xf>
    <xf numFmtId="165" fontId="9" fillId="20" borderId="0" xfId="1" applyNumberFormat="1" applyFont="1" applyFill="1" applyBorder="1" applyAlignment="1">
      <alignment horizontal="center"/>
    </xf>
    <xf numFmtId="165" fontId="9" fillId="20" borderId="12" xfId="1" applyNumberFormat="1" applyFont="1" applyFill="1" applyBorder="1" applyAlignment="1">
      <alignment horizontal="center"/>
    </xf>
    <xf numFmtId="165" fontId="11" fillId="0" borderId="0" xfId="1" applyNumberFormat="1" applyFont="1" applyBorder="1" applyAlignment="1">
      <alignment horizontal="center"/>
    </xf>
    <xf numFmtId="165" fontId="11" fillId="0" borderId="12" xfId="1" applyNumberFormat="1" applyFont="1" applyBorder="1" applyAlignment="1">
      <alignment horizontal="center"/>
    </xf>
    <xf numFmtId="165" fontId="9" fillId="13" borderId="0" xfId="1" applyNumberFormat="1" applyFont="1" applyFill="1" applyBorder="1" applyAlignment="1">
      <alignment horizontal="center"/>
    </xf>
    <xf numFmtId="165" fontId="9" fillId="13" borderId="12" xfId="1" applyNumberFormat="1" applyFont="1" applyFill="1" applyBorder="1" applyAlignment="1">
      <alignment horizontal="center"/>
    </xf>
    <xf numFmtId="165" fontId="9" fillId="14" borderId="0" xfId="1" applyNumberFormat="1" applyFont="1" applyFill="1" applyBorder="1" applyAlignment="1">
      <alignment horizontal="center"/>
    </xf>
    <xf numFmtId="165" fontId="9" fillId="14" borderId="12" xfId="1" applyNumberFormat="1" applyFont="1" applyFill="1" applyBorder="1" applyAlignment="1">
      <alignment horizontal="center"/>
    </xf>
    <xf numFmtId="165" fontId="7" fillId="0" borderId="9" xfId="1" applyNumberFormat="1" applyFont="1" applyBorder="1" applyAlignment="1">
      <alignment horizontal="center"/>
    </xf>
    <xf numFmtId="0" fontId="5" fillId="24" borderId="13" xfId="0" applyFont="1" applyFill="1" applyBorder="1" applyAlignment="1">
      <alignment horizontal="center"/>
    </xf>
    <xf numFmtId="0" fontId="5" fillId="24" borderId="14" xfId="0" applyFont="1" applyFill="1" applyBorder="1" applyAlignment="1">
      <alignment horizontal="center"/>
    </xf>
    <xf numFmtId="0" fontId="6" fillId="24" borderId="3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12" xfId="0" applyFont="1" applyFill="1" applyBorder="1" applyAlignment="1">
      <alignment horizontal="center"/>
    </xf>
    <xf numFmtId="0" fontId="22" fillId="24" borderId="3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165" fontId="22" fillId="4" borderId="0" xfId="0" applyNumberFormat="1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20" borderId="3" xfId="0" applyFont="1" applyFill="1" applyBorder="1" applyAlignment="1">
      <alignment horizontal="center"/>
    </xf>
    <xf numFmtId="0" fontId="5" fillId="20" borderId="0" xfId="0" applyFont="1" applyFill="1" applyBorder="1" applyAlignment="1">
      <alignment horizontal="center"/>
    </xf>
    <xf numFmtId="0" fontId="5" fillId="20" borderId="12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/>
    </xf>
    <xf numFmtId="0" fontId="5" fillId="13" borderId="12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22" borderId="10" xfId="0" applyFont="1" applyFill="1" applyBorder="1" applyAlignment="1">
      <alignment horizontal="center"/>
    </xf>
    <xf numFmtId="0" fontId="5" fillId="22" borderId="13" xfId="0" applyFont="1" applyFill="1" applyBorder="1" applyAlignment="1">
      <alignment horizontal="center"/>
    </xf>
    <xf numFmtId="0" fontId="5" fillId="22" borderId="14" xfId="0" applyFont="1" applyFill="1" applyBorder="1" applyAlignment="1">
      <alignment horizontal="center"/>
    </xf>
    <xf numFmtId="0" fontId="22" fillId="22" borderId="3" xfId="0" applyFont="1" applyFill="1" applyBorder="1" applyAlignment="1">
      <alignment horizontal="center"/>
    </xf>
    <xf numFmtId="0" fontId="22" fillId="22" borderId="0" xfId="0" applyFont="1" applyFill="1" applyBorder="1" applyAlignment="1">
      <alignment horizontal="center"/>
    </xf>
    <xf numFmtId="0" fontId="22" fillId="22" borderId="12" xfId="0" applyFont="1" applyFill="1" applyBorder="1" applyAlignment="1">
      <alignment horizontal="center"/>
    </xf>
    <xf numFmtId="0" fontId="5" fillId="22" borderId="4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" fontId="5" fillId="0" borderId="3" xfId="0" applyNumberFormat="1" applyFont="1" applyBorder="1" applyAlignment="1">
      <alignment horizontal="center"/>
    </xf>
    <xf numFmtId="16" fontId="5" fillId="0" borderId="0" xfId="0" applyNumberFormat="1" applyFont="1" applyBorder="1" applyAlignment="1">
      <alignment horizontal="center"/>
    </xf>
    <xf numFmtId="16" fontId="5" fillId="0" borderId="12" xfId="0" applyNumberFormat="1" applyFont="1" applyBorder="1" applyAlignment="1">
      <alignment horizontal="center"/>
    </xf>
    <xf numFmtId="0" fontId="5" fillId="25" borderId="13" xfId="0" applyFont="1" applyFill="1" applyBorder="1" applyAlignment="1">
      <alignment horizontal="center"/>
    </xf>
    <xf numFmtId="0" fontId="5" fillId="25" borderId="14" xfId="0" applyFont="1" applyFill="1" applyBorder="1" applyAlignment="1">
      <alignment horizontal="center"/>
    </xf>
    <xf numFmtId="0" fontId="22" fillId="25" borderId="0" xfId="0" applyFont="1" applyFill="1" applyBorder="1" applyAlignment="1">
      <alignment horizontal="center"/>
    </xf>
    <xf numFmtId="0" fontId="22" fillId="25" borderId="12" xfId="0" applyFont="1" applyFill="1" applyBorder="1" applyAlignment="1">
      <alignment horizontal="center"/>
    </xf>
    <xf numFmtId="0" fontId="5" fillId="25" borderId="1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0" xfId="0" applyFont="1" applyFill="1" applyBorder="1" applyAlignment="1">
      <alignment horizontal="center"/>
    </xf>
    <xf numFmtId="0" fontId="22" fillId="25" borderId="3" xfId="0" applyFont="1" applyFill="1" applyBorder="1" applyAlignment="1">
      <alignment horizontal="center"/>
    </xf>
    <xf numFmtId="0" fontId="5" fillId="25" borderId="4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11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13" borderId="0" xfId="0" applyNumberFormat="1" applyFont="1" applyFill="1" applyBorder="1" applyAlignment="1">
      <alignment horizontal="center"/>
    </xf>
    <xf numFmtId="10" fontId="5" fillId="13" borderId="12" xfId="0" applyNumberFormat="1" applyFont="1" applyFill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10" fontId="5" fillId="13" borderId="3" xfId="0" applyNumberFormat="1" applyFont="1" applyFill="1" applyBorder="1" applyAlignment="1">
      <alignment horizontal="center"/>
    </xf>
    <xf numFmtId="10" fontId="5" fillId="0" borderId="3" xfId="0" applyNumberFormat="1" applyFont="1" applyBorder="1" applyAlignment="1">
      <alignment horizontal="center"/>
    </xf>
    <xf numFmtId="0" fontId="22" fillId="25" borderId="4" xfId="0" applyFont="1" applyFill="1" applyBorder="1" applyAlignment="1">
      <alignment horizontal="center"/>
    </xf>
    <xf numFmtId="2" fontId="5" fillId="13" borderId="3" xfId="0" applyNumberFormat="1" applyFont="1" applyFill="1" applyBorder="1" applyAlignment="1">
      <alignment horizontal="center"/>
    </xf>
    <xf numFmtId="2" fontId="5" fillId="13" borderId="0" xfId="0" applyNumberFormat="1" applyFont="1" applyFill="1" applyBorder="1" applyAlignment="1">
      <alignment horizontal="center"/>
    </xf>
    <xf numFmtId="2" fontId="5" fillId="13" borderId="1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2" xfId="0" applyNumberFormat="1" applyFont="1" applyFill="1" applyBorder="1" applyAlignment="1">
      <alignment horizontal="center"/>
    </xf>
    <xf numFmtId="0" fontId="23" fillId="25" borderId="10" xfId="0" applyFont="1" applyFill="1" applyBorder="1" applyAlignment="1">
      <alignment horizontal="center"/>
    </xf>
    <xf numFmtId="0" fontId="23" fillId="25" borderId="13" xfId="0" applyFont="1" applyFill="1" applyBorder="1" applyAlignment="1">
      <alignment horizontal="center"/>
    </xf>
    <xf numFmtId="0" fontId="23" fillId="25" borderId="14" xfId="0" applyFont="1" applyFill="1" applyBorder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0" fontId="5" fillId="0" borderId="12" xfId="0" applyNumberFormat="1" applyFont="1" applyFill="1" applyBorder="1" applyAlignment="1">
      <alignment horizontal="center"/>
    </xf>
    <xf numFmtId="0" fontId="22" fillId="24" borderId="0" xfId="0" applyFont="1" applyFill="1" applyBorder="1" applyAlignment="1">
      <alignment horizontal="center"/>
    </xf>
    <xf numFmtId="0" fontId="23" fillId="24" borderId="13" xfId="0" applyFont="1" applyFill="1" applyBorder="1" applyAlignment="1">
      <alignment horizontal="center"/>
    </xf>
    <xf numFmtId="0" fontId="23" fillId="24" borderId="14" xfId="0" applyFont="1" applyFill="1" applyBorder="1" applyAlignment="1">
      <alignment horizontal="center"/>
    </xf>
    <xf numFmtId="9" fontId="9" fillId="13" borderId="0" xfId="1" applyNumberFormat="1" applyFont="1" applyFill="1" applyBorder="1" applyAlignment="1">
      <alignment horizontal="center"/>
    </xf>
    <xf numFmtId="9" fontId="9" fillId="13" borderId="12" xfId="1" applyNumberFormat="1" applyFont="1" applyFill="1" applyBorder="1" applyAlignment="1">
      <alignment horizontal="center"/>
    </xf>
    <xf numFmtId="9" fontId="9" fillId="0" borderId="0" xfId="1" applyNumberFormat="1" applyFont="1" applyFill="1" applyBorder="1" applyAlignment="1">
      <alignment horizontal="center"/>
    </xf>
    <xf numFmtId="9" fontId="9" fillId="0" borderId="12" xfId="1" applyNumberFormat="1" applyFont="1" applyFill="1" applyBorder="1" applyAlignment="1">
      <alignment horizontal="center"/>
    </xf>
    <xf numFmtId="0" fontId="23" fillId="24" borderId="10" xfId="0" applyFont="1" applyFill="1" applyBorder="1" applyAlignment="1">
      <alignment horizontal="center"/>
    </xf>
    <xf numFmtId="0" fontId="22" fillId="24" borderId="12" xfId="0" applyFont="1" applyFill="1" applyBorder="1" applyAlignment="1">
      <alignment horizontal="center"/>
    </xf>
    <xf numFmtId="0" fontId="8" fillId="24" borderId="4" xfId="0" applyFont="1" applyFill="1" applyBorder="1" applyAlignment="1">
      <alignment horizontal="center"/>
    </xf>
    <xf numFmtId="165" fontId="9" fillId="20" borderId="3" xfId="1" applyNumberFormat="1" applyFont="1" applyFill="1" applyBorder="1" applyAlignment="1">
      <alignment horizontal="center"/>
    </xf>
    <xf numFmtId="165" fontId="11" fillId="0" borderId="3" xfId="1" applyNumberFormat="1" applyFont="1" applyBorder="1" applyAlignment="1">
      <alignment horizontal="center"/>
    </xf>
    <xf numFmtId="9" fontId="9" fillId="13" borderId="3" xfId="1" applyNumberFormat="1" applyFont="1" applyFill="1" applyBorder="1" applyAlignment="1">
      <alignment horizontal="center"/>
    </xf>
    <xf numFmtId="9" fontId="9" fillId="0" borderId="3" xfId="1" applyNumberFormat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165" fontId="9" fillId="0" borderId="3" xfId="1" applyNumberFormat="1" applyFont="1" applyFill="1" applyBorder="1" applyAlignment="1">
      <alignment horizontal="center"/>
    </xf>
    <xf numFmtId="9" fontId="9" fillId="0" borderId="2" xfId="1" applyNumberFormat="1" applyFont="1" applyFill="1" applyBorder="1" applyAlignment="1">
      <alignment horizontal="center"/>
    </xf>
    <xf numFmtId="0" fontId="5" fillId="24" borderId="15" xfId="0" applyFont="1" applyFill="1" applyBorder="1" applyAlignment="1">
      <alignment horizontal="center"/>
    </xf>
    <xf numFmtId="0" fontId="22" fillId="24" borderId="16" xfId="0" applyFont="1" applyFill="1" applyBorder="1" applyAlignment="1">
      <alignment horizontal="center"/>
    </xf>
    <xf numFmtId="0" fontId="8" fillId="24" borderId="17" xfId="0" applyFont="1" applyFill="1" applyBorder="1" applyAlignment="1">
      <alignment horizontal="center"/>
    </xf>
    <xf numFmtId="165" fontId="9" fillId="0" borderId="16" xfId="1" applyNumberFormat="1" applyFont="1" applyBorder="1" applyAlignment="1">
      <alignment horizontal="center"/>
    </xf>
    <xf numFmtId="165" fontId="9" fillId="20" borderId="16" xfId="1" applyNumberFormat="1" applyFont="1" applyFill="1" applyBorder="1" applyAlignment="1">
      <alignment horizontal="center"/>
    </xf>
    <xf numFmtId="165" fontId="11" fillId="0" borderId="16" xfId="1" applyNumberFormat="1" applyFont="1" applyBorder="1" applyAlignment="1">
      <alignment horizontal="center"/>
    </xf>
    <xf numFmtId="165" fontId="9" fillId="13" borderId="16" xfId="1" applyNumberFormat="1" applyFont="1" applyFill="1" applyBorder="1" applyAlignment="1">
      <alignment horizontal="center"/>
    </xf>
    <xf numFmtId="165" fontId="5" fillId="13" borderId="0" xfId="0" applyNumberFormat="1" applyFont="1" applyFill="1" applyAlignment="1">
      <alignment horizontal="center"/>
    </xf>
    <xf numFmtId="0" fontId="23" fillId="4" borderId="0" xfId="0" applyFont="1" applyFill="1" applyBorder="1" applyAlignment="1">
      <alignment horizontal="center"/>
    </xf>
    <xf numFmtId="0" fontId="22" fillId="4" borderId="13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10" xfId="0" applyFont="1" applyFill="1" applyBorder="1" applyAlignment="1">
      <alignment horizontal="center"/>
    </xf>
    <xf numFmtId="0" fontId="8" fillId="17" borderId="1" xfId="0" applyFont="1" applyFill="1" applyBorder="1" applyAlignment="1">
      <alignment horizontal="center"/>
    </xf>
    <xf numFmtId="165" fontId="20" fillId="0" borderId="0" xfId="1" applyNumberFormat="1" applyFont="1" applyAlignment="1">
      <alignment horizontal="center"/>
    </xf>
    <xf numFmtId="165" fontId="21" fillId="14" borderId="0" xfId="1" applyNumberFormat="1" applyFont="1" applyFill="1" applyAlignment="1">
      <alignment horizontal="center"/>
    </xf>
    <xf numFmtId="165" fontId="21" fillId="0" borderId="0" xfId="1" applyNumberFormat="1" applyFont="1" applyAlignment="1">
      <alignment horizontal="center"/>
    </xf>
    <xf numFmtId="2" fontId="5" fillId="20" borderId="0" xfId="0" applyNumberFormat="1" applyFont="1" applyFill="1" applyAlignment="1">
      <alignment horizontal="center"/>
    </xf>
    <xf numFmtId="0" fontId="22" fillId="22" borderId="0" xfId="0" applyFont="1" applyFill="1" applyAlignment="1">
      <alignment horizontal="center"/>
    </xf>
    <xf numFmtId="0" fontId="8" fillId="22" borderId="1" xfId="0" applyFont="1" applyFill="1" applyBorder="1" applyAlignment="1">
      <alignment horizontal="center"/>
    </xf>
    <xf numFmtId="9" fontId="9" fillId="22" borderId="0" xfId="1" applyNumberFormat="1" applyFont="1" applyFill="1" applyAlignment="1">
      <alignment horizontal="center"/>
    </xf>
    <xf numFmtId="10" fontId="6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0" fontId="5" fillId="20" borderId="0" xfId="0" applyNumberFormat="1" applyFont="1" applyFill="1" applyAlignment="1">
      <alignment horizontal="center"/>
    </xf>
    <xf numFmtId="10" fontId="5" fillId="13" borderId="0" xfId="0" applyNumberFormat="1" applyFont="1" applyFill="1" applyAlignment="1">
      <alignment horizontal="center"/>
    </xf>
    <xf numFmtId="10" fontId="5" fillId="14" borderId="0" xfId="0" applyNumberFormat="1" applyFont="1" applyFill="1" applyAlignment="1">
      <alignment horizontal="center"/>
    </xf>
    <xf numFmtId="10" fontId="22" fillId="22" borderId="0" xfId="0" applyNumberFormat="1" applyFont="1" applyFill="1" applyAlignment="1">
      <alignment horizontal="center"/>
    </xf>
    <xf numFmtId="10" fontId="9" fillId="22" borderId="0" xfId="1" applyNumberFormat="1" applyFont="1" applyFill="1" applyAlignment="1">
      <alignment horizontal="center"/>
    </xf>
    <xf numFmtId="0" fontId="22" fillId="0" borderId="1" xfId="0" applyFont="1" applyBorder="1" applyAlignment="1">
      <alignment horizontal="center"/>
    </xf>
    <xf numFmtId="0" fontId="20" fillId="4" borderId="0" xfId="0" applyFont="1" applyFill="1"/>
    <xf numFmtId="0" fontId="2" fillId="0" borderId="0" xfId="3" applyAlignment="1">
      <alignment horizontal="center"/>
    </xf>
    <xf numFmtId="0" fontId="2" fillId="0" borderId="0" xfId="3" applyNumberFormat="1" applyAlignment="1">
      <alignment horizontal="center"/>
    </xf>
    <xf numFmtId="0" fontId="2" fillId="18" borderId="0" xfId="3" applyFill="1" applyAlignment="1">
      <alignment horizontal="center"/>
    </xf>
    <xf numFmtId="0" fontId="2" fillId="26" borderId="0" xfId="3" applyFill="1"/>
    <xf numFmtId="0" fontId="2" fillId="20" borderId="0" xfId="3" applyFill="1"/>
    <xf numFmtId="0" fontId="2" fillId="17" borderId="0" xfId="3" applyFill="1" applyAlignment="1">
      <alignment horizontal="center"/>
    </xf>
    <xf numFmtId="0" fontId="2" fillId="25" borderId="0" xfId="3" applyFill="1"/>
    <xf numFmtId="0" fontId="2" fillId="23" borderId="0" xfId="3" applyFill="1" applyAlignment="1">
      <alignment horizontal="center"/>
    </xf>
    <xf numFmtId="49" fontId="2" fillId="23" borderId="0" xfId="3" applyNumberFormat="1" applyFill="1" applyAlignment="1">
      <alignment horizontal="center"/>
    </xf>
    <xf numFmtId="0" fontId="2" fillId="27" borderId="0" xfId="3" applyFill="1"/>
    <xf numFmtId="0" fontId="2" fillId="28" borderId="0" xfId="3" applyFill="1"/>
    <xf numFmtId="0" fontId="2" fillId="23" borderId="0" xfId="3" applyFill="1"/>
    <xf numFmtId="0" fontId="2" fillId="18" borderId="0" xfId="3" applyFill="1"/>
    <xf numFmtId="0" fontId="2" fillId="17" borderId="0" xfId="3" applyFill="1"/>
    <xf numFmtId="0" fontId="2" fillId="0" borderId="0" xfId="3"/>
    <xf numFmtId="0" fontId="2" fillId="29" borderId="0" xfId="3" applyFill="1"/>
    <xf numFmtId="0" fontId="2" fillId="30" borderId="0" xfId="3" applyFill="1"/>
    <xf numFmtId="0" fontId="2" fillId="31" borderId="0" xfId="3" applyFill="1"/>
    <xf numFmtId="0" fontId="2" fillId="32" borderId="0" xfId="3" applyFill="1"/>
    <xf numFmtId="0" fontId="2" fillId="14" borderId="0" xfId="3" applyFill="1"/>
    <xf numFmtId="0" fontId="2" fillId="26" borderId="0" xfId="3" applyFill="1" applyAlignment="1">
      <alignment horizontal="center"/>
    </xf>
    <xf numFmtId="0" fontId="2" fillId="20" borderId="0" xfId="3" applyFill="1" applyAlignment="1">
      <alignment horizontal="center"/>
    </xf>
    <xf numFmtId="16" fontId="2" fillId="17" borderId="0" xfId="3" applyNumberFormat="1" applyFill="1" applyAlignment="1">
      <alignment horizontal="center"/>
    </xf>
    <xf numFmtId="0" fontId="2" fillId="25" borderId="0" xfId="3" applyFill="1" applyAlignment="1">
      <alignment horizontal="center"/>
    </xf>
    <xf numFmtId="49" fontId="2" fillId="27" borderId="0" xfId="3" applyNumberFormat="1" applyFill="1" applyAlignment="1">
      <alignment horizontal="center"/>
    </xf>
    <xf numFmtId="0" fontId="2" fillId="28" borderId="0" xfId="3" applyFill="1" applyAlignment="1">
      <alignment horizontal="center"/>
    </xf>
    <xf numFmtId="0" fontId="25" fillId="25" borderId="0" xfId="3" applyFont="1" applyFill="1" applyAlignment="1">
      <alignment horizontal="center"/>
    </xf>
    <xf numFmtId="0" fontId="2" fillId="27" borderId="0" xfId="3" applyFill="1" applyAlignment="1">
      <alignment horizontal="center"/>
    </xf>
    <xf numFmtId="0" fontId="2" fillId="29" borderId="0" xfId="3" applyFill="1" applyAlignment="1">
      <alignment horizontal="center"/>
    </xf>
    <xf numFmtId="0" fontId="2" fillId="30" borderId="0" xfId="3" applyFill="1" applyAlignment="1">
      <alignment horizontal="center"/>
    </xf>
    <xf numFmtId="0" fontId="2" fillId="31" borderId="0" xfId="3" applyFill="1" applyAlignment="1">
      <alignment horizontal="center"/>
    </xf>
    <xf numFmtId="0" fontId="2" fillId="32" borderId="0" xfId="3" applyFill="1" applyAlignment="1">
      <alignment horizontal="center"/>
    </xf>
    <xf numFmtId="0" fontId="2" fillId="14" borderId="0" xfId="3" applyFill="1" applyAlignment="1">
      <alignment horizontal="center"/>
    </xf>
    <xf numFmtId="0" fontId="2" fillId="0" borderId="0" xfId="3" applyAlignment="1"/>
    <xf numFmtId="0" fontId="2" fillId="0" borderId="0" xfId="3" applyNumberFormat="1" applyAlignment="1"/>
    <xf numFmtId="0" fontId="2" fillId="18" borderId="0" xfId="3" applyFill="1" applyAlignment="1"/>
    <xf numFmtId="0" fontId="2" fillId="26" borderId="0" xfId="3" applyFill="1" applyAlignment="1"/>
    <xf numFmtId="0" fontId="2" fillId="20" borderId="0" xfId="3" applyFill="1" applyAlignment="1"/>
    <xf numFmtId="0" fontId="2" fillId="17" borderId="0" xfId="3" applyFill="1" applyAlignment="1"/>
    <xf numFmtId="0" fontId="2" fillId="25" borderId="0" xfId="3" applyFill="1" applyAlignment="1"/>
    <xf numFmtId="0" fontId="2" fillId="23" borderId="0" xfId="3" applyFill="1" applyAlignment="1"/>
    <xf numFmtId="0" fontId="2" fillId="27" borderId="0" xfId="3" applyFill="1" applyAlignment="1"/>
    <xf numFmtId="0" fontId="2" fillId="28" borderId="0" xfId="3" applyFill="1" applyAlignment="1"/>
    <xf numFmtId="0" fontId="25" fillId="25" borderId="0" xfId="3" applyFont="1" applyFill="1" applyAlignment="1"/>
    <xf numFmtId="0" fontId="2" fillId="29" borderId="0" xfId="3" applyFill="1" applyAlignment="1"/>
    <xf numFmtId="0" fontId="2" fillId="30" borderId="0" xfId="3" applyFill="1" applyAlignment="1"/>
    <xf numFmtId="0" fontId="2" fillId="31" borderId="0" xfId="3" applyFill="1" applyAlignment="1"/>
    <xf numFmtId="0" fontId="2" fillId="32" borderId="0" xfId="3" applyFill="1" applyAlignment="1"/>
    <xf numFmtId="0" fontId="2" fillId="14" borderId="0" xfId="3" applyFill="1" applyAlignment="1"/>
    <xf numFmtId="14" fontId="2" fillId="0" borderId="0" xfId="3" applyNumberFormat="1" applyAlignment="1">
      <alignment horizontal="center"/>
    </xf>
    <xf numFmtId="20" fontId="2" fillId="0" borderId="0" xfId="3" applyNumberFormat="1" applyAlignment="1">
      <alignment horizontal="center"/>
    </xf>
    <xf numFmtId="0" fontId="2" fillId="13" borderId="0" xfId="3" applyFill="1" applyAlignment="1">
      <alignment horizontal="center"/>
    </xf>
    <xf numFmtId="46" fontId="2" fillId="0" borderId="0" xfId="3" applyNumberFormat="1" applyAlignment="1">
      <alignment horizontal="center"/>
    </xf>
    <xf numFmtId="0" fontId="2" fillId="19" borderId="0" xfId="3" applyFill="1" applyAlignment="1">
      <alignment horizontal="center"/>
    </xf>
    <xf numFmtId="14" fontId="2" fillId="14" borderId="0" xfId="3" applyNumberFormat="1" applyFill="1" applyAlignment="1">
      <alignment horizontal="center"/>
    </xf>
    <xf numFmtId="20" fontId="2" fillId="14" borderId="0" xfId="3" applyNumberFormat="1" applyFill="1" applyAlignment="1">
      <alignment horizontal="center"/>
    </xf>
    <xf numFmtId="0" fontId="2" fillId="13" borderId="0" xfId="3" applyFill="1"/>
    <xf numFmtId="0" fontId="2" fillId="19" borderId="0" xfId="3" applyFill="1"/>
    <xf numFmtId="165" fontId="0" fillId="0" borderId="0" xfId="1" applyNumberFormat="1" applyFont="1" applyAlignment="1">
      <alignment horizontal="center"/>
    </xf>
    <xf numFmtId="165" fontId="24" fillId="4" borderId="3" xfId="0" applyNumberFormat="1" applyFont="1" applyFill="1" applyBorder="1" applyAlignment="1">
      <alignment horizontal="right"/>
    </xf>
    <xf numFmtId="165" fontId="9" fillId="13" borderId="0" xfId="1" applyNumberFormat="1" applyFont="1" applyFill="1" applyAlignment="1">
      <alignment horizontal="right"/>
    </xf>
    <xf numFmtId="165" fontId="5" fillId="4" borderId="3" xfId="0" applyNumberFormat="1" applyFont="1" applyFill="1" applyBorder="1" applyAlignment="1">
      <alignment horizontal="right"/>
    </xf>
    <xf numFmtId="165" fontId="23" fillId="4" borderId="3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9" fillId="2" borderId="3" xfId="1" applyNumberFormat="1" applyFont="1" applyFill="1" applyBorder="1" applyAlignment="1">
      <alignment horizontal="center"/>
    </xf>
    <xf numFmtId="2" fontId="9" fillId="0" borderId="12" xfId="1" applyNumberFormat="1" applyFont="1" applyBorder="1" applyAlignment="1">
      <alignment horizontal="center"/>
    </xf>
    <xf numFmtId="0" fontId="6" fillId="24" borderId="13" xfId="0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1" borderId="13" xfId="0" applyFont="1" applyFill="1" applyBorder="1" applyAlignment="1">
      <alignment horizontal="center"/>
    </xf>
    <xf numFmtId="0" fontId="6" fillId="21" borderId="14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0" fontId="21" fillId="24" borderId="13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2" fillId="24" borderId="10" xfId="0" applyFont="1" applyFill="1" applyBorder="1" applyAlignment="1">
      <alignment horizontal="center"/>
    </xf>
    <xf numFmtId="0" fontId="22" fillId="24" borderId="14" xfId="0" applyFont="1" applyFill="1" applyBorder="1" applyAlignment="1">
      <alignment horizontal="center"/>
    </xf>
    <xf numFmtId="0" fontId="22" fillId="24" borderId="11" xfId="0" applyFont="1" applyFill="1" applyBorder="1" applyAlignment="1">
      <alignment horizontal="center"/>
    </xf>
    <xf numFmtId="0" fontId="6" fillId="33" borderId="3" xfId="0" applyFont="1" applyFill="1" applyBorder="1" applyAlignment="1">
      <alignment horizontal="center"/>
    </xf>
    <xf numFmtId="0" fontId="6" fillId="33" borderId="0" xfId="0" applyFont="1" applyFill="1" applyBorder="1" applyAlignment="1">
      <alignment horizontal="center"/>
    </xf>
    <xf numFmtId="0" fontId="6" fillId="33" borderId="12" xfId="0" applyFont="1" applyFill="1" applyBorder="1" applyAlignment="1">
      <alignment horizontal="center"/>
    </xf>
    <xf numFmtId="0" fontId="8" fillId="33" borderId="4" xfId="0" applyFont="1" applyFill="1" applyBorder="1" applyAlignment="1">
      <alignment horizontal="center"/>
    </xf>
    <xf numFmtId="0" fontId="8" fillId="33" borderId="1" xfId="0" applyFont="1" applyFill="1" applyBorder="1" applyAlignment="1">
      <alignment horizontal="center"/>
    </xf>
    <xf numFmtId="0" fontId="8" fillId="33" borderId="11" xfId="0" applyFont="1" applyFill="1" applyBorder="1" applyAlignment="1">
      <alignment horizontal="center"/>
    </xf>
    <xf numFmtId="0" fontId="6" fillId="25" borderId="3" xfId="0" applyFont="1" applyFill="1" applyBorder="1" applyAlignment="1">
      <alignment horizontal="center"/>
    </xf>
    <xf numFmtId="0" fontId="6" fillId="25" borderId="0" xfId="0" applyFont="1" applyFill="1" applyBorder="1" applyAlignment="1">
      <alignment horizontal="center"/>
    </xf>
    <xf numFmtId="0" fontId="8" fillId="25" borderId="4" xfId="0" applyFont="1" applyFill="1" applyBorder="1" applyAlignment="1">
      <alignment horizontal="center"/>
    </xf>
    <xf numFmtId="0" fontId="8" fillId="25" borderId="1" xfId="0" applyFont="1" applyFill="1" applyBorder="1" applyAlignment="1">
      <alignment horizontal="center"/>
    </xf>
    <xf numFmtId="0" fontId="22" fillId="24" borderId="1" xfId="0" applyFont="1" applyFill="1" applyBorder="1" applyAlignment="1">
      <alignment horizontal="center"/>
    </xf>
    <xf numFmtId="0" fontId="22" fillId="24" borderId="4" xfId="0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/>
    </xf>
    <xf numFmtId="0" fontId="22" fillId="21" borderId="14" xfId="0" applyFont="1" applyFill="1" applyBorder="1" applyAlignment="1">
      <alignment horizontal="center"/>
    </xf>
    <xf numFmtId="0" fontId="22" fillId="21" borderId="11" xfId="0" applyFont="1" applyFill="1" applyBorder="1" applyAlignment="1">
      <alignment horizontal="center"/>
    </xf>
    <xf numFmtId="0" fontId="22" fillId="21" borderId="4" xfId="0" applyFont="1" applyFill="1" applyBorder="1" applyAlignment="1">
      <alignment horizontal="center"/>
    </xf>
    <xf numFmtId="0" fontId="22" fillId="21" borderId="1" xfId="0" applyFont="1" applyFill="1" applyBorder="1" applyAlignment="1">
      <alignment horizontal="center"/>
    </xf>
    <xf numFmtId="0" fontId="21" fillId="25" borderId="13" xfId="0" applyFont="1" applyFill="1" applyBorder="1" applyAlignment="1">
      <alignment horizontal="center"/>
    </xf>
    <xf numFmtId="165" fontId="0" fillId="0" borderId="0" xfId="0" applyNumberFormat="1"/>
    <xf numFmtId="0" fontId="0" fillId="0" borderId="10" xfId="0" applyBorder="1"/>
    <xf numFmtId="0" fontId="0" fillId="0" borderId="3" xfId="0" applyBorder="1"/>
    <xf numFmtId="0" fontId="0" fillId="0" borderId="12" xfId="0" applyBorder="1"/>
    <xf numFmtId="165" fontId="7" fillId="0" borderId="4" xfId="1" applyNumberFormat="1" applyFont="1" applyFill="1" applyBorder="1" applyAlignment="1">
      <alignment horizontal="center"/>
    </xf>
    <xf numFmtId="165" fontId="7" fillId="0" borderId="1" xfId="1" applyNumberFormat="1" applyFont="1" applyFill="1" applyBorder="1" applyAlignment="1">
      <alignment horizontal="center"/>
    </xf>
    <xf numFmtId="165" fontId="7" fillId="0" borderId="11" xfId="1" applyNumberFormat="1" applyFont="1" applyFill="1" applyBorder="1" applyAlignment="1">
      <alignment horizontal="center"/>
    </xf>
    <xf numFmtId="0" fontId="8" fillId="25" borderId="5" xfId="0" applyFont="1" applyFill="1" applyBorder="1" applyAlignment="1">
      <alignment horizontal="center"/>
    </xf>
    <xf numFmtId="0" fontId="8" fillId="25" borderId="18" xfId="0" applyFont="1" applyFill="1" applyBorder="1" applyAlignment="1">
      <alignment horizontal="center"/>
    </xf>
    <xf numFmtId="0" fontId="0" fillId="0" borderId="1" xfId="0" applyBorder="1"/>
    <xf numFmtId="0" fontId="0" fillId="0" borderId="11" xfId="0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12" xfId="0" applyNumberFormat="1" applyBorder="1"/>
    <xf numFmtId="165" fontId="0" fillId="0" borderId="1" xfId="0" applyNumberFormat="1" applyBorder="1"/>
    <xf numFmtId="165" fontId="0" fillId="0" borderId="11" xfId="0" applyNumberFormat="1" applyBorder="1"/>
    <xf numFmtId="0" fontId="8" fillId="24" borderId="0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9" fontId="3" fillId="0" borderId="0" xfId="1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165" fontId="9" fillId="14" borderId="3" xfId="1" applyNumberFormat="1" applyFont="1" applyFill="1" applyBorder="1" applyAlignment="1">
      <alignment horizontal="center"/>
    </xf>
    <xf numFmtId="0" fontId="20" fillId="0" borderId="0" xfId="0" applyFont="1"/>
    <xf numFmtId="0" fontId="0" fillId="0" borderId="4" xfId="0" applyBorder="1"/>
    <xf numFmtId="0" fontId="26" fillId="0" borderId="13" xfId="0" applyFont="1" applyBorder="1"/>
    <xf numFmtId="0" fontId="26" fillId="0" borderId="14" xfId="0" applyFont="1" applyBorder="1"/>
    <xf numFmtId="0" fontId="26" fillId="0" borderId="1" xfId="0" applyFont="1" applyBorder="1"/>
    <xf numFmtId="9" fontId="26" fillId="0" borderId="11" xfId="0" applyNumberFormat="1" applyFont="1" applyBorder="1"/>
    <xf numFmtId="0" fontId="27" fillId="0" borderId="10" xfId="0" applyFont="1" applyBorder="1"/>
    <xf numFmtId="0" fontId="27" fillId="0" borderId="4" xfId="0" applyFont="1" applyBorder="1"/>
    <xf numFmtId="165" fontId="26" fillId="0" borderId="13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1" fillId="25" borderId="15" xfId="0" applyFont="1" applyFill="1" applyBorder="1" applyAlignment="1">
      <alignment horizontal="center"/>
    </xf>
    <xf numFmtId="0" fontId="6" fillId="25" borderId="16" xfId="0" applyFont="1" applyFill="1" applyBorder="1" applyAlignment="1">
      <alignment horizontal="center"/>
    </xf>
    <xf numFmtId="0" fontId="21" fillId="17" borderId="13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0" xfId="0" applyFont="1" applyFill="1" applyBorder="1" applyAlignment="1">
      <alignment horizontal="center"/>
    </xf>
    <xf numFmtId="0" fontId="6" fillId="17" borderId="12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7" borderId="11" xfId="0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6" fillId="34" borderId="3" xfId="0" applyFont="1" applyFill="1" applyBorder="1" applyAlignment="1">
      <alignment horizontal="center"/>
    </xf>
    <xf numFmtId="0" fontId="6" fillId="34" borderId="0" xfId="0" applyFont="1" applyFill="1" applyBorder="1" applyAlignment="1">
      <alignment horizontal="center"/>
    </xf>
    <xf numFmtId="0" fontId="6" fillId="34" borderId="12" xfId="0" applyFont="1" applyFill="1" applyBorder="1" applyAlignment="1">
      <alignment horizontal="center"/>
    </xf>
    <xf numFmtId="0" fontId="8" fillId="34" borderId="4" xfId="0" applyFont="1" applyFill="1" applyBorder="1" applyAlignment="1">
      <alignment horizontal="center"/>
    </xf>
    <xf numFmtId="0" fontId="8" fillId="34" borderId="1" xfId="0" applyFont="1" applyFill="1" applyBorder="1" applyAlignment="1">
      <alignment horizontal="center"/>
    </xf>
    <xf numFmtId="0" fontId="8" fillId="34" borderId="11" xfId="0" applyFont="1" applyFill="1" applyBorder="1" applyAlignment="1">
      <alignment horizontal="center"/>
    </xf>
    <xf numFmtId="0" fontId="21" fillId="21" borderId="15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8" fillId="21" borderId="4" xfId="0" applyFont="1" applyFill="1" applyBorder="1" applyAlignment="1">
      <alignment horizontal="center"/>
    </xf>
    <xf numFmtId="0" fontId="8" fillId="21" borderId="1" xfId="0" applyFont="1" applyFill="1" applyBorder="1" applyAlignment="1">
      <alignment horizontal="center"/>
    </xf>
    <xf numFmtId="0" fontId="8" fillId="21" borderId="17" xfId="0" applyFont="1" applyFill="1" applyBorder="1" applyAlignment="1">
      <alignment horizontal="center"/>
    </xf>
    <xf numFmtId="10" fontId="0" fillId="19" borderId="0" xfId="0" applyNumberFormat="1" applyFill="1" applyBorder="1"/>
    <xf numFmtId="10" fontId="0" fillId="13" borderId="0" xfId="0" applyNumberFormat="1" applyFill="1" applyBorder="1"/>
    <xf numFmtId="0" fontId="19" fillId="19" borderId="0" xfId="0" applyFont="1" applyFill="1"/>
    <xf numFmtId="0" fontId="19" fillId="19" borderId="6" xfId="0" applyFont="1" applyFill="1" applyBorder="1"/>
    <xf numFmtId="0" fontId="19" fillId="19" borderId="0" xfId="0" applyFont="1" applyFill="1" applyBorder="1"/>
    <xf numFmtId="0" fontId="8" fillId="19" borderId="1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0" fontId="21" fillId="17" borderId="1" xfId="0" applyFont="1" applyFill="1" applyBorder="1" applyAlignment="1">
      <alignment horizontal="center"/>
    </xf>
    <xf numFmtId="165" fontId="20" fillId="13" borderId="0" xfId="1" applyNumberFormat="1" applyFont="1" applyFill="1" applyBorder="1" applyAlignment="1">
      <alignment horizontal="center"/>
    </xf>
    <xf numFmtId="0" fontId="21" fillId="17" borderId="15" xfId="0" applyFont="1" applyFill="1" applyBorder="1" applyAlignment="1">
      <alignment horizontal="center"/>
    </xf>
    <xf numFmtId="0" fontId="22" fillId="17" borderId="16" xfId="0" applyFont="1" applyFill="1" applyBorder="1" applyAlignment="1">
      <alignment horizontal="center"/>
    </xf>
    <xf numFmtId="0" fontId="21" fillId="17" borderId="17" xfId="0" applyFont="1" applyFill="1" applyBorder="1" applyAlignment="1">
      <alignment horizontal="center"/>
    </xf>
    <xf numFmtId="165" fontId="20" fillId="13" borderId="16" xfId="1" applyNumberFormat="1" applyFont="1" applyFill="1" applyBorder="1" applyAlignment="1">
      <alignment horizontal="center"/>
    </xf>
    <xf numFmtId="165" fontId="9" fillId="14" borderId="16" xfId="1" applyNumberFormat="1" applyFont="1" applyFill="1" applyBorder="1" applyAlignment="1">
      <alignment horizontal="center"/>
    </xf>
    <xf numFmtId="9" fontId="20" fillId="0" borderId="0" xfId="1" applyNumberFormat="1" applyFont="1" applyFill="1" applyBorder="1" applyAlignment="1">
      <alignment horizontal="center"/>
    </xf>
    <xf numFmtId="0" fontId="21" fillId="34" borderId="15" xfId="0" applyFont="1" applyFill="1" applyBorder="1" applyAlignment="1">
      <alignment horizontal="center"/>
    </xf>
    <xf numFmtId="0" fontId="6" fillId="34" borderId="16" xfId="0" applyFont="1" applyFill="1" applyBorder="1" applyAlignment="1">
      <alignment horizontal="center"/>
    </xf>
    <xf numFmtId="9" fontId="20" fillId="0" borderId="17" xfId="1" applyNumberFormat="1" applyFont="1" applyFill="1" applyBorder="1" applyAlignment="1">
      <alignment horizontal="center"/>
    </xf>
    <xf numFmtId="0" fontId="28" fillId="0" borderId="0" xfId="0" applyFont="1"/>
    <xf numFmtId="0" fontId="6" fillId="17" borderId="16" xfId="0" applyFont="1" applyFill="1" applyBorder="1" applyAlignment="1">
      <alignment horizontal="center"/>
    </xf>
    <xf numFmtId="0" fontId="21" fillId="18" borderId="15" xfId="0" applyFont="1" applyFill="1" applyBorder="1" applyAlignment="1">
      <alignment horizontal="center"/>
    </xf>
    <xf numFmtId="0" fontId="22" fillId="18" borderId="16" xfId="0" applyFont="1" applyFill="1" applyBorder="1" applyAlignment="1">
      <alignment horizontal="center"/>
    </xf>
    <xf numFmtId="0" fontId="6" fillId="18" borderId="16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1" fillId="31" borderId="15" xfId="0" applyFont="1" applyFill="1" applyBorder="1" applyAlignment="1">
      <alignment horizontal="center"/>
    </xf>
    <xf numFmtId="0" fontId="22" fillId="31" borderId="16" xfId="0" applyFont="1" applyFill="1" applyBorder="1" applyAlignment="1">
      <alignment horizontal="center"/>
    </xf>
    <xf numFmtId="0" fontId="6" fillId="31" borderId="16" xfId="0" applyFont="1" applyFill="1" applyBorder="1" applyAlignment="1">
      <alignment horizontal="center"/>
    </xf>
    <xf numFmtId="0" fontId="22" fillId="25" borderId="16" xfId="0" applyFont="1" applyFill="1" applyBorder="1" applyAlignment="1">
      <alignment horizontal="center"/>
    </xf>
    <xf numFmtId="9" fontId="20" fillId="13" borderId="16" xfId="1" applyNumberFormat="1" applyFont="1" applyFill="1" applyBorder="1" applyAlignment="1">
      <alignment horizontal="center"/>
    </xf>
    <xf numFmtId="9" fontId="20" fillId="14" borderId="16" xfId="1" applyNumberFormat="1" applyFont="1" applyFill="1" applyBorder="1" applyAlignment="1">
      <alignment horizontal="center"/>
    </xf>
    <xf numFmtId="165" fontId="20" fillId="14" borderId="16" xfId="1" applyNumberFormat="1" applyFont="1" applyFill="1" applyBorder="1" applyAlignment="1">
      <alignment horizontal="center"/>
    </xf>
    <xf numFmtId="9" fontId="7" fillId="0" borderId="5" xfId="1" applyNumberFormat="1" applyFont="1" applyBorder="1" applyAlignment="1">
      <alignment horizontal="center"/>
    </xf>
    <xf numFmtId="0" fontId="22" fillId="22" borderId="13" xfId="0" applyFont="1" applyFill="1" applyBorder="1" applyAlignment="1">
      <alignment horizontal="center"/>
    </xf>
    <xf numFmtId="0" fontId="22" fillId="22" borderId="1" xfId="0" applyFont="1" applyFill="1" applyBorder="1" applyAlignment="1">
      <alignment horizontal="center"/>
    </xf>
    <xf numFmtId="9" fontId="9" fillId="0" borderId="0" xfId="1" applyNumberFormat="1" applyFont="1" applyBorder="1" applyAlignment="1">
      <alignment horizontal="center"/>
    </xf>
    <xf numFmtId="0" fontId="21" fillId="35" borderId="13" xfId="0" applyFont="1" applyFill="1" applyBorder="1" applyAlignment="1">
      <alignment horizontal="center"/>
    </xf>
    <xf numFmtId="0" fontId="22" fillId="35" borderId="0" xfId="0" applyFont="1" applyFill="1" applyBorder="1" applyAlignment="1">
      <alignment horizontal="center"/>
    </xf>
    <xf numFmtId="0" fontId="8" fillId="35" borderId="1" xfId="0" applyFont="1" applyFill="1" applyBorder="1" applyAlignment="1">
      <alignment horizontal="center"/>
    </xf>
    <xf numFmtId="9" fontId="9" fillId="0" borderId="3" xfId="1" applyNumberFormat="1" applyFont="1" applyBorder="1" applyAlignment="1">
      <alignment horizontal="center"/>
    </xf>
    <xf numFmtId="9" fontId="7" fillId="0" borderId="2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/>
    <xf numFmtId="0" fontId="6" fillId="3" borderId="0" xfId="0" applyFont="1" applyFill="1" applyBorder="1" applyAlignment="1">
      <alignment horizontal="center"/>
    </xf>
    <xf numFmtId="10" fontId="20" fillId="0" borderId="3" xfId="1" applyNumberFormat="1" applyFont="1" applyFill="1" applyBorder="1" applyAlignment="1">
      <alignment horizontal="center"/>
    </xf>
    <xf numFmtId="10" fontId="0" fillId="18" borderId="0" xfId="0" applyNumberFormat="1" applyFill="1"/>
    <xf numFmtId="0" fontId="1" fillId="0" borderId="0" xfId="4"/>
    <xf numFmtId="0" fontId="5" fillId="24" borderId="10" xfId="4" applyFont="1" applyFill="1" applyBorder="1" applyAlignment="1">
      <alignment horizontal="center"/>
    </xf>
    <xf numFmtId="0" fontId="5" fillId="25" borderId="24" xfId="4" applyFont="1" applyFill="1" applyBorder="1" applyAlignment="1">
      <alignment horizontal="center"/>
    </xf>
    <xf numFmtId="0" fontId="29" fillId="24" borderId="25" xfId="4" applyFont="1" applyFill="1" applyBorder="1" applyAlignment="1">
      <alignment horizontal="center"/>
    </xf>
    <xf numFmtId="0" fontId="29" fillId="24" borderId="26" xfId="4" applyFont="1" applyFill="1" applyBorder="1" applyAlignment="1">
      <alignment horizontal="center"/>
    </xf>
    <xf numFmtId="0" fontId="22" fillId="21" borderId="25" xfId="4" applyFont="1" applyFill="1" applyBorder="1" applyAlignment="1">
      <alignment horizontal="center"/>
    </xf>
    <xf numFmtId="0" fontId="22" fillId="33" borderId="26" xfId="4" applyFont="1" applyFill="1" applyBorder="1" applyAlignment="1">
      <alignment horizontal="center"/>
    </xf>
    <xf numFmtId="0" fontId="22" fillId="33" borderId="27" xfId="4" applyFont="1" applyFill="1" applyBorder="1" applyAlignment="1">
      <alignment horizontal="center"/>
    </xf>
    <xf numFmtId="0" fontId="1" fillId="17" borderId="28" xfId="4" applyFill="1" applyBorder="1" applyAlignment="1">
      <alignment horizontal="center"/>
    </xf>
    <xf numFmtId="0" fontId="1" fillId="24" borderId="25" xfId="4" applyFill="1" applyBorder="1" applyAlignment="1">
      <alignment horizontal="center"/>
    </xf>
    <xf numFmtId="0" fontId="1" fillId="24" borderId="26" xfId="4" applyFill="1" applyBorder="1" applyAlignment="1">
      <alignment horizontal="center"/>
    </xf>
    <xf numFmtId="0" fontId="22" fillId="33" borderId="29" xfId="4" applyFont="1" applyFill="1" applyBorder="1" applyAlignment="1">
      <alignment horizontal="center"/>
    </xf>
    <xf numFmtId="10" fontId="22" fillId="24" borderId="3" xfId="4" applyNumberFormat="1" applyFont="1" applyFill="1" applyBorder="1" applyAlignment="1">
      <alignment horizontal="center"/>
    </xf>
    <xf numFmtId="0" fontId="6" fillId="25" borderId="30" xfId="4" applyFont="1" applyFill="1" applyBorder="1" applyAlignment="1">
      <alignment horizontal="center"/>
    </xf>
    <xf numFmtId="0" fontId="19" fillId="24" borderId="3" xfId="4" applyFont="1" applyFill="1" applyBorder="1" applyAlignment="1">
      <alignment horizontal="center"/>
    </xf>
    <xf numFmtId="0" fontId="19" fillId="24" borderId="12" xfId="4" applyFont="1" applyFill="1" applyBorder="1" applyAlignment="1">
      <alignment horizontal="center"/>
    </xf>
    <xf numFmtId="0" fontId="6" fillId="21" borderId="3" xfId="4" applyFont="1" applyFill="1" applyBorder="1" applyAlignment="1">
      <alignment horizontal="center"/>
    </xf>
    <xf numFmtId="0" fontId="6" fillId="33" borderId="12" xfId="4" applyFont="1" applyFill="1" applyBorder="1" applyAlignment="1">
      <alignment horizontal="center"/>
    </xf>
    <xf numFmtId="0" fontId="6" fillId="33" borderId="0" xfId="4" applyFont="1" applyFill="1" applyBorder="1" applyAlignment="1">
      <alignment horizontal="center"/>
    </xf>
    <xf numFmtId="0" fontId="19" fillId="17" borderId="31" xfId="4" applyFont="1" applyFill="1" applyBorder="1" applyAlignment="1">
      <alignment horizontal="center"/>
    </xf>
    <xf numFmtId="0" fontId="6" fillId="33" borderId="32" xfId="4" applyFont="1" applyFill="1" applyBorder="1" applyAlignment="1">
      <alignment horizontal="center"/>
    </xf>
    <xf numFmtId="0" fontId="22" fillId="25" borderId="33" xfId="4" applyFont="1" applyFill="1" applyBorder="1" applyAlignment="1">
      <alignment horizontal="center"/>
    </xf>
    <xf numFmtId="0" fontId="8" fillId="21" borderId="4" xfId="4" applyFont="1" applyFill="1" applyBorder="1" applyAlignment="1">
      <alignment horizontal="center"/>
    </xf>
    <xf numFmtId="0" fontId="8" fillId="33" borderId="11" xfId="4" applyFont="1" applyFill="1" applyBorder="1" applyAlignment="1">
      <alignment horizontal="center"/>
    </xf>
    <xf numFmtId="0" fontId="8" fillId="33" borderId="1" xfId="4" applyFont="1" applyFill="1" applyBorder="1" applyAlignment="1">
      <alignment horizontal="center"/>
    </xf>
    <xf numFmtId="0" fontId="8" fillId="33" borderId="34" xfId="4" applyFont="1" applyFill="1" applyBorder="1" applyAlignment="1">
      <alignment horizontal="center"/>
    </xf>
    <xf numFmtId="165" fontId="3" fillId="25" borderId="30" xfId="5" applyNumberFormat="1" applyFont="1" applyFill="1" applyBorder="1" applyAlignment="1"/>
    <xf numFmtId="0" fontId="1" fillId="24" borderId="3" xfId="4" applyFill="1" applyBorder="1" applyAlignment="1">
      <alignment horizontal="center"/>
    </xf>
    <xf numFmtId="0" fontId="1" fillId="24" borderId="12" xfId="4" applyFill="1" applyBorder="1" applyAlignment="1">
      <alignment horizontal="center"/>
    </xf>
    <xf numFmtId="165" fontId="3" fillId="21" borderId="10" xfId="5" applyNumberFormat="1" applyFont="1" applyFill="1" applyBorder="1" applyAlignment="1"/>
    <xf numFmtId="165" fontId="3" fillId="33" borderId="14" xfId="5" applyNumberFormat="1" applyFont="1" applyFill="1" applyBorder="1" applyAlignment="1"/>
    <xf numFmtId="165" fontId="3" fillId="33" borderId="13" xfId="5" applyNumberFormat="1" applyFont="1" applyFill="1" applyBorder="1" applyAlignment="1"/>
    <xf numFmtId="0" fontId="1" fillId="17" borderId="31" xfId="4" applyFill="1" applyBorder="1" applyAlignment="1">
      <alignment horizontal="center"/>
    </xf>
    <xf numFmtId="165" fontId="3" fillId="21" borderId="10" xfId="5" applyNumberFormat="1" applyFont="1" applyFill="1" applyBorder="1" applyAlignment="1">
      <alignment horizontal="center"/>
    </xf>
    <xf numFmtId="165" fontId="3" fillId="33" borderId="14" xfId="5" applyNumberFormat="1" applyFont="1" applyFill="1" applyBorder="1" applyAlignment="1">
      <alignment horizontal="center"/>
    </xf>
    <xf numFmtId="165" fontId="3" fillId="33" borderId="35" xfId="5" applyNumberFormat="1" applyFont="1" applyFill="1" applyBorder="1" applyAlignment="1">
      <alignment horizontal="center"/>
    </xf>
    <xf numFmtId="165" fontId="3" fillId="21" borderId="3" xfId="5" applyNumberFormat="1" applyFont="1" applyFill="1" applyBorder="1" applyAlignment="1"/>
    <xf numFmtId="165" fontId="3" fillId="33" borderId="12" xfId="5" applyNumberFormat="1" applyFont="1" applyFill="1" applyBorder="1" applyAlignment="1"/>
    <xf numFmtId="165" fontId="3" fillId="33" borderId="0" xfId="5" applyNumberFormat="1" applyFont="1" applyFill="1" applyBorder="1" applyAlignment="1"/>
    <xf numFmtId="165" fontId="3" fillId="21" borderId="3" xfId="5" applyNumberFormat="1" applyFont="1" applyFill="1" applyBorder="1" applyAlignment="1">
      <alignment horizontal="center"/>
    </xf>
    <xf numFmtId="165" fontId="3" fillId="33" borderId="12" xfId="5" applyNumberFormat="1" applyFont="1" applyFill="1" applyBorder="1" applyAlignment="1">
      <alignment horizontal="center"/>
    </xf>
    <xf numFmtId="165" fontId="3" fillId="33" borderId="32" xfId="5" applyNumberFormat="1" applyFont="1" applyFill="1" applyBorder="1" applyAlignment="1">
      <alignment horizontal="center"/>
    </xf>
    <xf numFmtId="0" fontId="1" fillId="24" borderId="37" xfId="4" applyFill="1" applyBorder="1" applyAlignment="1">
      <alignment horizontal="center"/>
    </xf>
    <xf numFmtId="165" fontId="3" fillId="21" borderId="36" xfId="5" applyNumberFormat="1" applyFont="1" applyFill="1" applyBorder="1" applyAlignment="1"/>
    <xf numFmtId="165" fontId="3" fillId="33" borderId="37" xfId="5" applyNumberFormat="1" applyFont="1" applyFill="1" applyBorder="1" applyAlignment="1"/>
    <xf numFmtId="165" fontId="3" fillId="33" borderId="23" xfId="5" applyNumberFormat="1" applyFont="1" applyFill="1" applyBorder="1" applyAlignment="1"/>
    <xf numFmtId="165" fontId="3" fillId="21" borderId="36" xfId="5" applyNumberFormat="1" applyFont="1" applyFill="1" applyBorder="1" applyAlignment="1">
      <alignment horizontal="center"/>
    </xf>
    <xf numFmtId="165" fontId="3" fillId="33" borderId="37" xfId="5" applyNumberFormat="1" applyFont="1" applyFill="1" applyBorder="1" applyAlignment="1">
      <alignment horizontal="center"/>
    </xf>
    <xf numFmtId="165" fontId="3" fillId="33" borderId="38" xfId="5" applyNumberFormat="1" applyFont="1" applyFill="1" applyBorder="1" applyAlignment="1">
      <alignment horizontal="center"/>
    </xf>
    <xf numFmtId="0" fontId="21" fillId="16" borderId="4" xfId="4" applyFont="1" applyFill="1" applyBorder="1" applyAlignment="1"/>
    <xf numFmtId="0" fontId="1" fillId="14" borderId="0" xfId="4" applyFill="1"/>
    <xf numFmtId="0" fontId="8" fillId="14" borderId="0" xfId="4" applyFont="1" applyFill="1"/>
    <xf numFmtId="0" fontId="6" fillId="0" borderId="0" xfId="0" applyFont="1" applyAlignment="1">
      <alignment horizontal="center"/>
    </xf>
    <xf numFmtId="10" fontId="23" fillId="0" borderId="4" xfId="0" applyNumberFormat="1" applyFont="1" applyBorder="1" applyAlignment="1">
      <alignment horizontal="center"/>
    </xf>
    <xf numFmtId="10" fontId="23" fillId="0" borderId="1" xfId="0" applyNumberFormat="1" applyFont="1" applyBorder="1" applyAlignment="1">
      <alignment horizontal="center"/>
    </xf>
    <xf numFmtId="9" fontId="5" fillId="24" borderId="0" xfId="0" applyNumberFormat="1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5" fillId="24" borderId="0" xfId="0" applyFont="1" applyFill="1" applyAlignment="1">
      <alignment horizontal="center"/>
    </xf>
    <xf numFmtId="0" fontId="5" fillId="24" borderId="1" xfId="0" applyFont="1" applyFill="1" applyBorder="1" applyAlignment="1">
      <alignment horizontal="center"/>
    </xf>
    <xf numFmtId="10" fontId="9" fillId="24" borderId="3" xfId="1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/>
    </xf>
    <xf numFmtId="165" fontId="7" fillId="0" borderId="1" xfId="1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165" fontId="9" fillId="0" borderId="30" xfId="1" applyNumberFormat="1" applyFont="1" applyBorder="1" applyAlignment="1">
      <alignment horizontal="center"/>
    </xf>
    <xf numFmtId="165" fontId="9" fillId="0" borderId="32" xfId="1" applyNumberFormat="1" applyFont="1" applyBorder="1" applyAlignment="1">
      <alignment horizontal="center"/>
    </xf>
    <xf numFmtId="165" fontId="9" fillId="20" borderId="30" xfId="1" applyNumberFormat="1" applyFont="1" applyFill="1" applyBorder="1" applyAlignment="1">
      <alignment horizontal="center"/>
    </xf>
    <xf numFmtId="165" fontId="9" fillId="20" borderId="32" xfId="1" applyNumberFormat="1" applyFont="1" applyFill="1" applyBorder="1" applyAlignment="1">
      <alignment horizontal="center"/>
    </xf>
    <xf numFmtId="165" fontId="11" fillId="0" borderId="30" xfId="1" applyNumberFormat="1" applyFont="1" applyBorder="1" applyAlignment="1">
      <alignment horizontal="center"/>
    </xf>
    <xf numFmtId="165" fontId="11" fillId="0" borderId="32" xfId="1" applyNumberFormat="1" applyFont="1" applyBorder="1" applyAlignment="1">
      <alignment horizontal="center"/>
    </xf>
    <xf numFmtId="165" fontId="9" fillId="13" borderId="30" xfId="1" applyNumberFormat="1" applyFont="1" applyFill="1" applyBorder="1" applyAlignment="1">
      <alignment horizontal="center"/>
    </xf>
    <xf numFmtId="165" fontId="9" fillId="13" borderId="32" xfId="1" applyNumberFormat="1" applyFont="1" applyFill="1" applyBorder="1" applyAlignment="1">
      <alignment horizontal="center"/>
    </xf>
    <xf numFmtId="165" fontId="9" fillId="14" borderId="30" xfId="1" applyNumberFormat="1" applyFont="1" applyFill="1" applyBorder="1" applyAlignment="1">
      <alignment horizontal="center"/>
    </xf>
    <xf numFmtId="165" fontId="9" fillId="14" borderId="32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21" fillId="13" borderId="0" xfId="1" applyNumberFormat="1" applyFont="1" applyFill="1" applyAlignment="1">
      <alignment horizontal="center"/>
    </xf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20" fillId="0" borderId="0" xfId="6" applyNumberFormat="1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4" fillId="14" borderId="0" xfId="0" applyFont="1" applyFill="1" applyBorder="1"/>
    <xf numFmtId="0" fontId="34" fillId="14" borderId="0" xfId="0" applyFont="1" applyFill="1"/>
    <xf numFmtId="0" fontId="6" fillId="0" borderId="0" xfId="0" applyFont="1" applyAlignment="1">
      <alignment horizontal="center"/>
    </xf>
    <xf numFmtId="9" fontId="9" fillId="13" borderId="32" xfId="1" applyNumberFormat="1" applyFont="1" applyFill="1" applyBorder="1" applyAlignment="1">
      <alignment horizontal="center"/>
    </xf>
    <xf numFmtId="9" fontId="9" fillId="14" borderId="0" xfId="1" applyNumberFormat="1" applyFont="1" applyFill="1" applyBorder="1" applyAlignment="1">
      <alignment horizontal="center"/>
    </xf>
    <xf numFmtId="9" fontId="9" fillId="14" borderId="32" xfId="1" applyNumberFormat="1" applyFont="1" applyFill="1" applyBorder="1" applyAlignment="1">
      <alignment horizontal="center"/>
    </xf>
    <xf numFmtId="1" fontId="9" fillId="13" borderId="0" xfId="1" applyNumberFormat="1" applyFont="1" applyFill="1" applyBorder="1" applyAlignment="1">
      <alignment horizontal="center"/>
    </xf>
    <xf numFmtId="1" fontId="9" fillId="13" borderId="32" xfId="1" applyNumberFormat="1" applyFont="1" applyFill="1" applyBorder="1" applyAlignment="1">
      <alignment horizontal="center"/>
    </xf>
    <xf numFmtId="1" fontId="9" fillId="14" borderId="0" xfId="1" applyNumberFormat="1" applyFont="1" applyFill="1" applyBorder="1" applyAlignment="1">
      <alignment horizontal="center"/>
    </xf>
    <xf numFmtId="1" fontId="9" fillId="14" borderId="32" xfId="1" applyNumberFormat="1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2" borderId="0" xfId="0" applyFont="1" applyFill="1" applyBorder="1" applyAlignment="1">
      <alignment horizontal="center"/>
    </xf>
    <xf numFmtId="0" fontId="35" fillId="17" borderId="0" xfId="0" applyFont="1" applyFill="1" applyAlignment="1">
      <alignment horizontal="center"/>
    </xf>
    <xf numFmtId="0" fontId="35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6" fillId="16" borderId="0" xfId="0" applyFont="1" applyFill="1"/>
    <xf numFmtId="0" fontId="36" fillId="16" borderId="3" xfId="0" applyFont="1" applyFill="1" applyBorder="1"/>
    <xf numFmtId="0" fontId="36" fillId="16" borderId="12" xfId="0" applyFont="1" applyFill="1" applyBorder="1"/>
    <xf numFmtId="0" fontId="36" fillId="16" borderId="0" xfId="0" applyFont="1" applyFill="1" applyBorder="1"/>
    <xf numFmtId="0" fontId="36" fillId="0" borderId="0" xfId="0" applyFont="1"/>
    <xf numFmtId="0" fontId="3" fillId="22" borderId="3" xfId="0" applyFont="1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19" fillId="17" borderId="0" xfId="0" applyFont="1" applyFill="1" applyBorder="1" applyAlignment="1">
      <alignment horizontal="center"/>
    </xf>
    <xf numFmtId="0" fontId="0" fillId="0" borderId="14" xfId="0" applyBorder="1"/>
    <xf numFmtId="0" fontId="3" fillId="14" borderId="3" xfId="0" applyFont="1" applyFill="1" applyBorder="1"/>
    <xf numFmtId="0" fontId="3" fillId="14" borderId="12" xfId="0" applyFont="1" applyFill="1" applyBorder="1"/>
    <xf numFmtId="0" fontId="19" fillId="17" borderId="3" xfId="0" applyFont="1" applyFill="1" applyBorder="1" applyAlignment="1">
      <alignment horizontal="center"/>
    </xf>
    <xf numFmtId="0" fontId="3" fillId="14" borderId="0" xfId="0" applyFont="1" applyFill="1"/>
    <xf numFmtId="0" fontId="36" fillId="16" borderId="16" xfId="0" applyFont="1" applyFill="1" applyBorder="1"/>
    <xf numFmtId="0" fontId="0" fillId="0" borderId="0" xfId="0" applyAlignment="1"/>
    <xf numFmtId="0" fontId="0" fillId="0" borderId="0" xfId="0" applyNumberFormat="1" applyFont="1" applyFill="1" applyBorder="1" applyAlignment="1"/>
    <xf numFmtId="0" fontId="6" fillId="0" borderId="0" xfId="0" applyFont="1" applyAlignment="1">
      <alignment horizontal="center"/>
    </xf>
    <xf numFmtId="165" fontId="6" fillId="0" borderId="2" xfId="1" applyNumberFormat="1" applyFont="1" applyBorder="1" applyAlignment="1">
      <alignment horizontal="center"/>
    </xf>
    <xf numFmtId="165" fontId="6" fillId="22" borderId="2" xfId="1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6" fillId="0" borderId="11" xfId="0" applyNumberFormat="1" applyFont="1" applyFill="1" applyBorder="1" applyAlignment="1">
      <alignment horizontal="center"/>
    </xf>
    <xf numFmtId="10" fontId="6" fillId="0" borderId="4" xfId="0" applyNumberFormat="1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10" fontId="6" fillId="0" borderId="11" xfId="0" applyNumberFormat="1" applyFont="1" applyFill="1" applyBorder="1" applyAlignment="1">
      <alignment horizontal="center"/>
    </xf>
    <xf numFmtId="165" fontId="6" fillId="0" borderId="9" xfId="1" applyNumberFormat="1" applyFont="1" applyBorder="1" applyAlignment="1">
      <alignment horizontal="center"/>
    </xf>
    <xf numFmtId="165" fontId="8" fillId="0" borderId="5" xfId="1" applyNumberFormat="1" applyFont="1" applyFill="1" applyBorder="1" applyAlignment="1">
      <alignment horizontal="center"/>
    </xf>
    <xf numFmtId="165" fontId="8" fillId="0" borderId="2" xfId="1" applyNumberFormat="1" applyFont="1" applyFill="1" applyBorder="1" applyAlignment="1">
      <alignment horizontal="center"/>
    </xf>
    <xf numFmtId="9" fontId="8" fillId="0" borderId="5" xfId="1" applyNumberFormat="1" applyFont="1" applyFill="1" applyBorder="1" applyAlignment="1">
      <alignment horizontal="center"/>
    </xf>
    <xf numFmtId="9" fontId="8" fillId="0" borderId="9" xfId="1" applyNumberFormat="1" applyFont="1" applyFill="1" applyBorder="1" applyAlignment="1">
      <alignment horizontal="center"/>
    </xf>
    <xf numFmtId="9" fontId="8" fillId="0" borderId="2" xfId="1" applyNumberFormat="1" applyFont="1" applyFill="1" applyBorder="1" applyAlignment="1">
      <alignment horizontal="center"/>
    </xf>
    <xf numFmtId="165" fontId="6" fillId="13" borderId="0" xfId="0" applyNumberFormat="1" applyFont="1" applyFill="1" applyAlignment="1">
      <alignment horizontal="center"/>
    </xf>
    <xf numFmtId="9" fontId="8" fillId="0" borderId="0" xfId="1" applyNumberFormat="1" applyFont="1" applyFill="1" applyBorder="1" applyAlignment="1">
      <alignment horizontal="center"/>
    </xf>
    <xf numFmtId="165" fontId="6" fillId="0" borderId="39" xfId="1" applyNumberFormat="1" applyFont="1" applyBorder="1" applyAlignment="1">
      <alignment horizontal="center"/>
    </xf>
    <xf numFmtId="165" fontId="6" fillId="0" borderId="40" xfId="1" applyNumberFormat="1" applyFont="1" applyBorder="1" applyAlignment="1">
      <alignment horizontal="center"/>
    </xf>
    <xf numFmtId="9" fontId="8" fillId="14" borderId="0" xfId="1" applyNumberFormat="1" applyFont="1" applyFill="1" applyBorder="1" applyAlignment="1">
      <alignment horizontal="center"/>
    </xf>
    <xf numFmtId="9" fontId="8" fillId="14" borderId="32" xfId="1" applyNumberFormat="1" applyFont="1" applyFill="1" applyBorder="1" applyAlignment="1">
      <alignment horizontal="center"/>
    </xf>
    <xf numFmtId="165" fontId="37" fillId="22" borderId="2" xfId="1" applyNumberFormat="1" applyFont="1" applyFill="1" applyBorder="1" applyAlignment="1">
      <alignment horizontal="center"/>
    </xf>
    <xf numFmtId="165" fontId="9" fillId="18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2" fontId="3" fillId="0" borderId="0" xfId="1" applyNumberFormat="1" applyFont="1" applyAlignment="1">
      <alignment horizontal="center"/>
    </xf>
    <xf numFmtId="165" fontId="3" fillId="0" borderId="12" xfId="1" applyNumberFormat="1" applyFont="1" applyBorder="1" applyAlignment="1">
      <alignment horizontal="center"/>
    </xf>
    <xf numFmtId="0" fontId="5" fillId="37" borderId="24" xfId="0" applyFont="1" applyFill="1" applyBorder="1" applyAlignment="1">
      <alignment horizontal="center"/>
    </xf>
    <xf numFmtId="0" fontId="5" fillId="37" borderId="27" xfId="0" applyFont="1" applyFill="1" applyBorder="1" applyAlignment="1">
      <alignment horizontal="center"/>
    </xf>
    <xf numFmtId="0" fontId="5" fillId="37" borderId="29" xfId="0" applyFont="1" applyFill="1" applyBorder="1" applyAlignment="1">
      <alignment horizontal="center"/>
    </xf>
    <xf numFmtId="0" fontId="6" fillId="37" borderId="30" xfId="0" applyFont="1" applyFill="1" applyBorder="1" applyAlignment="1">
      <alignment horizontal="center"/>
    </xf>
    <xf numFmtId="0" fontId="6" fillId="37" borderId="0" xfId="0" applyFont="1" applyFill="1" applyBorder="1" applyAlignment="1">
      <alignment horizontal="center"/>
    </xf>
    <xf numFmtId="0" fontId="6" fillId="37" borderId="32" xfId="0" applyFont="1" applyFill="1" applyBorder="1" applyAlignment="1">
      <alignment horizontal="center"/>
    </xf>
    <xf numFmtId="0" fontId="8" fillId="37" borderId="33" xfId="0" applyFont="1" applyFill="1" applyBorder="1" applyAlignment="1">
      <alignment horizontal="center"/>
    </xf>
    <xf numFmtId="0" fontId="8" fillId="37" borderId="1" xfId="0" applyFont="1" applyFill="1" applyBorder="1" applyAlignment="1">
      <alignment horizontal="center"/>
    </xf>
    <xf numFmtId="0" fontId="8" fillId="37" borderId="34" xfId="0" applyFont="1" applyFill="1" applyBorder="1" applyAlignment="1">
      <alignment horizontal="center"/>
    </xf>
    <xf numFmtId="0" fontId="3" fillId="0" borderId="0" xfId="0" applyFont="1"/>
    <xf numFmtId="0" fontId="19" fillId="17" borderId="3" xfId="0" applyFont="1" applyFill="1" applyBorder="1" applyAlignment="1">
      <alignment horizontal="center"/>
    </xf>
    <xf numFmtId="0" fontId="32" fillId="38" borderId="0" xfId="0" applyFont="1" applyFill="1" applyAlignment="1">
      <alignment horizontal="center"/>
    </xf>
    <xf numFmtId="0" fontId="33" fillId="38" borderId="0" xfId="0" applyFont="1" applyFill="1" applyAlignment="1">
      <alignment horizontal="center"/>
    </xf>
    <xf numFmtId="0" fontId="34" fillId="38" borderId="0" xfId="0" applyFont="1" applyFill="1"/>
    <xf numFmtId="0" fontId="34" fillId="38" borderId="0" xfId="0" applyFont="1" applyFill="1" applyBorder="1"/>
    <xf numFmtId="0" fontId="0" fillId="38" borderId="0" xfId="0" applyFill="1" applyBorder="1"/>
    <xf numFmtId="0" fontId="0" fillId="38" borderId="0" xfId="0" applyFill="1"/>
    <xf numFmtId="165" fontId="34" fillId="38" borderId="0" xfId="1" applyNumberFormat="1" applyFont="1" applyFill="1" applyAlignment="1">
      <alignment horizontal="center"/>
    </xf>
    <xf numFmtId="10" fontId="34" fillId="38" borderId="0" xfId="0" applyNumberFormat="1" applyFont="1" applyFill="1"/>
    <xf numFmtId="10" fontId="34" fillId="38" borderId="0" xfId="0" applyNumberFormat="1" applyFont="1" applyFill="1" applyBorder="1"/>
    <xf numFmtId="10" fontId="33" fillId="38" borderId="0" xfId="0" applyNumberFormat="1" applyFont="1" applyFill="1" applyBorder="1" applyAlignment="1">
      <alignment horizontal="center"/>
    </xf>
    <xf numFmtId="165" fontId="0" fillId="0" borderId="5" xfId="0" applyNumberFormat="1" applyBorder="1"/>
    <xf numFmtId="165" fontId="0" fillId="0" borderId="2" xfId="0" applyNumberFormat="1" applyBorder="1"/>
    <xf numFmtId="165" fontId="0" fillId="0" borderId="9" xfId="0" applyNumberFormat="1" applyBorder="1"/>
    <xf numFmtId="0" fontId="6" fillId="24" borderId="3" xfId="4" applyFont="1" applyFill="1" applyBorder="1" applyAlignment="1">
      <alignment horizontal="center"/>
    </xf>
    <xf numFmtId="165" fontId="8" fillId="16" borderId="4" xfId="4" applyNumberFormat="1" applyFont="1" applyFill="1" applyBorder="1" applyAlignment="1"/>
    <xf numFmtId="0" fontId="6" fillId="0" borderId="0" xfId="0" applyFont="1" applyAlignment="1">
      <alignment horizontal="center"/>
    </xf>
    <xf numFmtId="0" fontId="8" fillId="29" borderId="33" xfId="0" applyFont="1" applyFill="1" applyBorder="1" applyAlignment="1">
      <alignment horizontal="center"/>
    </xf>
    <xf numFmtId="0" fontId="8" fillId="29" borderId="1" xfId="0" applyFont="1" applyFill="1" applyBorder="1" applyAlignment="1">
      <alignment horizontal="center"/>
    </xf>
    <xf numFmtId="0" fontId="8" fillId="29" borderId="3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65" fontId="5" fillId="4" borderId="13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0" fontId="5" fillId="4" borderId="1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3" fillId="13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5" fontId="3" fillId="24" borderId="30" xfId="5" applyNumberFormat="1" applyFont="1" applyFill="1" applyBorder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5" fillId="13" borderId="0" xfId="0" applyNumberFormat="1" applyFont="1" applyFill="1" applyAlignment="1">
      <alignment horizontal="center"/>
    </xf>
    <xf numFmtId="0" fontId="19" fillId="17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19" borderId="0" xfId="0" applyFont="1" applyFill="1" applyAlignment="1">
      <alignment horizontal="center"/>
    </xf>
    <xf numFmtId="164" fontId="9" fillId="19" borderId="0" xfId="1" applyFont="1" applyFill="1" applyAlignment="1">
      <alignment horizontal="center"/>
    </xf>
    <xf numFmtId="165" fontId="9" fillId="19" borderId="3" xfId="1" applyNumberFormat="1" applyFont="1" applyFill="1" applyBorder="1" applyAlignment="1">
      <alignment horizontal="center"/>
    </xf>
    <xf numFmtId="10" fontId="9" fillId="19" borderId="3" xfId="1" applyNumberFormat="1" applyFont="1" applyFill="1" applyBorder="1" applyAlignment="1">
      <alignment horizontal="center"/>
    </xf>
    <xf numFmtId="0" fontId="5" fillId="39" borderId="0" xfId="0" applyFont="1" applyFill="1" applyAlignment="1">
      <alignment horizontal="center"/>
    </xf>
    <xf numFmtId="165" fontId="5" fillId="39" borderId="0" xfId="0" applyNumberFormat="1" applyFont="1" applyFill="1" applyAlignment="1">
      <alignment horizontal="center"/>
    </xf>
    <xf numFmtId="10" fontId="5" fillId="39" borderId="0" xfId="0" applyNumberFormat="1" applyFont="1" applyFill="1" applyAlignment="1">
      <alignment horizontal="center"/>
    </xf>
    <xf numFmtId="0" fontId="6" fillId="39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1" fillId="40" borderId="29" xfId="0" applyFont="1" applyFill="1" applyBorder="1" applyAlignment="1">
      <alignment horizontal="center" vertical="center"/>
    </xf>
    <xf numFmtId="0" fontId="40" fillId="0" borderId="0" xfId="0" applyFont="1"/>
    <xf numFmtId="0" fontId="40" fillId="0" borderId="22" xfId="0" applyFont="1" applyBorder="1"/>
    <xf numFmtId="0" fontId="41" fillId="40" borderId="38" xfId="0" applyFont="1" applyFill="1" applyBorder="1" applyAlignment="1">
      <alignment horizontal="center" vertical="center"/>
    </xf>
    <xf numFmtId="0" fontId="42" fillId="43" borderId="21" xfId="0" applyFont="1" applyFill="1" applyBorder="1" applyAlignment="1">
      <alignment vertical="center"/>
    </xf>
    <xf numFmtId="0" fontId="42" fillId="0" borderId="38" xfId="0" applyFont="1" applyBorder="1" applyAlignment="1">
      <alignment horizontal="center" vertical="center"/>
    </xf>
    <xf numFmtId="9" fontId="42" fillId="0" borderId="38" xfId="0" applyNumberFormat="1" applyFont="1" applyBorder="1" applyAlignment="1">
      <alignment horizontal="center" vertical="center"/>
    </xf>
    <xf numFmtId="3" fontId="42" fillId="0" borderId="38" xfId="0" applyNumberFormat="1" applyFont="1" applyBorder="1" applyAlignment="1">
      <alignment horizontal="center" vertical="center"/>
    </xf>
    <xf numFmtId="3" fontId="41" fillId="0" borderId="38" xfId="0" applyNumberFormat="1" applyFont="1" applyBorder="1" applyAlignment="1">
      <alignment horizontal="center" vertical="center"/>
    </xf>
    <xf numFmtId="0" fontId="42" fillId="43" borderId="38" xfId="0" applyFont="1" applyFill="1" applyBorder="1" applyAlignment="1">
      <alignment vertical="center"/>
    </xf>
    <xf numFmtId="0" fontId="42" fillId="40" borderId="38" xfId="0" applyFont="1" applyFill="1" applyBorder="1" applyAlignment="1">
      <alignment vertical="center"/>
    </xf>
    <xf numFmtId="3" fontId="41" fillId="40" borderId="3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2" fillId="22" borderId="0" xfId="0" applyFont="1" applyFill="1" applyAlignment="1">
      <alignment horizontal="center"/>
    </xf>
    <xf numFmtId="0" fontId="33" fillId="22" borderId="0" xfId="0" applyFont="1" applyFill="1" applyAlignment="1">
      <alignment horizontal="center"/>
    </xf>
    <xf numFmtId="0" fontId="34" fillId="22" borderId="0" xfId="0" applyFont="1" applyFill="1"/>
    <xf numFmtId="0" fontId="34" fillId="22" borderId="0" xfId="0" applyFont="1" applyFill="1" applyBorder="1"/>
    <xf numFmtId="0" fontId="0" fillId="22" borderId="0" xfId="0" applyFill="1" applyBorder="1"/>
    <xf numFmtId="165" fontId="34" fillId="22" borderId="0" xfId="1" applyNumberFormat="1" applyFont="1" applyFill="1" applyAlignment="1">
      <alignment horizontal="center"/>
    </xf>
    <xf numFmtId="10" fontId="34" fillId="22" borderId="0" xfId="0" applyNumberFormat="1" applyFont="1" applyFill="1"/>
    <xf numFmtId="10" fontId="34" fillId="22" borderId="0" xfId="0" applyNumberFormat="1" applyFont="1" applyFill="1" applyBorder="1"/>
    <xf numFmtId="10" fontId="33" fillId="22" borderId="0" xfId="0" applyNumberFormat="1" applyFont="1" applyFill="1" applyBorder="1" applyAlignment="1">
      <alignment horizontal="center"/>
    </xf>
    <xf numFmtId="0" fontId="3" fillId="14" borderId="0" xfId="0" applyFont="1" applyFill="1" applyBorder="1"/>
    <xf numFmtId="0" fontId="22" fillId="3" borderId="0" xfId="0" applyFont="1" applyFill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1" fillId="14" borderId="19" xfId="4" applyFont="1" applyFill="1" applyBorder="1" applyAlignment="1">
      <alignment horizontal="center"/>
    </xf>
    <xf numFmtId="0" fontId="31" fillId="14" borderId="20" xfId="4" applyFont="1" applyFill="1" applyBorder="1" applyAlignment="1">
      <alignment horizontal="center"/>
    </xf>
    <xf numFmtId="0" fontId="31" fillId="14" borderId="21" xfId="4" applyFont="1" applyFill="1" applyBorder="1" applyAlignment="1">
      <alignment horizontal="center"/>
    </xf>
    <xf numFmtId="0" fontId="30" fillId="36" borderId="19" xfId="4" applyFont="1" applyFill="1" applyBorder="1" applyAlignment="1">
      <alignment horizontal="center"/>
    </xf>
    <xf numFmtId="0" fontId="30" fillId="36" borderId="20" xfId="4" applyFont="1" applyFill="1" applyBorder="1" applyAlignment="1">
      <alignment horizontal="center"/>
    </xf>
    <xf numFmtId="0" fontId="30" fillId="36" borderId="21" xfId="4" applyFont="1" applyFill="1" applyBorder="1" applyAlignment="1">
      <alignment horizontal="center"/>
    </xf>
    <xf numFmtId="0" fontId="31" fillId="0" borderId="22" xfId="4" applyFont="1" applyBorder="1" applyAlignment="1">
      <alignment horizontal="center"/>
    </xf>
    <xf numFmtId="0" fontId="31" fillId="0" borderId="23" xfId="4" applyFont="1" applyBorder="1" applyAlignment="1">
      <alignment horizontal="center"/>
    </xf>
    <xf numFmtId="0" fontId="31" fillId="36" borderId="22" xfId="4" applyFont="1" applyFill="1" applyBorder="1" applyAlignment="1">
      <alignment horizontal="center"/>
    </xf>
    <xf numFmtId="0" fontId="31" fillId="36" borderId="23" xfId="4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29" borderId="24" xfId="0" applyFont="1" applyFill="1" applyBorder="1" applyAlignment="1">
      <alignment horizontal="center"/>
    </xf>
    <xf numFmtId="0" fontId="6" fillId="29" borderId="27" xfId="0" applyFont="1" applyFill="1" applyBorder="1" applyAlignment="1">
      <alignment horizontal="center"/>
    </xf>
    <xf numFmtId="0" fontId="6" fillId="29" borderId="29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41" fillId="42" borderId="46" xfId="0" applyFont="1" applyFill="1" applyBorder="1" applyAlignment="1">
      <alignment horizontal="center" vertical="center" textRotation="90"/>
    </xf>
    <xf numFmtId="0" fontId="41" fillId="42" borderId="44" xfId="0" applyFont="1" applyFill="1" applyBorder="1" applyAlignment="1">
      <alignment horizontal="center" vertical="center" textRotation="90"/>
    </xf>
    <xf numFmtId="0" fontId="41" fillId="42" borderId="43" xfId="0" applyFont="1" applyFill="1" applyBorder="1" applyAlignment="1">
      <alignment horizontal="center" vertical="center" textRotation="90"/>
    </xf>
    <xf numFmtId="0" fontId="41" fillId="41" borderId="19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/>
    </xf>
    <xf numFmtId="0" fontId="41" fillId="0" borderId="41" xfId="0" applyFont="1" applyBorder="1" applyAlignment="1">
      <alignment vertical="center"/>
    </xf>
    <xf numFmtId="0" fontId="41" fillId="40" borderId="45" xfId="0" applyFont="1" applyFill="1" applyBorder="1" applyAlignment="1">
      <alignment horizontal="center" vertical="center"/>
    </xf>
    <xf numFmtId="0" fontId="41" fillId="40" borderId="20" xfId="0" applyFont="1" applyFill="1" applyBorder="1" applyAlignment="1">
      <alignment horizontal="center" vertical="center"/>
    </xf>
    <xf numFmtId="0" fontId="41" fillId="40" borderId="42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0" fontId="19" fillId="17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8" fillId="21" borderId="3" xfId="0" applyFont="1" applyFill="1" applyBorder="1" applyAlignment="1">
      <alignment horizontal="center"/>
    </xf>
    <xf numFmtId="0" fontId="8" fillId="21" borderId="0" xfId="0" applyFont="1" applyFill="1" applyBorder="1" applyAlignment="1">
      <alignment horizontal="center"/>
    </xf>
    <xf numFmtId="0" fontId="8" fillId="22" borderId="3" xfId="0" applyFont="1" applyFill="1" applyBorder="1" applyAlignment="1">
      <alignment horizontal="center"/>
    </xf>
    <xf numFmtId="0" fontId="8" fillId="22" borderId="0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25" borderId="10" xfId="0" applyFont="1" applyFill="1" applyBorder="1" applyAlignment="1">
      <alignment horizontal="center" wrapText="1"/>
    </xf>
    <xf numFmtId="0" fontId="8" fillId="25" borderId="14" xfId="0" applyFont="1" applyFill="1" applyBorder="1" applyAlignment="1">
      <alignment horizontal="center" wrapText="1"/>
    </xf>
    <xf numFmtId="0" fontId="8" fillId="35" borderId="10" xfId="0" applyFont="1" applyFill="1" applyBorder="1" applyAlignment="1">
      <alignment horizontal="center" wrapText="1"/>
    </xf>
    <xf numFmtId="0" fontId="8" fillId="35" borderId="14" xfId="0" applyFont="1" applyFill="1" applyBorder="1" applyAlignment="1">
      <alignment horizontal="center" wrapText="1"/>
    </xf>
    <xf numFmtId="0" fontId="8" fillId="35" borderId="10" xfId="0" applyFont="1" applyFill="1" applyBorder="1" applyAlignment="1">
      <alignment horizontal="center"/>
    </xf>
    <xf numFmtId="0" fontId="8" fillId="35" borderId="1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21" fillId="24" borderId="10" xfId="0" applyFont="1" applyFill="1" applyBorder="1" applyAlignment="1">
      <alignment horizontal="center"/>
    </xf>
    <xf numFmtId="0" fontId="21" fillId="24" borderId="13" xfId="0" applyFont="1" applyFill="1" applyBorder="1" applyAlignment="1">
      <alignment horizontal="center"/>
    </xf>
    <xf numFmtId="0" fontId="21" fillId="24" borderId="14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14" xfId="0" applyFont="1" applyFill="1" applyBorder="1" applyAlignment="1">
      <alignment horizontal="center"/>
    </xf>
    <xf numFmtId="0" fontId="21" fillId="17" borderId="10" xfId="0" applyFont="1" applyFill="1" applyBorder="1" applyAlignment="1">
      <alignment horizontal="center"/>
    </xf>
    <xf numFmtId="0" fontId="21" fillId="17" borderId="13" xfId="0" applyFont="1" applyFill="1" applyBorder="1" applyAlignment="1">
      <alignment horizontal="center"/>
    </xf>
    <xf numFmtId="0" fontId="21" fillId="21" borderId="10" xfId="0" applyFont="1" applyFill="1" applyBorder="1" applyAlignment="1">
      <alignment horizontal="center"/>
    </xf>
    <xf numFmtId="0" fontId="21" fillId="21" borderId="13" xfId="0" applyFont="1" applyFill="1" applyBorder="1" applyAlignment="1">
      <alignment horizontal="center"/>
    </xf>
    <xf numFmtId="0" fontId="21" fillId="34" borderId="1" xfId="0" applyFont="1" applyFill="1" applyBorder="1" applyAlignment="1">
      <alignment horizontal="center"/>
    </xf>
    <xf numFmtId="0" fontId="21" fillId="24" borderId="1" xfId="0" applyFont="1" applyFill="1" applyBorder="1" applyAlignment="1">
      <alignment horizontal="center"/>
    </xf>
    <xf numFmtId="0" fontId="0" fillId="0" borderId="1" xfId="0" applyBorder="1" applyAlignment="1"/>
    <xf numFmtId="0" fontId="21" fillId="34" borderId="11" xfId="0" applyFont="1" applyFill="1" applyBorder="1" applyAlignment="1">
      <alignment horizontal="center"/>
    </xf>
    <xf numFmtId="0" fontId="22" fillId="17" borderId="10" xfId="0" applyFont="1" applyFill="1" applyBorder="1" applyAlignment="1">
      <alignment horizontal="center"/>
    </xf>
    <xf numFmtId="0" fontId="21" fillId="17" borderId="14" xfId="0" applyFont="1" applyFill="1" applyBorder="1" applyAlignment="1">
      <alignment horizontal="center"/>
    </xf>
    <xf numFmtId="0" fontId="22" fillId="34" borderId="10" xfId="0" applyFont="1" applyFill="1" applyBorder="1" applyAlignment="1">
      <alignment horizontal="center"/>
    </xf>
    <xf numFmtId="0" fontId="21" fillId="34" borderId="13" xfId="0" applyFont="1" applyFill="1" applyBorder="1" applyAlignment="1">
      <alignment horizontal="center"/>
    </xf>
    <xf numFmtId="0" fontId="21" fillId="34" borderId="14" xfId="0" applyFont="1" applyFill="1" applyBorder="1" applyAlignment="1">
      <alignment horizontal="center"/>
    </xf>
    <xf numFmtId="0" fontId="21" fillId="25" borderId="10" xfId="0" applyFont="1" applyFill="1" applyBorder="1" applyAlignment="1">
      <alignment horizontal="center"/>
    </xf>
    <xf numFmtId="0" fontId="21" fillId="25" borderId="13" xfId="0" applyFont="1" applyFill="1" applyBorder="1" applyAlignment="1">
      <alignment horizontal="center"/>
    </xf>
  </cellXfs>
  <cellStyles count="7">
    <cellStyle name="Millares" xfId="1" builtinId="3"/>
    <cellStyle name="Millares 2" xfId="5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6" xr:uid="{00000000-0005-0000-0000-000005000000}"/>
    <cellStyle name="Porcentaje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1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1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1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2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2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2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2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2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2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2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2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2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2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2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2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2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SKI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1693-4C41-9D7A-824C20C87CA4}"/>
              </c:ext>
            </c:extLst>
          </c:dPt>
          <c:dPt>
            <c:idx val="1"/>
            <c:bubble3D val="0"/>
            <c:explosion val="21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93-4C41-9D7A-824C20C87CA4}"/>
              </c:ext>
            </c:extLst>
          </c:dPt>
          <c:dPt>
            <c:idx val="2"/>
            <c:bubble3D val="0"/>
            <c:explosion val="2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93-4C41-9D7A-824C20C87C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QUIM'!$L$1,'RAW DATA PER QUIM'!$AL$1,'RAW DATA PER QUIM'!$BL$1)</c:f>
              <c:strCache>
                <c:ptCount val="3"/>
                <c:pt idx="0">
                  <c:v>ACL SKI</c:v>
                </c:pt>
                <c:pt idx="1">
                  <c:v>MCL SKI</c:v>
                </c:pt>
                <c:pt idx="2">
                  <c:v>CONTUSIONS SKI</c:v>
                </c:pt>
              </c:strCache>
            </c:strRef>
          </c:cat>
          <c:val>
            <c:numRef>
              <c:f>('RAW DATA PER QUIM'!$L$19,'RAW DATA PER QUIM'!$AL$19,'RAW DATA PER QUIM'!$BL$19)</c:f>
              <c:numCache>
                <c:formatCode>0.00%</c:formatCode>
                <c:ptCount val="3"/>
                <c:pt idx="0">
                  <c:v>0.36499948649481362</c:v>
                </c:pt>
                <c:pt idx="1">
                  <c:v>0.39416658108246894</c:v>
                </c:pt>
                <c:pt idx="2">
                  <c:v>0.19359145527369825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93-4C41-9D7A-824C20C87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66732558011843"/>
          <c:y val="0.30210804584678713"/>
          <c:w val="0.32008390164618539"/>
          <c:h val="0.4878048780487804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SEGOND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CFF0-47E4-AB4A-79095E810EB7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F0-47E4-AB4A-79095E810EB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QUIM'!$CN$1:$CO$1</c:f>
              <c:strCache>
                <c:ptCount val="2"/>
                <c:pt idx="0">
                  <c:v>SEGOND MALE</c:v>
                </c:pt>
                <c:pt idx="1">
                  <c:v>SEGOND FEMALE</c:v>
                </c:pt>
              </c:strCache>
            </c:strRef>
          </c:cat>
          <c:val>
            <c:numRef>
              <c:f>'RAW DATA PER QUIM'!$CN$19:$CO$19</c:f>
              <c:numCache>
                <c:formatCode>0.00%</c:formatCode>
                <c:ptCount val="2"/>
                <c:pt idx="0">
                  <c:v>0.47029702970297027</c:v>
                </c:pt>
                <c:pt idx="1">
                  <c:v>0.52970297029702973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0-47E4-AB4A-79095E810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648601456198721"/>
          <c:y val="0.46875145815106445"/>
          <c:w val="0.30334749997254529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651597783978772E-2"/>
          <c:y val="0.16538289312284843"/>
          <c:w val="0.77400744890150663"/>
          <c:h val="0.7565960456341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DIAGNOS'!$T$4</c:f>
              <c:strCache>
                <c:ptCount val="1"/>
                <c:pt idx="0">
                  <c:v>ACL 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DIAGNOS'!$T$5:$T$14</c:f>
              <c:numCache>
                <c:formatCode>General</c:formatCode>
                <c:ptCount val="10"/>
                <c:pt idx="0">
                  <c:v>109</c:v>
                </c:pt>
                <c:pt idx="1">
                  <c:v>129</c:v>
                </c:pt>
                <c:pt idx="2">
                  <c:v>128</c:v>
                </c:pt>
                <c:pt idx="3">
                  <c:v>110</c:v>
                </c:pt>
                <c:pt idx="4">
                  <c:v>82</c:v>
                </c:pt>
                <c:pt idx="5">
                  <c:v>130</c:v>
                </c:pt>
                <c:pt idx="6">
                  <c:v>137</c:v>
                </c:pt>
                <c:pt idx="7">
                  <c:v>122</c:v>
                </c:pt>
                <c:pt idx="8">
                  <c:v>144</c:v>
                </c:pt>
                <c:pt idx="9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2-4444-A8E2-D77C3EB75BE4}"/>
            </c:ext>
          </c:extLst>
        </c:ser>
        <c:ser>
          <c:idx val="1"/>
          <c:order val="1"/>
          <c:tx>
            <c:strRef>
              <c:f>'AGE AND GENDER SPECIFIC DIAGNOS'!$U$4</c:f>
              <c:strCache>
                <c:ptCount val="1"/>
                <c:pt idx="0">
                  <c:v>ACL 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DIAGNOS'!$U$5:$U$14</c:f>
              <c:numCache>
                <c:formatCode>General</c:formatCode>
                <c:ptCount val="10"/>
                <c:pt idx="0">
                  <c:v>194</c:v>
                </c:pt>
                <c:pt idx="1">
                  <c:v>225</c:v>
                </c:pt>
                <c:pt idx="2">
                  <c:v>207</c:v>
                </c:pt>
                <c:pt idx="3">
                  <c:v>200</c:v>
                </c:pt>
                <c:pt idx="4">
                  <c:v>150</c:v>
                </c:pt>
                <c:pt idx="5">
                  <c:v>243</c:v>
                </c:pt>
                <c:pt idx="6">
                  <c:v>252</c:v>
                </c:pt>
                <c:pt idx="7">
                  <c:v>284</c:v>
                </c:pt>
                <c:pt idx="8">
                  <c:v>269</c:v>
                </c:pt>
                <c:pt idx="9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92-4444-A8E2-D77C3EB7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46688"/>
        <c:axId val="95625600"/>
      </c:barChart>
      <c:catAx>
        <c:axId val="957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625600"/>
        <c:crosses val="autoZero"/>
        <c:auto val="1"/>
        <c:lblAlgn val="ctr"/>
        <c:lblOffset val="100"/>
        <c:noMultiLvlLbl val="0"/>
      </c:catAx>
      <c:valAx>
        <c:axId val="9562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4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19716570177157E-2"/>
          <c:y val="0.19195337072207766"/>
          <c:w val="0.7736768606978538"/>
          <c:h val="0.73945067350622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DIAGNOS'!$AK$4</c:f>
              <c:strCache>
                <c:ptCount val="1"/>
                <c:pt idx="0">
                  <c:v>MCL 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DIAGNOS'!$AK$5:$AK$14</c:f>
              <c:numCache>
                <c:formatCode>General</c:formatCode>
                <c:ptCount val="10"/>
                <c:pt idx="0">
                  <c:v>141</c:v>
                </c:pt>
                <c:pt idx="1">
                  <c:v>158</c:v>
                </c:pt>
                <c:pt idx="2">
                  <c:v>173</c:v>
                </c:pt>
                <c:pt idx="3">
                  <c:v>169</c:v>
                </c:pt>
                <c:pt idx="4">
                  <c:v>120</c:v>
                </c:pt>
                <c:pt idx="5">
                  <c:v>156</c:v>
                </c:pt>
                <c:pt idx="6">
                  <c:v>168</c:v>
                </c:pt>
                <c:pt idx="7">
                  <c:v>150</c:v>
                </c:pt>
                <c:pt idx="8">
                  <c:v>96</c:v>
                </c:pt>
                <c:pt idx="9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2-4498-BE87-0504D9D5DEF2}"/>
            </c:ext>
          </c:extLst>
        </c:ser>
        <c:ser>
          <c:idx val="1"/>
          <c:order val="1"/>
          <c:tx>
            <c:strRef>
              <c:f>'AGE AND GENDER SPECIFIC DIAGNOS'!$AL$4</c:f>
              <c:strCache>
                <c:ptCount val="1"/>
                <c:pt idx="0">
                  <c:v>MCL 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DIAGNOS'!$AL$5:$AL$14</c:f>
              <c:numCache>
                <c:formatCode>General</c:formatCode>
                <c:ptCount val="10"/>
                <c:pt idx="0">
                  <c:v>239</c:v>
                </c:pt>
                <c:pt idx="1">
                  <c:v>247</c:v>
                </c:pt>
                <c:pt idx="2">
                  <c:v>227</c:v>
                </c:pt>
                <c:pt idx="3">
                  <c:v>218</c:v>
                </c:pt>
                <c:pt idx="4">
                  <c:v>228</c:v>
                </c:pt>
                <c:pt idx="5">
                  <c:v>216</c:v>
                </c:pt>
                <c:pt idx="6">
                  <c:v>238</c:v>
                </c:pt>
                <c:pt idx="7">
                  <c:v>248</c:v>
                </c:pt>
                <c:pt idx="8">
                  <c:v>103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2-4498-BE87-0504D9D5D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59136"/>
        <c:axId val="95660672"/>
      </c:barChart>
      <c:catAx>
        <c:axId val="9565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660672"/>
        <c:crosses val="autoZero"/>
        <c:auto val="1"/>
        <c:lblAlgn val="ctr"/>
        <c:lblOffset val="100"/>
        <c:noMultiLvlLbl val="0"/>
      </c:catAx>
      <c:valAx>
        <c:axId val="956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5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504310280506941E-2"/>
          <c:y val="0.23015304129808875"/>
          <c:w val="0.6749624317762386"/>
          <c:h val="0.682722075447288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DIAGNOS'!$BB$4</c:f>
              <c:strCache>
                <c:ptCount val="1"/>
                <c:pt idx="0">
                  <c:v>KNEE CONTUSIONS 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DIAGNOS'!$BB$5:$BB$14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26</c:v>
                </c:pt>
                <c:pt idx="4">
                  <c:v>27</c:v>
                </c:pt>
                <c:pt idx="5">
                  <c:v>81</c:v>
                </c:pt>
                <c:pt idx="6">
                  <c:v>42</c:v>
                </c:pt>
                <c:pt idx="7">
                  <c:v>45</c:v>
                </c:pt>
                <c:pt idx="8">
                  <c:v>40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2-4662-812B-D6417966102D}"/>
            </c:ext>
          </c:extLst>
        </c:ser>
        <c:ser>
          <c:idx val="1"/>
          <c:order val="1"/>
          <c:tx>
            <c:strRef>
              <c:f>'AGE AND GENDER SPECIFIC DIAGNOS'!$BC$4</c:f>
              <c:strCache>
                <c:ptCount val="1"/>
                <c:pt idx="0">
                  <c:v>KNEE CONTUSIONS 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DIAGNOS'!$BC$5:$BC$14</c:f>
              <c:numCache>
                <c:formatCode>General</c:formatCode>
                <c:ptCount val="10"/>
                <c:pt idx="0">
                  <c:v>21</c:v>
                </c:pt>
                <c:pt idx="1">
                  <c:v>17</c:v>
                </c:pt>
                <c:pt idx="2">
                  <c:v>24</c:v>
                </c:pt>
                <c:pt idx="3">
                  <c:v>16</c:v>
                </c:pt>
                <c:pt idx="4">
                  <c:v>15</c:v>
                </c:pt>
                <c:pt idx="5">
                  <c:v>71</c:v>
                </c:pt>
                <c:pt idx="6">
                  <c:v>31</c:v>
                </c:pt>
                <c:pt idx="7">
                  <c:v>39</c:v>
                </c:pt>
                <c:pt idx="8">
                  <c:v>39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2-4662-812B-D6417966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681920"/>
        <c:axId val="95757440"/>
      </c:barChart>
      <c:catAx>
        <c:axId val="956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57440"/>
        <c:crosses val="autoZero"/>
        <c:auto val="1"/>
        <c:lblAlgn val="ctr"/>
        <c:lblOffset val="100"/>
        <c:noMultiLvlLbl val="0"/>
      </c:catAx>
      <c:valAx>
        <c:axId val="957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6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903415728988585E-2"/>
          <c:y val="0.16223660393997621"/>
          <c:w val="0.68095627543964443"/>
          <c:h val="0.766587987052427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DIAGNOS'!$BS$4</c:f>
              <c:strCache>
                <c:ptCount val="1"/>
                <c:pt idx="0">
                  <c:v>TIBIA EMINENCE 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DIAGNOS'!$BS$5:$BS$14</c:f>
              <c:numCache>
                <c:formatCode>General</c:formatCode>
                <c:ptCount val="10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29</c:v>
                </c:pt>
                <c:pt idx="4">
                  <c:v>20</c:v>
                </c:pt>
                <c:pt idx="5">
                  <c:v>7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B-4474-ACCA-661C0D9B225D}"/>
            </c:ext>
          </c:extLst>
        </c:ser>
        <c:ser>
          <c:idx val="1"/>
          <c:order val="1"/>
          <c:tx>
            <c:strRef>
              <c:f>'AGE AND GENDER SPECIFIC DIAGNOS'!$BT$4</c:f>
              <c:strCache>
                <c:ptCount val="1"/>
                <c:pt idx="0">
                  <c:v>TIBIA EMINENCE 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DIAGNOS'!$BT$5:$BT$14</c:f>
              <c:numCache>
                <c:formatCode>General</c:formatCode>
                <c:ptCount val="10"/>
                <c:pt idx="0">
                  <c:v>17</c:v>
                </c:pt>
                <c:pt idx="1">
                  <c:v>38</c:v>
                </c:pt>
                <c:pt idx="2">
                  <c:v>22</c:v>
                </c:pt>
                <c:pt idx="3">
                  <c:v>35</c:v>
                </c:pt>
                <c:pt idx="4">
                  <c:v>36</c:v>
                </c:pt>
                <c:pt idx="5">
                  <c:v>15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B-4474-ACCA-661C0D9B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95072"/>
        <c:axId val="95796608"/>
      </c:barChart>
      <c:catAx>
        <c:axId val="9579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96608"/>
        <c:crosses val="autoZero"/>
        <c:auto val="1"/>
        <c:lblAlgn val="ctr"/>
        <c:lblOffset val="100"/>
        <c:noMultiLvlLbl val="0"/>
      </c:catAx>
      <c:valAx>
        <c:axId val="9579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9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79540638806286E-2"/>
          <c:y val="0.16721985974090847"/>
          <c:w val="0.71018206103172055"/>
          <c:h val="0.76532500296296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DIAGNOS'!$CJ$4</c:f>
              <c:strCache>
                <c:ptCount val="1"/>
                <c:pt idx="0">
                  <c:v>TIBIA Plateau 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DIAGNOS'!$CJ$5:$CJ$14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26</c:v>
                </c:pt>
                <c:pt idx="5">
                  <c:v>13</c:v>
                </c:pt>
                <c:pt idx="6">
                  <c:v>21</c:v>
                </c:pt>
                <c:pt idx="7">
                  <c:v>28</c:v>
                </c:pt>
                <c:pt idx="8">
                  <c:v>37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339-A2CC-CF73080E90D7}"/>
            </c:ext>
          </c:extLst>
        </c:ser>
        <c:ser>
          <c:idx val="1"/>
          <c:order val="1"/>
          <c:tx>
            <c:strRef>
              <c:f>'AGE AND GENDER SPECIFIC DIAGNOS'!$CK$4</c:f>
              <c:strCache>
                <c:ptCount val="1"/>
                <c:pt idx="0">
                  <c:v>TIBIA Plateau 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DIAGNOS'!$CK$5:$CK$14</c:f>
              <c:numCache>
                <c:formatCode>General</c:formatCode>
                <c:ptCount val="10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68</c:v>
                </c:pt>
                <c:pt idx="5">
                  <c:v>20</c:v>
                </c:pt>
                <c:pt idx="6">
                  <c:v>44</c:v>
                </c:pt>
                <c:pt idx="7">
                  <c:v>70</c:v>
                </c:pt>
                <c:pt idx="8">
                  <c:v>77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2-4339-A2CC-CF73080E9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42688"/>
        <c:axId val="95844224"/>
      </c:barChart>
      <c:catAx>
        <c:axId val="958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844224"/>
        <c:crosses val="autoZero"/>
        <c:auto val="1"/>
        <c:lblAlgn val="ctr"/>
        <c:lblOffset val="100"/>
        <c:noMultiLvlLbl val="0"/>
      </c:catAx>
      <c:valAx>
        <c:axId val="958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SKI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63AD-4BAA-B73C-D804FB7C67D8}"/>
              </c:ext>
            </c:extLst>
          </c:dPt>
          <c:dPt>
            <c:idx val="1"/>
            <c:bubble3D val="0"/>
            <c:explosion val="21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AD-4BAA-B73C-D804FB7C67D8}"/>
              </c:ext>
            </c:extLst>
          </c:dPt>
          <c:dPt>
            <c:idx val="2"/>
            <c:bubble3D val="0"/>
            <c:explosion val="2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3AD-4BAA-B73C-D804FB7C67D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(RODILLA!$L$1,RODILLA!$AL$1,RODILLA!$BL$1)</c:f>
              <c:strCache>
                <c:ptCount val="3"/>
                <c:pt idx="0">
                  <c:v>ACL SKI</c:v>
                </c:pt>
                <c:pt idx="1">
                  <c:v>MCL SKI</c:v>
                </c:pt>
                <c:pt idx="2">
                  <c:v>CONTUSIONS SKI</c:v>
                </c:pt>
              </c:strCache>
            </c:strRef>
          </c:cat>
          <c:val>
            <c:numRef>
              <c:f>(RODILLA!$L$37,RODILLA!$AL$37,RODILLA!$BL$37)</c:f>
              <c:numCache>
                <c:formatCode>0.00%</c:formatCode>
                <c:ptCount val="3"/>
                <c:pt idx="0">
                  <c:v>0.36499948649481362</c:v>
                </c:pt>
                <c:pt idx="1">
                  <c:v>0.39416658108246894</c:v>
                </c:pt>
                <c:pt idx="2">
                  <c:v>0.19359145527369825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AD-4BAA-B73C-D804FB7C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66732558011843"/>
          <c:y val="0.30210804584678713"/>
          <c:w val="0.32008390164618539"/>
          <c:h val="0.4878048780487804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SNOW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33"/>
          <c:dPt>
            <c:idx val="0"/>
            <c:bubble3D val="0"/>
            <c:explosion val="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A4-441D-95A5-071DA81E4C33}"/>
              </c:ext>
            </c:extLst>
          </c:dPt>
          <c:dPt>
            <c:idx val="1"/>
            <c:bubble3D val="0"/>
            <c:explosion val="2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A4-441D-95A5-071DA81E4C33}"/>
              </c:ext>
            </c:extLst>
          </c:dPt>
          <c:dPt>
            <c:idx val="2"/>
            <c:bubble3D val="0"/>
            <c:explosion val="14"/>
            <c:extLst>
              <c:ext xmlns:c16="http://schemas.microsoft.com/office/drawing/2014/chart" uri="{C3380CC4-5D6E-409C-BE32-E72D297353CC}">
                <c16:uniqueId val="{00000004-D4A4-441D-95A5-071DA81E4C33}"/>
              </c:ext>
            </c:extLst>
          </c:dPt>
          <c:dLbls>
            <c:dLbl>
              <c:idx val="0"/>
              <c:layout>
                <c:manualLayout>
                  <c:x val="-8.0215354879803205E-2"/>
                  <c:y val="0.12210952125607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A4-441D-95A5-071DA81E4C3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(RODILLA!$M$1,RODILLA!$AM$1,RODILLA!$BM$1)</c:f>
              <c:strCache>
                <c:ptCount val="3"/>
                <c:pt idx="0">
                  <c:v>ACL SNOW</c:v>
                </c:pt>
                <c:pt idx="1">
                  <c:v>MCL SNOW</c:v>
                </c:pt>
                <c:pt idx="2">
                  <c:v>CONTUSIONS SNOW</c:v>
                </c:pt>
              </c:strCache>
            </c:strRef>
          </c:cat>
          <c:val>
            <c:numRef>
              <c:f>(RODILLA!$M$37,RODILLA!$AM$37,RODILLA!$BM$37)</c:f>
              <c:numCache>
                <c:formatCode>0.00%</c:formatCode>
                <c:ptCount val="3"/>
                <c:pt idx="0">
                  <c:v>5.4431549758652562E-3</c:v>
                </c:pt>
                <c:pt idx="1">
                  <c:v>1.8383485673205299E-2</c:v>
                </c:pt>
                <c:pt idx="2">
                  <c:v>1.4891650405669097E-2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A4-441D-95A5-071DA81E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57388067077377"/>
          <c:y val="0.41009717871287593"/>
          <c:w val="0.23430984306877956"/>
          <c:h val="0.28472331583552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tx>
            <c:v>KNEE INJURIES</c:v>
          </c:tx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4CD5-47CC-A442-C605DF06A26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CD5-47CC-A442-C605DF06A26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RODILLA!$E$1:$F$1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RODILLA!$E$37:$F$37</c:f>
              <c:numCache>
                <c:formatCode>0.00%</c:formatCode>
                <c:ptCount val="2"/>
                <c:pt idx="0">
                  <c:v>0.42754441819862382</c:v>
                </c:pt>
                <c:pt idx="1">
                  <c:v>0.56002875629043858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5-47CC-A442-C605DF06A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276216518960231"/>
          <c:y val="0.46689895470383275"/>
          <c:w val="0.30753160039095528"/>
          <c:h val="0.264808362369337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942B-4278-B37D-35605E61992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2B-4278-B37D-35605E61992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RODILLA!$N$1:$O$1</c:f>
              <c:strCache>
                <c:ptCount val="2"/>
                <c:pt idx="0">
                  <c:v>ACL MALE</c:v>
                </c:pt>
                <c:pt idx="1">
                  <c:v>ACL FEMALE</c:v>
                </c:pt>
              </c:strCache>
            </c:strRef>
          </c:cat>
          <c:val>
            <c:numRef>
              <c:f>RODILLA!$N$37:$O$37</c:f>
              <c:numCache>
                <c:formatCode>0.00%</c:formatCode>
                <c:ptCount val="2"/>
                <c:pt idx="0">
                  <c:v>0.37510396451344608</c:v>
                </c:pt>
                <c:pt idx="1">
                  <c:v>0.62489603548655392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2B-4278-B37D-35605E61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34981063949449"/>
          <c:y val="0.45468305670424292"/>
          <c:w val="0.22291710411198595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8C-4A34-BF63-301CBEFE9D8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8C-4A34-BF63-301CBEFE9D8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RODILLA!$AA$1:$AB$1</c:f>
              <c:strCache>
                <c:ptCount val="2"/>
                <c:pt idx="0">
                  <c:v>PCL MALE</c:v>
                </c:pt>
                <c:pt idx="1">
                  <c:v>PCL FEMALE</c:v>
                </c:pt>
              </c:strCache>
            </c:strRef>
          </c:cat>
          <c:val>
            <c:numRef>
              <c:f>RODILLA!$AA$37:$AB$37</c:f>
              <c:numCache>
                <c:formatCode>0.00%</c:formatCode>
                <c:ptCount val="2"/>
                <c:pt idx="0">
                  <c:v>0.62962962962962965</c:v>
                </c:pt>
                <c:pt idx="1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8C-4A34-BF63-301CBEFE9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526970954356845"/>
          <c:y val="0.47222368037328666"/>
          <c:w val="0.22199170124481327"/>
          <c:h val="0.1875007290755322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 EMINENCE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ED46-4EFE-A4AC-00BBAF33658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D46-4EFE-A4AC-00BBAF336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QUIM'!$DA$1:$DB$1</c:f>
              <c:strCache>
                <c:ptCount val="2"/>
                <c:pt idx="0">
                  <c:v>TIBIAL EMINENCE MALE</c:v>
                </c:pt>
                <c:pt idx="1">
                  <c:v>TIBIAL EMINENCE FEMALE</c:v>
                </c:pt>
              </c:strCache>
            </c:strRef>
          </c:cat>
          <c:val>
            <c:numRef>
              <c:f>'RAW DATA PER QUIM'!$DA$19:$DB$19</c:f>
              <c:numCache>
                <c:formatCode>0.00%</c:formatCode>
                <c:ptCount val="2"/>
                <c:pt idx="0">
                  <c:v>0.35978835978835977</c:v>
                </c:pt>
                <c:pt idx="1">
                  <c:v>0.64021164021164023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6-4EFE-A4AC-00BBAF336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659616969844084"/>
          <c:y val="0.46875145815106445"/>
          <c:w val="0.3065539928896171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MCL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976-48A3-BA44-AF113FF50EE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976-48A3-BA44-AF113FF50EE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RODILLA!$AN$1:$AO$1</c:f>
              <c:strCache>
                <c:ptCount val="2"/>
                <c:pt idx="0">
                  <c:v>MCL MALE</c:v>
                </c:pt>
                <c:pt idx="1">
                  <c:v>MCL FEMALE</c:v>
                </c:pt>
              </c:strCache>
            </c:strRef>
          </c:cat>
          <c:val>
            <c:numRef>
              <c:f>RODILLA!$AN$37:$AO$37</c:f>
              <c:numCache>
                <c:formatCode>0.00%</c:formatCode>
                <c:ptCount val="2"/>
                <c:pt idx="0">
                  <c:v>0.41573313417973612</c:v>
                </c:pt>
                <c:pt idx="1">
                  <c:v>0.58376898182723425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6-48A3-BA44-AF113FF5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928914220450474"/>
          <c:y val="0.47386759581881532"/>
          <c:w val="0.20292908993070424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76A2-4E3C-A82F-475DB220B3E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6A2-4E3C-A82F-475DB220B3E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RODILLA!$BA$1:$BB$1</c:f>
              <c:strCache>
                <c:ptCount val="2"/>
                <c:pt idx="0">
                  <c:v>LCL MALE</c:v>
                </c:pt>
                <c:pt idx="1">
                  <c:v>LCL FEMALE</c:v>
                </c:pt>
              </c:strCache>
            </c:strRef>
          </c:cat>
          <c:val>
            <c:numRef>
              <c:f>RODILLA!$BA$37:$BB$37</c:f>
              <c:numCache>
                <c:formatCode>0.00%</c:formatCode>
                <c:ptCount val="2"/>
                <c:pt idx="0">
                  <c:v>0.47457627118644069</c:v>
                </c:pt>
                <c:pt idx="1">
                  <c:v>0.56779661016949157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2-4E3C-A82F-475DB220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SPRAIN/CONTUSIONS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865B-48B5-A572-B51D313B0EE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5B-48B5-A572-B51D313B0E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RODILLA!$BN$1:$BO$1</c:f>
              <c:strCache>
                <c:ptCount val="2"/>
                <c:pt idx="0">
                  <c:v>CONTUSIONS MALE</c:v>
                </c:pt>
                <c:pt idx="1">
                  <c:v>CONTUSIONS FEMALE</c:v>
                </c:pt>
              </c:strCache>
            </c:strRef>
          </c:cat>
          <c:val>
            <c:numRef>
              <c:f>RODILLA!$BN$37:$BO$37</c:f>
              <c:numCache>
                <c:formatCode>0.00%</c:formatCode>
                <c:ptCount val="2"/>
                <c:pt idx="0">
                  <c:v>0.49530956848030017</c:v>
                </c:pt>
                <c:pt idx="1">
                  <c:v>0.50469043151969983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5B-48B5-A572-B51D313B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O'DONAHUE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FEDC-4113-9D10-AAAC96D0BEC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EDC-4113-9D10-AAAC96D0BEC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RODILLA!$CA$1:$CB$1</c:f>
              <c:strCache>
                <c:ptCount val="2"/>
                <c:pt idx="0">
                  <c:v>O'DONAHUE MALE</c:v>
                </c:pt>
                <c:pt idx="1">
                  <c:v>O'DONAHUE FEMALE</c:v>
                </c:pt>
              </c:strCache>
            </c:strRef>
          </c:cat>
          <c:val>
            <c:numRef>
              <c:f>RODILLA!$CA$37:$CB$37</c:f>
              <c:numCache>
                <c:formatCode>0.00%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C-4113-9D10-AAAC96D0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728887149975826"/>
          <c:y val="0.46875145815106445"/>
          <c:w val="0.3043484781793580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SEGOND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B888-420E-B1FC-18F514E4D0DC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888-420E-B1FC-18F514E4D0D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RODILLA!$CN$1:$CO$1</c:f>
              <c:strCache>
                <c:ptCount val="2"/>
                <c:pt idx="0">
                  <c:v>SEGOND MALE</c:v>
                </c:pt>
                <c:pt idx="1">
                  <c:v>SEGOND FEMALE</c:v>
                </c:pt>
              </c:strCache>
            </c:strRef>
          </c:cat>
          <c:val>
            <c:numRef>
              <c:f>RODILLA!$CN$37:$CO$37</c:f>
              <c:numCache>
                <c:formatCode>0.00%</c:formatCode>
                <c:ptCount val="2"/>
                <c:pt idx="0">
                  <c:v>0.47029702970297027</c:v>
                </c:pt>
                <c:pt idx="1">
                  <c:v>0.52970297029702973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8-420E-B1FC-18F514E4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648601456198721"/>
          <c:y val="0.46875145815106445"/>
          <c:w val="0.30334749997254529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 EMINENCE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9DFB-4584-9DD7-ECF523ED977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DFB-4584-9DD7-ECF523ED977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RODILLA!$DA$1:$DB$1</c:f>
              <c:strCache>
                <c:ptCount val="2"/>
                <c:pt idx="0">
                  <c:v>TIBIAL EMINENCE MALE</c:v>
                </c:pt>
                <c:pt idx="1">
                  <c:v>TIBIAL EMINENCE FEMALE</c:v>
                </c:pt>
              </c:strCache>
            </c:strRef>
          </c:cat>
          <c:val>
            <c:numRef>
              <c:f>RODILLA!$DA$37:$DB$37</c:f>
              <c:numCache>
                <c:formatCode>0.00%</c:formatCode>
                <c:ptCount val="2"/>
                <c:pt idx="0">
                  <c:v>0.35978835978835977</c:v>
                </c:pt>
                <c:pt idx="1">
                  <c:v>0.64021164021164023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B-4584-9DD7-ECF523ED9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659616969844084"/>
          <c:y val="0.46875145815106445"/>
          <c:w val="0.3065539928896171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A0-4609-AEED-787C766BF13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A0-4609-AEED-787C766BF131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A0-4609-AEED-787C766BF131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A0-4609-AEED-787C766BF131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A0-4609-AEED-787C766BF131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A0-4609-AEED-787C766BF131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A0-4609-AEED-787C766BF131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A0-4609-AEED-787C766BF131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A0-4609-AEED-787C766BF13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(RODILLA!$K$1,RODILLA!$X$1,RODILLA!$AK$1,RODILLA!$AX$1,RODILLA!$BK$1,RODILLA!$BX$1,RODILLA!$CK$1,RODILLA!$CX$1,RODILLA!$DK$1)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(RODILLA!$L$37,RODILLA!$Y$37,RODILLA!$AL$37,RODILLA!$AY$37,RODILLA!$BL$37,RODILLA!$BY$37,RODILLA!$CL$37,RODILLA!$CY$37,RODILLA!$DL$37)</c:f>
              <c:numCache>
                <c:formatCode>0.00%</c:formatCode>
                <c:ptCount val="9"/>
                <c:pt idx="0">
                  <c:v>0.36499948649481362</c:v>
                </c:pt>
                <c:pt idx="1">
                  <c:v>2.464824894731437E-3</c:v>
                </c:pt>
                <c:pt idx="2">
                  <c:v>0.39416658108246894</c:v>
                </c:pt>
                <c:pt idx="3">
                  <c:v>4.6112765738933963E-2</c:v>
                </c:pt>
                <c:pt idx="4">
                  <c:v>0.19359145527369825</c:v>
                </c:pt>
                <c:pt idx="5">
                  <c:v>4.1080414912190617E-3</c:v>
                </c:pt>
                <c:pt idx="6">
                  <c:v>2.0540207456095305E-2</c:v>
                </c:pt>
                <c:pt idx="7">
                  <c:v>3.8307486905617749E-2</c:v>
                </c:pt>
                <c:pt idx="8">
                  <c:v>6.8398890828797368E-2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3A0-4609-AEED-787C766BF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72256861557463"/>
          <c:y val="0.17889106437723906"/>
          <c:w val="0.24886909498303655"/>
          <c:h val="0.75849806788462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</a:t>
            </a:r>
            <a:r>
              <a:rPr lang="es-ES" baseline="0"/>
              <a:t> </a:t>
            </a:r>
            <a:r>
              <a:rPr lang="es-ES"/>
              <a:t>TUBEROSITY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699D-4183-A566-ABB9720274D7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9D-4183-A566-ABB9720274D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RODILLA!$DN$1:$DO$1</c:f>
              <c:strCache>
                <c:ptCount val="2"/>
                <c:pt idx="0">
                  <c:v>TIBIAL Plateau MALE</c:v>
                </c:pt>
                <c:pt idx="1">
                  <c:v>TIBIAL Plateau FEMALE</c:v>
                </c:pt>
              </c:strCache>
            </c:strRef>
          </c:cat>
          <c:val>
            <c:numRef>
              <c:f>RODILLA!$DN$37:$DO$37</c:f>
              <c:numCache>
                <c:formatCode>0.00%</c:formatCode>
                <c:ptCount val="2"/>
                <c:pt idx="0">
                  <c:v>0.30298507462686569</c:v>
                </c:pt>
                <c:pt idx="1">
                  <c:v>0.69701492537313436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D-4183-A566-ABB972027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48197792069887"/>
          <c:y val="0.4425087108013937"/>
          <c:w val="0.30655386588126865"/>
          <c:h val="0.519163763066202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48365540980779E-2"/>
          <c:y val="0.24786608465548632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E0-41C8-9658-BC93E10C0326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BE0-41C8-9658-BC93E10C0326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BE0-41C8-9658-BC93E10C0326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BE0-41C8-9658-BC93E10C0326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BE0-41C8-9658-BC93E10C0326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BE0-41C8-9658-BC93E10C0326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BE0-41C8-9658-BC93E10C0326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BE0-41C8-9658-BC93E10C0326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BE0-41C8-9658-BC93E10C032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(RODILLA!$K$1,RODILLA!$X$1,RODILLA!$AK$1,RODILLA!$AX$1,RODILLA!$BK$1,RODILLA!$BX$1,RODILLA!$CK$1,RODILLA!$CX$1,RODILLA!$DK$1)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(RODILLA!$M$37,RODILLA!$Z$37,RODILLA!$AM$37,RODILLA!$AZ$37,RODILLA!$BM$37,RODILLA!$BZ$37,RODILLA!$CM$37,RODILLA!$CZ$37,RODILLA!$DM$37)</c:f>
              <c:numCache>
                <c:formatCode>0.00%</c:formatCode>
                <c:ptCount val="9"/>
                <c:pt idx="0">
                  <c:v>5.4431549758652562E-3</c:v>
                </c:pt>
                <c:pt idx="1">
                  <c:v>3.0810311184142962E-4</c:v>
                </c:pt>
                <c:pt idx="2">
                  <c:v>1.8383485673205299E-2</c:v>
                </c:pt>
                <c:pt idx="3">
                  <c:v>2.3621238574509603E-3</c:v>
                </c:pt>
                <c:pt idx="4">
                  <c:v>1.4891650405669097E-2</c:v>
                </c:pt>
                <c:pt idx="5">
                  <c:v>0</c:v>
                </c:pt>
                <c:pt idx="6">
                  <c:v>2.0540207456095307E-4</c:v>
                </c:pt>
                <c:pt idx="7">
                  <c:v>5.1350518640238272E-4</c:v>
                </c:pt>
                <c:pt idx="8">
                  <c:v>4.1080414912190614E-4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BE0-41C8-9658-BC93E10C0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187969924812"/>
          <c:y val="0.1767857142857143"/>
          <c:w val="0.24812030075187974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INJURIES TOTAL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6D-402E-9E65-FD10C4CA42D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6D-402E-9E65-FD10C4CA42DB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6D-402E-9E65-FD10C4CA42DB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6D-402E-9E65-FD10C4CA42DB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6D-402E-9E65-FD10C4CA42DB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46D-402E-9E65-FD10C4CA42DB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46D-402E-9E65-FD10C4CA42DB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46D-402E-9E65-FD10C4CA42DB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46D-402E-9E65-FD10C4CA42D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(RODILLA!$K$1,RODILLA!$X$1,RODILLA!$AK$1,RODILLA!$AX$1,RODILLA!$BK$1,RODILLA!$BX$1,RODILLA!$CK$1,RODILLA!$CX$1,RODILLA!$DK$1)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(RODILLA!$K$37,RODILLA!$X$37,RODILLA!$AK$37,RODILLA!$AX$37,RODILLA!$BK$37,RODILLA!$BX$37,RODILLA!$CK$37,RODILLA!$CX$37,RODILLA!$DK$37)</c:f>
              <c:numCache>
                <c:formatCode>0.00%</c:formatCode>
                <c:ptCount val="9"/>
                <c:pt idx="0">
                  <c:v>0.37044264147067885</c:v>
                </c:pt>
                <c:pt idx="1">
                  <c:v>2.7729280065728664E-3</c:v>
                </c:pt>
                <c:pt idx="2">
                  <c:v>0.41255006675567424</c:v>
                </c:pt>
                <c:pt idx="3">
                  <c:v>4.8474889596384921E-2</c:v>
                </c:pt>
                <c:pt idx="4">
                  <c:v>0.21895861148197596</c:v>
                </c:pt>
                <c:pt idx="5">
                  <c:v>4.1080414912190617E-3</c:v>
                </c:pt>
                <c:pt idx="6">
                  <c:v>2.074560953065626E-2</c:v>
                </c:pt>
                <c:pt idx="7">
                  <c:v>3.8820992092020126E-2</c:v>
                </c:pt>
                <c:pt idx="8">
                  <c:v>6.8809694977919278E-2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46D-402E-9E65-FD10C4CA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420912514691023"/>
          <c:y val="0.1767857142857143"/>
          <c:w val="0.24886906304093959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5D-44B7-AF59-47D3201166ED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5D-44B7-AF59-47D3201166ED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5D-44B7-AF59-47D3201166ED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5D-44B7-AF59-47D3201166ED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5D-44B7-AF59-47D3201166ED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F5D-44B7-AF59-47D3201166ED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F5D-44B7-AF59-47D3201166ED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F5D-44B7-AF59-47D3201166ED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F5D-44B7-AF59-47D3201166E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QUIM'!$K$1,'RAW DATA PER QUIM'!$X$1,'RAW DATA PER QUIM'!$AK$1,'RAW DATA PER QUIM'!$AX$1,'RAW DATA PER QUIM'!$BK$1,'RAW DATA PER QUIM'!$BX$1,'RAW DATA PER QUIM'!$CK$1,'RAW DATA PER QUIM'!$CX$1,'RAW DATA PER QUIM'!$DK$1)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('RAW DATA PER QUIM'!$L$19,'RAW DATA PER QUIM'!$Y$19,'RAW DATA PER QUIM'!$AL$19,'RAW DATA PER QUIM'!$AY$19,'RAW DATA PER QUIM'!$BL$19,'RAW DATA PER QUIM'!$BY$19,'RAW DATA PER QUIM'!$CL$19,'RAW DATA PER QUIM'!$CY$19,'RAW DATA PER QUIM'!$DL$19)</c:f>
              <c:numCache>
                <c:formatCode>0.00%</c:formatCode>
                <c:ptCount val="9"/>
                <c:pt idx="0">
                  <c:v>0.36499948649481362</c:v>
                </c:pt>
                <c:pt idx="1">
                  <c:v>2.464824894731437E-3</c:v>
                </c:pt>
                <c:pt idx="2">
                  <c:v>0.39416658108246894</c:v>
                </c:pt>
                <c:pt idx="3">
                  <c:v>4.6112765738933963E-2</c:v>
                </c:pt>
                <c:pt idx="4">
                  <c:v>0.19359145527369825</c:v>
                </c:pt>
                <c:pt idx="5">
                  <c:v>4.1080414912190617E-3</c:v>
                </c:pt>
                <c:pt idx="6">
                  <c:v>2.0540207456095305E-2</c:v>
                </c:pt>
                <c:pt idx="7">
                  <c:v>3.8307486905617749E-2</c:v>
                </c:pt>
                <c:pt idx="8">
                  <c:v>6.8398890828797368E-2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5D-44B7-AF59-47D32011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72256861557463"/>
          <c:y val="0.17889106437723906"/>
          <c:w val="0.24886909498303655"/>
          <c:h val="0.75849806788462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4685039370079"/>
          <c:y val="0.17626216248034959"/>
          <c:w val="0.49882480314960631"/>
          <c:h val="0.66290597580315658"/>
        </c:manualLayout>
      </c:layout>
      <c:lineChart>
        <c:grouping val="standard"/>
        <c:varyColors val="0"/>
        <c:ser>
          <c:idx val="0"/>
          <c:order val="0"/>
          <c:tx>
            <c:strRef>
              <c:f>RODILLA!$EE$1</c:f>
              <c:strCache>
                <c:ptCount val="1"/>
                <c:pt idx="0">
                  <c:v>% TIBIAL Plateau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RODILLA!$EE$9:$EE$30</c:f>
              <c:numCache>
                <c:formatCode>0.00%</c:formatCode>
                <c:ptCount val="22"/>
                <c:pt idx="0">
                  <c:v>8.2095387021110244E-3</c:v>
                </c:pt>
                <c:pt idx="1">
                  <c:v>1.3464696223316914E-2</c:v>
                </c:pt>
                <c:pt idx="2">
                  <c:v>1.4747859181731684E-2</c:v>
                </c:pt>
                <c:pt idx="3">
                  <c:v>1.1639849366655255E-2</c:v>
                </c:pt>
                <c:pt idx="4">
                  <c:v>1.4204545454545454E-2</c:v>
                </c:pt>
                <c:pt idx="5">
                  <c:v>1.2167300380228136E-2</c:v>
                </c:pt>
                <c:pt idx="6">
                  <c:v>1.5257048092868989E-2</c:v>
                </c:pt>
                <c:pt idx="7">
                  <c:v>2.7615833077631175E-2</c:v>
                </c:pt>
                <c:pt idx="8">
                  <c:v>1.6941596076683014E-2</c:v>
                </c:pt>
                <c:pt idx="9">
                  <c:v>1.4598540145985401E-2</c:v>
                </c:pt>
                <c:pt idx="10">
                  <c:v>1.2243428159884768E-2</c:v>
                </c:pt>
                <c:pt idx="11">
                  <c:v>1.2330456226880395E-2</c:v>
                </c:pt>
                <c:pt idx="12">
                  <c:v>7.4211502782931356E-3</c:v>
                </c:pt>
                <c:pt idx="13">
                  <c:v>1.2221423436376708E-2</c:v>
                </c:pt>
                <c:pt idx="14">
                  <c:v>1.5756687431293513E-2</c:v>
                </c:pt>
                <c:pt idx="15">
                  <c:v>2.7777777777777776E-2</c:v>
                </c:pt>
                <c:pt idx="16">
                  <c:v>3.9379474940334128E-2</c:v>
                </c:pt>
                <c:pt idx="17">
                  <c:v>1.7621145374449341E-2</c:v>
                </c:pt>
                <c:pt idx="18">
                  <c:v>2.5316455696202531E-2</c:v>
                </c:pt>
                <c:pt idx="19">
                  <c:v>3.874755381604697E-2</c:v>
                </c:pt>
                <c:pt idx="20">
                  <c:v>4.1259500542888163E-2</c:v>
                </c:pt>
                <c:pt idx="21">
                  <c:v>2.8273809523809524E-2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5-4B7E-A7DA-3123B7867D35}"/>
            </c:ext>
          </c:extLst>
        </c:ser>
        <c:ser>
          <c:idx val="1"/>
          <c:order val="1"/>
          <c:tx>
            <c:strRef>
              <c:f>RODILLA!$EF$1</c:f>
              <c:strCache>
                <c:ptCount val="1"/>
                <c:pt idx="0">
                  <c:v>% TIBIAL EMINENCE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RODILLA!$EF$9:$EF$30</c:f>
              <c:numCache>
                <c:formatCode>0.00%</c:formatCode>
                <c:ptCount val="22"/>
                <c:pt idx="0">
                  <c:v>8.9913995308835027E-3</c:v>
                </c:pt>
                <c:pt idx="1">
                  <c:v>8.5385878489326762E-3</c:v>
                </c:pt>
                <c:pt idx="2">
                  <c:v>9.5147478591817315E-3</c:v>
                </c:pt>
                <c:pt idx="3">
                  <c:v>1.0955152345087298E-2</c:v>
                </c:pt>
                <c:pt idx="4">
                  <c:v>6.747159090909091E-3</c:v>
                </c:pt>
                <c:pt idx="5">
                  <c:v>1.3307984790874524E-2</c:v>
                </c:pt>
                <c:pt idx="6">
                  <c:v>6.6334991708126038E-3</c:v>
                </c:pt>
                <c:pt idx="7">
                  <c:v>1.2580546179809757E-2</c:v>
                </c:pt>
                <c:pt idx="8">
                  <c:v>8.024966562639322E-3</c:v>
                </c:pt>
                <c:pt idx="9">
                  <c:v>6.664550936210727E-3</c:v>
                </c:pt>
                <c:pt idx="10">
                  <c:v>3.9611091105509547E-3</c:v>
                </c:pt>
                <c:pt idx="11">
                  <c:v>8.2203041512535959E-3</c:v>
                </c:pt>
                <c:pt idx="12">
                  <c:v>8.9672232529375388E-3</c:v>
                </c:pt>
                <c:pt idx="13">
                  <c:v>2.0848310567936738E-2</c:v>
                </c:pt>
                <c:pt idx="14">
                  <c:v>1.31916452913155E-2</c:v>
                </c:pt>
                <c:pt idx="15">
                  <c:v>2.8205128205128206E-2</c:v>
                </c:pt>
                <c:pt idx="16">
                  <c:v>2.3070803500397773E-2</c:v>
                </c:pt>
                <c:pt idx="17">
                  <c:v>9.4883090477804136E-3</c:v>
                </c:pt>
                <c:pt idx="18">
                  <c:v>1.1867088607594937E-2</c:v>
                </c:pt>
                <c:pt idx="19">
                  <c:v>1.0958904109589041E-2</c:v>
                </c:pt>
                <c:pt idx="20">
                  <c:v>7.6004343105320303E-3</c:v>
                </c:pt>
                <c:pt idx="21">
                  <c:v>8.9285714285714281E-3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5-4B7E-A7DA-3123B7867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4224"/>
        <c:axId val="108646400"/>
      </c:lineChart>
      <c:catAx>
        <c:axId val="108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6400"/>
        <c:crosses val="autoZero"/>
        <c:auto val="1"/>
        <c:lblAlgn val="ctr"/>
        <c:lblOffset val="100"/>
        <c:noMultiLvlLbl val="0"/>
      </c:catAx>
      <c:valAx>
        <c:axId val="108646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4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117651231592869"/>
          <c:y val="0.43007986904862699"/>
          <c:w val="0.29201674115059939"/>
          <c:h val="0.11081844608133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FRACTURES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BF95-4B73-BCC7-2B116984DB0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F95-4B73-BCC7-2B116984DB0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RODILLA!$EJ$1:$EK$1</c:f>
              <c:strCache>
                <c:ptCount val="2"/>
                <c:pt idx="0">
                  <c:v>PATELAR FRACTURES MALE</c:v>
                </c:pt>
                <c:pt idx="1">
                  <c:v>PATELAR FRACTURES FEMALE</c:v>
                </c:pt>
              </c:strCache>
            </c:strRef>
          </c:cat>
          <c:val>
            <c:numRef>
              <c:f>RODILLA!$EJ$37:$EK$37</c:f>
              <c:numCache>
                <c:formatCode>0.00%</c:formatCode>
                <c:ptCount val="2"/>
                <c:pt idx="0">
                  <c:v>0.76923076923076927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5-4B73-BCC7-2B116984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45454545454541"/>
          <c:y val="0.47222368037328666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DISLOCATIONS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0-87E1-4FEA-AD02-C90403F16D4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E1-4FEA-AD02-C90403F16D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RODILLA!$EP$1:$EQ$1</c:f>
              <c:strCache>
                <c:ptCount val="2"/>
                <c:pt idx="0">
                  <c:v>PATELAR DISLOCATIONS MALE</c:v>
                </c:pt>
                <c:pt idx="1">
                  <c:v>PATELAR DISLOCATIONS FEMALE</c:v>
                </c:pt>
              </c:strCache>
            </c:strRef>
          </c:cat>
          <c:val>
            <c:numRef>
              <c:f>RODILLA!$EP$37:$EQ$37</c:f>
              <c:numCache>
                <c:formatCode>0.00%</c:formatCode>
                <c:ptCount val="2"/>
                <c:pt idx="0">
                  <c:v>0.21739130434782608</c:v>
                </c:pt>
                <c:pt idx="1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E1-4FEA-AD02-C90403F16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968287526427062"/>
          <c:y val="0.46527923592884224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LIGAMENT INJURIES 2005 - 2014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51070415986497E-2"/>
          <c:y val="0.20392273913558931"/>
          <c:w val="0.58449694112712069"/>
          <c:h val="0.57597397855426991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28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0C-474F-A673-ACEB71D01E18}"/>
              </c:ext>
            </c:extLst>
          </c:dPt>
          <c:dPt>
            <c:idx val="1"/>
            <c:bubble3D val="0"/>
            <c:explosion val="32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0C-474F-A673-ACEB71D01E18}"/>
              </c:ext>
            </c:extLst>
          </c:dPt>
          <c:dPt>
            <c:idx val="2"/>
            <c:bubble3D val="0"/>
            <c:explosion val="31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0C-474F-A673-ACEB71D01E1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30C-474F-A673-ACEB71D01E1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30C-474F-A673-ACEB71D01E1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0C-474F-A673-ACEB71D01E18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0C-474F-A673-ACEB71D01E18}"/>
              </c:ext>
            </c:extLst>
          </c:dPt>
          <c:dLbls>
            <c:dLbl>
              <c:idx val="0"/>
              <c:layout>
                <c:manualLayout>
                  <c:x val="-2.4564796049871884E-2"/>
                  <c:y val="1.04799292973091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0C-474F-A673-ACEB71D01E18}"/>
                </c:ext>
              </c:extLst>
            </c:dLbl>
            <c:dLbl>
              <c:idx val="2"/>
              <c:layout>
                <c:manualLayout>
                  <c:x val="-4.1713309950623396E-2"/>
                  <c:y val="-6.881602312661270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0C-474F-A673-ACEB71D01E18}"/>
                </c:ext>
              </c:extLst>
            </c:dLbl>
            <c:dLbl>
              <c:idx val="4"/>
              <c:layout>
                <c:manualLayout>
                  <c:x val="1.3498808543112292E-2"/>
                  <c:y val="-6.394091743406633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0C-474F-A673-ACEB71D01E18}"/>
                </c:ext>
              </c:extLst>
            </c:dLbl>
            <c:dLbl>
              <c:idx val="5"/>
              <c:layout>
                <c:manualLayout>
                  <c:x val="-3.116076708091799E-2"/>
                  <c:y val="3.702494353199859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0C-474F-A673-ACEB71D01E18}"/>
                </c:ext>
              </c:extLst>
            </c:dLbl>
            <c:dLbl>
              <c:idx val="6"/>
              <c:layout>
                <c:manualLayout>
                  <c:x val="2.502470093547686E-2"/>
                  <c:y val="1.04003468846217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30C-474F-A673-ACEB71D01E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(RODILLA!$K$1,RODILLA!$X$1,RODILLA!$AK$1,RODILLA!$AX$1,RODILLA!$BK$1,RODILLA!$BX$1,RODILLA!$CK$1)</c:f>
              <c:strCache>
                <c:ptCount val="7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</c:strCache>
            </c:strRef>
          </c:cat>
          <c:val>
            <c:numRef>
              <c:f>(RODILLA!$K$33,RODILLA!$X$33,RODILLA!$AK$33,RODILLA!$AX$33,RODILLA!$BK$33,RODILLA!$BX$33,RODILLA!$CK$33)</c:f>
              <c:numCache>
                <c:formatCode>General</c:formatCode>
                <c:ptCount val="7"/>
                <c:pt idx="0">
                  <c:v>5060</c:v>
                </c:pt>
                <c:pt idx="1">
                  <c:v>40</c:v>
                </c:pt>
                <c:pt idx="2">
                  <c:v>6595</c:v>
                </c:pt>
                <c:pt idx="3">
                  <c:v>1099</c:v>
                </c:pt>
                <c:pt idx="4">
                  <c:v>4129</c:v>
                </c:pt>
                <c:pt idx="5">
                  <c:v>312</c:v>
                </c:pt>
                <c:pt idx="6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0C-474F-A673-ACEB71D0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legendEntry>
      <c:layout>
        <c:manualLayout>
          <c:xMode val="edge"/>
          <c:yMode val="edge"/>
          <c:x val="0.60360454943132102"/>
          <c:y val="0.1144903488137328"/>
          <c:w val="0.32882930174268754"/>
          <c:h val="0.815743148385521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89093524971125E-2"/>
          <c:y val="0.25337219102145403"/>
          <c:w val="0.78878541172528482"/>
          <c:h val="0.52431075275857808"/>
        </c:manualLayout>
      </c:layout>
      <c:lineChart>
        <c:grouping val="standard"/>
        <c:varyColors val="0"/>
        <c:ser>
          <c:idx val="0"/>
          <c:order val="0"/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RODILLA!$EE$9:$EE$30</c:f>
              <c:numCache>
                <c:formatCode>0.00%</c:formatCode>
                <c:ptCount val="22"/>
                <c:pt idx="0">
                  <c:v>8.2095387021110244E-3</c:v>
                </c:pt>
                <c:pt idx="1">
                  <c:v>1.3464696223316914E-2</c:v>
                </c:pt>
                <c:pt idx="2">
                  <c:v>1.4747859181731684E-2</c:v>
                </c:pt>
                <c:pt idx="3">
                  <c:v>1.1639849366655255E-2</c:v>
                </c:pt>
                <c:pt idx="4">
                  <c:v>1.4204545454545454E-2</c:v>
                </c:pt>
                <c:pt idx="5">
                  <c:v>1.2167300380228136E-2</c:v>
                </c:pt>
                <c:pt idx="6">
                  <c:v>1.5257048092868989E-2</c:v>
                </c:pt>
                <c:pt idx="7">
                  <c:v>2.7615833077631175E-2</c:v>
                </c:pt>
                <c:pt idx="8">
                  <c:v>1.6941596076683014E-2</c:v>
                </c:pt>
                <c:pt idx="9">
                  <c:v>1.4598540145985401E-2</c:v>
                </c:pt>
                <c:pt idx="10">
                  <c:v>1.2243428159884768E-2</c:v>
                </c:pt>
                <c:pt idx="11">
                  <c:v>1.2330456226880395E-2</c:v>
                </c:pt>
                <c:pt idx="12">
                  <c:v>7.4211502782931356E-3</c:v>
                </c:pt>
                <c:pt idx="13">
                  <c:v>1.2221423436376708E-2</c:v>
                </c:pt>
                <c:pt idx="14">
                  <c:v>1.5756687431293513E-2</c:v>
                </c:pt>
                <c:pt idx="15">
                  <c:v>2.7777777777777776E-2</c:v>
                </c:pt>
                <c:pt idx="16">
                  <c:v>3.9379474940334128E-2</c:v>
                </c:pt>
                <c:pt idx="17">
                  <c:v>1.7621145374449341E-2</c:v>
                </c:pt>
                <c:pt idx="18">
                  <c:v>2.5316455696202531E-2</c:v>
                </c:pt>
                <c:pt idx="19">
                  <c:v>3.874755381604697E-2</c:v>
                </c:pt>
                <c:pt idx="20">
                  <c:v>4.1259500542888163E-2</c:v>
                </c:pt>
                <c:pt idx="21">
                  <c:v>2.8273809523809524E-2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9-400A-B5AA-6DBADA0C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6064"/>
        <c:axId val="108857600"/>
      </c:lineChart>
      <c:catAx>
        <c:axId val="108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7600"/>
        <c:crosses val="autoZero"/>
        <c:auto val="1"/>
        <c:lblAlgn val="ctr"/>
        <c:lblOffset val="100"/>
        <c:noMultiLvlLbl val="0"/>
      </c:catAx>
      <c:valAx>
        <c:axId val="108857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RODILLA!$EF$1</c:f>
              <c:strCache>
                <c:ptCount val="1"/>
                <c:pt idx="0">
                  <c:v>% TIBIAL EMINENCE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RODILLA!$EF$9:$EF$30</c:f>
              <c:numCache>
                <c:formatCode>0.00%</c:formatCode>
                <c:ptCount val="22"/>
                <c:pt idx="0">
                  <c:v>8.9913995308835027E-3</c:v>
                </c:pt>
                <c:pt idx="1">
                  <c:v>8.5385878489326762E-3</c:v>
                </c:pt>
                <c:pt idx="2">
                  <c:v>9.5147478591817315E-3</c:v>
                </c:pt>
                <c:pt idx="3">
                  <c:v>1.0955152345087298E-2</c:v>
                </c:pt>
                <c:pt idx="4">
                  <c:v>6.747159090909091E-3</c:v>
                </c:pt>
                <c:pt idx="5">
                  <c:v>1.3307984790874524E-2</c:v>
                </c:pt>
                <c:pt idx="6">
                  <c:v>6.6334991708126038E-3</c:v>
                </c:pt>
                <c:pt idx="7">
                  <c:v>1.2580546179809757E-2</c:v>
                </c:pt>
                <c:pt idx="8">
                  <c:v>8.024966562639322E-3</c:v>
                </c:pt>
                <c:pt idx="9">
                  <c:v>6.664550936210727E-3</c:v>
                </c:pt>
                <c:pt idx="10">
                  <c:v>3.9611091105509547E-3</c:v>
                </c:pt>
                <c:pt idx="11">
                  <c:v>8.2203041512535959E-3</c:v>
                </c:pt>
                <c:pt idx="12">
                  <c:v>8.9672232529375388E-3</c:v>
                </c:pt>
                <c:pt idx="13">
                  <c:v>2.0848310567936738E-2</c:v>
                </c:pt>
                <c:pt idx="14">
                  <c:v>1.31916452913155E-2</c:v>
                </c:pt>
                <c:pt idx="15">
                  <c:v>2.8205128205128206E-2</c:v>
                </c:pt>
                <c:pt idx="16">
                  <c:v>2.3070803500397773E-2</c:v>
                </c:pt>
                <c:pt idx="17">
                  <c:v>9.4883090477804136E-3</c:v>
                </c:pt>
                <c:pt idx="18">
                  <c:v>1.1867088607594937E-2</c:v>
                </c:pt>
                <c:pt idx="19">
                  <c:v>1.0958904109589041E-2</c:v>
                </c:pt>
                <c:pt idx="20">
                  <c:v>7.6004343105320303E-3</c:v>
                </c:pt>
                <c:pt idx="21">
                  <c:v>8.9285714285714281E-3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2-4FFC-A963-ECD882EC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6176"/>
        <c:axId val="108892544"/>
      </c:lineChart>
      <c:catAx>
        <c:axId val="1088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92544"/>
        <c:crosses val="autoZero"/>
        <c:auto val="1"/>
        <c:lblAlgn val="ctr"/>
        <c:lblOffset val="100"/>
        <c:noMultiLvlLbl val="0"/>
      </c:catAx>
      <c:valAx>
        <c:axId val="10889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RODILLA!$EB$1</c:f>
              <c:strCache>
                <c:ptCount val="1"/>
                <c:pt idx="0">
                  <c:v>%ACL TOTAL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RODILLA!$EB$9:$EB$30</c:f>
              <c:numCache>
                <c:formatCode>0.00%</c:formatCode>
                <c:ptCount val="22"/>
                <c:pt idx="0">
                  <c:v>0.15089913995308835</c:v>
                </c:pt>
                <c:pt idx="1">
                  <c:v>9.7865353037766833E-2</c:v>
                </c:pt>
                <c:pt idx="2">
                  <c:v>9.7526165556612754E-2</c:v>
                </c:pt>
                <c:pt idx="3">
                  <c:v>7.2920232796987339E-2</c:v>
                </c:pt>
                <c:pt idx="4">
                  <c:v>7.5639204545454544E-2</c:v>
                </c:pt>
                <c:pt idx="5">
                  <c:v>8.1368821292775659E-2</c:v>
                </c:pt>
                <c:pt idx="6">
                  <c:v>7.6285240464344942E-2</c:v>
                </c:pt>
                <c:pt idx="7">
                  <c:v>9.1439091745934342E-2</c:v>
                </c:pt>
                <c:pt idx="8">
                  <c:v>7.7574676772180121E-2</c:v>
                </c:pt>
                <c:pt idx="9">
                  <c:v>6.2837194541415425E-2</c:v>
                </c:pt>
                <c:pt idx="10">
                  <c:v>9.218581202736767E-2</c:v>
                </c:pt>
                <c:pt idx="11">
                  <c:v>0.1220715166461159</c:v>
                </c:pt>
                <c:pt idx="12">
                  <c:v>9.9257884972170682E-2</c:v>
                </c:pt>
                <c:pt idx="13">
                  <c:v>0.13371675053918045</c:v>
                </c:pt>
                <c:pt idx="14">
                  <c:v>0.12788567240747525</c:v>
                </c:pt>
                <c:pt idx="15">
                  <c:v>0.13717948717948719</c:v>
                </c:pt>
                <c:pt idx="16">
                  <c:v>0.10381861575178998</c:v>
                </c:pt>
                <c:pt idx="17">
                  <c:v>0.12639783124364623</c:v>
                </c:pt>
                <c:pt idx="18">
                  <c:v>0.153876582278481</c:v>
                </c:pt>
                <c:pt idx="19">
                  <c:v>0.16007827788649706</c:v>
                </c:pt>
                <c:pt idx="20">
                  <c:v>0.15092290988056462</c:v>
                </c:pt>
                <c:pt idx="21">
                  <c:v>0.14694940476190477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A-4EF5-AFD9-78B64B3B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120"/>
        <c:axId val="108918656"/>
      </c:lineChart>
      <c:catAx>
        <c:axId val="1089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18656"/>
        <c:crosses val="autoZero"/>
        <c:auto val="1"/>
        <c:lblAlgn val="ctr"/>
        <c:lblOffset val="100"/>
        <c:noMultiLvlLbl val="0"/>
      </c:catAx>
      <c:valAx>
        <c:axId val="108918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RODILLA!$ES$1</c:f>
              <c:strCache>
                <c:ptCount val="1"/>
                <c:pt idx="0">
                  <c:v>% LW LEG FX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RODILLA!$ES$9:$ES$30</c:f>
              <c:numCache>
                <c:formatCode>0.00%</c:formatCode>
                <c:ptCount val="22"/>
                <c:pt idx="0">
                  <c:v>2.4237685691946835E-2</c:v>
                </c:pt>
                <c:pt idx="1">
                  <c:v>2.8243021346469624E-2</c:v>
                </c:pt>
                <c:pt idx="2">
                  <c:v>2.3786869647954328E-2</c:v>
                </c:pt>
                <c:pt idx="3">
                  <c:v>2.3964395754878465E-2</c:v>
                </c:pt>
                <c:pt idx="4">
                  <c:v>2.8409090909090908E-2</c:v>
                </c:pt>
                <c:pt idx="5">
                  <c:v>2.8897338403041824E-2</c:v>
                </c:pt>
                <c:pt idx="6">
                  <c:v>3.2835820895522387E-2</c:v>
                </c:pt>
                <c:pt idx="7">
                  <c:v>4.7867444001227367E-2</c:v>
                </c:pt>
                <c:pt idx="8">
                  <c:v>2.4966562639322336E-2</c:v>
                </c:pt>
                <c:pt idx="9">
                  <c:v>2.3801967629324024E-2</c:v>
                </c:pt>
                <c:pt idx="10">
                  <c:v>4.0691393590205259E-2</c:v>
                </c:pt>
                <c:pt idx="11">
                  <c:v>5.5898068228524458E-2</c:v>
                </c:pt>
                <c:pt idx="12">
                  <c:v>4.0197897340754483E-2</c:v>
                </c:pt>
                <c:pt idx="13">
                  <c:v>5.8231488138030196E-2</c:v>
                </c:pt>
                <c:pt idx="14">
                  <c:v>5.4598754122389154E-2</c:v>
                </c:pt>
                <c:pt idx="15">
                  <c:v>8.5042735042735046E-2</c:v>
                </c:pt>
                <c:pt idx="16">
                  <c:v>8.4725536992840092E-2</c:v>
                </c:pt>
                <c:pt idx="17">
                  <c:v>5.1846831582514401E-2</c:v>
                </c:pt>
                <c:pt idx="18">
                  <c:v>3.7579113924050632E-2</c:v>
                </c:pt>
                <c:pt idx="19">
                  <c:v>7.2798434442270063E-2</c:v>
                </c:pt>
                <c:pt idx="20">
                  <c:v>6.5870430691277598E-2</c:v>
                </c:pt>
                <c:pt idx="21">
                  <c:v>5.617559523809524E-2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121-B9E7-70457CFD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1424"/>
        <c:axId val="108952960"/>
      </c:lineChart>
      <c:catAx>
        <c:axId val="108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52960"/>
        <c:crosses val="autoZero"/>
        <c:auto val="1"/>
        <c:lblAlgn val="ctr"/>
        <c:lblOffset val="100"/>
        <c:noMultiLvlLbl val="0"/>
      </c:catAx>
      <c:valAx>
        <c:axId val="108952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RODILLA!$ET$1</c:f>
              <c:strCache>
                <c:ptCount val="1"/>
                <c:pt idx="0">
                  <c:v>% SPRAIN AND CONTUSIONS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RODILLA!$ET$9:$ET$30</c:f>
              <c:numCache>
                <c:formatCode>0.00%</c:formatCode>
                <c:ptCount val="22"/>
                <c:pt idx="0">
                  <c:v>3.1274433150899138E-2</c:v>
                </c:pt>
                <c:pt idx="1">
                  <c:v>9.7208538587848933E-2</c:v>
                </c:pt>
                <c:pt idx="2">
                  <c:v>0.14462416745956233</c:v>
                </c:pt>
                <c:pt idx="3">
                  <c:v>5.7514549811708317E-2</c:v>
                </c:pt>
                <c:pt idx="4">
                  <c:v>9.6946022727272721E-2</c:v>
                </c:pt>
                <c:pt idx="5">
                  <c:v>7.7566539923954375E-2</c:v>
                </c:pt>
                <c:pt idx="6">
                  <c:v>7.5953565505804316E-2</c:v>
                </c:pt>
                <c:pt idx="7">
                  <c:v>5.0935869898741944E-2</c:v>
                </c:pt>
                <c:pt idx="8">
                  <c:v>0.1069995541685243</c:v>
                </c:pt>
                <c:pt idx="9">
                  <c:v>0.13614725483973342</c:v>
                </c:pt>
                <c:pt idx="10">
                  <c:v>0.16636658264314008</c:v>
                </c:pt>
                <c:pt idx="11">
                  <c:v>0.1935881627620222</c:v>
                </c:pt>
                <c:pt idx="12">
                  <c:v>0.10080395794681508</c:v>
                </c:pt>
                <c:pt idx="13">
                  <c:v>6.5420560747663545E-2</c:v>
                </c:pt>
                <c:pt idx="14">
                  <c:v>5.7163796262367166E-2</c:v>
                </c:pt>
                <c:pt idx="15">
                  <c:v>4.957264957264957E-2</c:v>
                </c:pt>
                <c:pt idx="16">
                  <c:v>9.3874303898170253E-2</c:v>
                </c:pt>
                <c:pt idx="17">
                  <c:v>7.8617417824466282E-2</c:v>
                </c:pt>
                <c:pt idx="18">
                  <c:v>5.6566455696202535E-2</c:v>
                </c:pt>
                <c:pt idx="19">
                  <c:v>0.10450097847358121</c:v>
                </c:pt>
                <c:pt idx="20">
                  <c:v>0.10857763300760044</c:v>
                </c:pt>
                <c:pt idx="21">
                  <c:v>6.4732142857142863E-2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002-BEAA-29E616A4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5248"/>
        <c:axId val="108991616"/>
      </c:lineChart>
      <c:catAx>
        <c:axId val="108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91616"/>
        <c:crosses val="autoZero"/>
        <c:auto val="1"/>
        <c:lblAlgn val="ctr"/>
        <c:lblOffset val="100"/>
        <c:noMultiLvlLbl val="0"/>
      </c:catAx>
      <c:valAx>
        <c:axId val="108991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RODILLA!$EU$1</c:f>
              <c:strCache>
                <c:ptCount val="1"/>
                <c:pt idx="0">
                  <c:v>% SEGOND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RODILLA!$EU$9:$EU$30</c:f>
              <c:numCache>
                <c:formatCode>0.00%</c:formatCode>
                <c:ptCount val="22"/>
                <c:pt idx="0">
                  <c:v>1.0946051602814699E-2</c:v>
                </c:pt>
                <c:pt idx="1">
                  <c:v>7.8817733990147777E-3</c:v>
                </c:pt>
                <c:pt idx="2">
                  <c:v>8.0875356803044723E-3</c:v>
                </c:pt>
                <c:pt idx="3">
                  <c:v>4.1081821294077373E-3</c:v>
                </c:pt>
                <c:pt idx="4">
                  <c:v>2.840909090909091E-3</c:v>
                </c:pt>
                <c:pt idx="5">
                  <c:v>3.041825095057034E-3</c:v>
                </c:pt>
                <c:pt idx="6">
                  <c:v>2.6533996683250414E-3</c:v>
                </c:pt>
                <c:pt idx="7">
                  <c:v>3.0684258975145749E-3</c:v>
                </c:pt>
                <c:pt idx="8">
                  <c:v>1.7833259028087382E-3</c:v>
                </c:pt>
                <c:pt idx="9">
                  <c:v>2.221516978736909E-3</c:v>
                </c:pt>
                <c:pt idx="10">
                  <c:v>4.3212099387828591E-3</c:v>
                </c:pt>
                <c:pt idx="11">
                  <c:v>5.7542129058775178E-3</c:v>
                </c:pt>
                <c:pt idx="12">
                  <c:v>4.329004329004329E-3</c:v>
                </c:pt>
                <c:pt idx="13">
                  <c:v>5.7512580877066861E-3</c:v>
                </c:pt>
                <c:pt idx="14">
                  <c:v>5.8629534628068889E-3</c:v>
                </c:pt>
                <c:pt idx="15">
                  <c:v>1.2393162393162393E-2</c:v>
                </c:pt>
                <c:pt idx="16">
                  <c:v>1.1137629276054098E-2</c:v>
                </c:pt>
                <c:pt idx="17">
                  <c:v>7.1162317858353098E-3</c:v>
                </c:pt>
                <c:pt idx="18">
                  <c:v>7.1202531645569618E-3</c:v>
                </c:pt>
                <c:pt idx="19">
                  <c:v>7.436399217221135E-3</c:v>
                </c:pt>
                <c:pt idx="20">
                  <c:v>5.4288816503800215E-3</c:v>
                </c:pt>
                <c:pt idx="21">
                  <c:v>9.6726190476190479E-3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F-490A-92E2-398004276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9904"/>
        <c:axId val="109021440"/>
      </c:lineChart>
      <c:catAx>
        <c:axId val="109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21440"/>
        <c:crosses val="autoZero"/>
        <c:auto val="1"/>
        <c:lblAlgn val="ctr"/>
        <c:lblOffset val="100"/>
        <c:noMultiLvlLbl val="0"/>
      </c:catAx>
      <c:valAx>
        <c:axId val="10902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</a:t>
            </a:r>
            <a:r>
              <a:rPr lang="es-ES" baseline="0"/>
              <a:t> </a:t>
            </a:r>
            <a:r>
              <a:rPr lang="es-ES"/>
              <a:t>TUBEROSITY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E337-4718-91A4-D4BFA28FD72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37-4718-91A4-D4BFA28FD72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QUIM'!$DN$1:$DO$1</c:f>
              <c:strCache>
                <c:ptCount val="2"/>
                <c:pt idx="0">
                  <c:v>TIBIAL Plateau MALE</c:v>
                </c:pt>
                <c:pt idx="1">
                  <c:v>TIBIAL Plateau FEMALE</c:v>
                </c:pt>
              </c:strCache>
            </c:strRef>
          </c:cat>
          <c:val>
            <c:numRef>
              <c:f>'RAW DATA PER QUIM'!$DN$19:$DO$19</c:f>
              <c:numCache>
                <c:formatCode>0.00%</c:formatCode>
                <c:ptCount val="2"/>
                <c:pt idx="0">
                  <c:v>0.30298507462686569</c:v>
                </c:pt>
                <c:pt idx="1">
                  <c:v>0.69701492537313436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7-4718-91A4-D4BFA28FD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48197792069887"/>
          <c:y val="0.4425087108013937"/>
          <c:w val="0.30655386588126865"/>
          <c:h val="0.519163763066202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RODILLA!$EV$1</c:f>
              <c:strCache>
                <c:ptCount val="1"/>
                <c:pt idx="0">
                  <c:v>% PATELAR FRACTURES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RODILLA!$EV$9:$EV$30</c:f>
              <c:numCache>
                <c:formatCode>0.00%</c:formatCode>
                <c:ptCount val="22"/>
                <c:pt idx="0">
                  <c:v>3.9093041438623924E-4</c:v>
                </c:pt>
                <c:pt idx="1">
                  <c:v>6.5681444991789822E-4</c:v>
                </c:pt>
                <c:pt idx="2">
                  <c:v>4.7573739295908661E-4</c:v>
                </c:pt>
                <c:pt idx="3">
                  <c:v>3.4234851078397807E-4</c:v>
                </c:pt>
                <c:pt idx="4">
                  <c:v>3.5511363636363637E-4</c:v>
                </c:pt>
                <c:pt idx="5">
                  <c:v>7.6045627376425851E-4</c:v>
                </c:pt>
                <c:pt idx="6">
                  <c:v>6.6334991708126036E-4</c:v>
                </c:pt>
                <c:pt idx="7">
                  <c:v>3.0684258975145751E-4</c:v>
                </c:pt>
                <c:pt idx="8">
                  <c:v>4.4583147570218456E-4</c:v>
                </c:pt>
                <c:pt idx="9">
                  <c:v>0</c:v>
                </c:pt>
                <c:pt idx="10">
                  <c:v>3.6010082823190496E-4</c:v>
                </c:pt>
                <c:pt idx="11">
                  <c:v>8.2203041512535961E-4</c:v>
                </c:pt>
                <c:pt idx="12">
                  <c:v>3.0921459492888067E-4</c:v>
                </c:pt>
                <c:pt idx="13">
                  <c:v>3.5945363048166788E-4</c:v>
                </c:pt>
                <c:pt idx="14">
                  <c:v>3.6643459142543056E-4</c:v>
                </c:pt>
                <c:pt idx="15">
                  <c:v>8.547008547008547E-4</c:v>
                </c:pt>
                <c:pt idx="16">
                  <c:v>7.955449482895784E-4</c:v>
                </c:pt>
                <c:pt idx="17">
                  <c:v>3.3886818027787193E-4</c:v>
                </c:pt>
                <c:pt idx="18">
                  <c:v>3.9556962025316455E-4</c:v>
                </c:pt>
                <c:pt idx="19">
                  <c:v>3.9138943248532291E-4</c:v>
                </c:pt>
                <c:pt idx="20">
                  <c:v>3.6192544335866811E-4</c:v>
                </c:pt>
                <c:pt idx="21">
                  <c:v>7.4404761904761901E-4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8-4BCD-A92D-07BF282A3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3728"/>
        <c:axId val="109047808"/>
      </c:lineChart>
      <c:catAx>
        <c:axId val="109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47808"/>
        <c:crosses val="autoZero"/>
        <c:auto val="1"/>
        <c:lblAlgn val="ctr"/>
        <c:lblOffset val="100"/>
        <c:noMultiLvlLbl val="0"/>
      </c:catAx>
      <c:valAx>
        <c:axId val="109047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RODILLA!$EW$1</c:f>
              <c:strCache>
                <c:ptCount val="1"/>
                <c:pt idx="0">
                  <c:v>% PATELAR DISLOCATIONS</c:v>
                </c:pt>
              </c:strCache>
            </c:strRef>
          </c:tx>
          <c:cat>
            <c:multiLvlStrRef>
              <c:f>RODILLA!$B$9:$C$30</c:f>
              <c:multiLvlStrCache>
                <c:ptCount val="22"/>
                <c:lvl>
                  <c:pt idx="0">
                    <c:v>969</c:v>
                  </c:pt>
                  <c:pt idx="1">
                    <c:v>1079</c:v>
                  </c:pt>
                  <c:pt idx="2">
                    <c:v>702</c:v>
                  </c:pt>
                  <c:pt idx="3">
                    <c:v>818</c:v>
                  </c:pt>
                  <c:pt idx="4">
                    <c:v>841</c:v>
                  </c:pt>
                  <c:pt idx="5">
                    <c:v>806</c:v>
                  </c:pt>
                  <c:pt idx="6">
                    <c:v>966</c:v>
                  </c:pt>
                  <c:pt idx="7">
                    <c:v>1055</c:v>
                  </c:pt>
                  <c:pt idx="8">
                    <c:v>709</c:v>
                  </c:pt>
                  <c:pt idx="9">
                    <c:v>956</c:v>
                  </c:pt>
                  <c:pt idx="10">
                    <c:v>1010</c:v>
                  </c:pt>
                  <c:pt idx="11">
                    <c:v>903</c:v>
                  </c:pt>
                  <c:pt idx="12">
                    <c:v>913</c:v>
                  </c:pt>
                  <c:pt idx="13">
                    <c:v>868</c:v>
                  </c:pt>
                  <c:pt idx="14">
                    <c:v>910</c:v>
                  </c:pt>
                  <c:pt idx="15">
                    <c:v>905</c:v>
                  </c:pt>
                  <c:pt idx="16">
                    <c:v>1124</c:v>
                  </c:pt>
                  <c:pt idx="17">
                    <c:v>998</c:v>
                  </c:pt>
                  <c:pt idx="18">
                    <c:v>875</c:v>
                  </c:pt>
                  <c:pt idx="19">
                    <c:v>1169</c:v>
                  </c:pt>
                  <c:pt idx="20">
                    <c:v>992</c:v>
                  </c:pt>
                  <c:pt idx="21">
                    <c:v>983</c:v>
                  </c:pt>
                </c:lvl>
                <c:lvl>
                  <c:pt idx="0">
                    <c:v>1998/99</c:v>
                  </c:pt>
                  <c:pt idx="1">
                    <c:v>1999/00</c:v>
                  </c:pt>
                  <c:pt idx="2">
                    <c:v>2000/01</c:v>
                  </c:pt>
                  <c:pt idx="3">
                    <c:v>2001/02</c:v>
                  </c:pt>
                  <c:pt idx="4">
                    <c:v>2002/03</c:v>
                  </c:pt>
                  <c:pt idx="5">
                    <c:v>2003/04</c:v>
                  </c:pt>
                  <c:pt idx="6">
                    <c:v>2004/05</c:v>
                  </c:pt>
                  <c:pt idx="7">
                    <c:v>2005/06</c:v>
                  </c:pt>
                  <c:pt idx="8">
                    <c:v>2006/07</c:v>
                  </c:pt>
                  <c:pt idx="9">
                    <c:v>2007/08</c:v>
                  </c:pt>
                  <c:pt idx="10">
                    <c:v>2008/09</c:v>
                  </c:pt>
                  <c:pt idx="11">
                    <c:v>2009/10</c:v>
                  </c:pt>
                  <c:pt idx="12">
                    <c:v>2010/11</c:v>
                  </c:pt>
                  <c:pt idx="13">
                    <c:v>2011/12</c:v>
                  </c:pt>
                  <c:pt idx="14">
                    <c:v>2012/13</c:v>
                  </c:pt>
                  <c:pt idx="15">
                    <c:v>2013/14</c:v>
                  </c:pt>
                  <c:pt idx="16">
                    <c:v>2014/15</c:v>
                  </c:pt>
                  <c:pt idx="17">
                    <c:v>2015/16</c:v>
                  </c:pt>
                  <c:pt idx="18">
                    <c:v>2016/17</c:v>
                  </c:pt>
                  <c:pt idx="19">
                    <c:v>2017/18</c:v>
                  </c:pt>
                  <c:pt idx="20">
                    <c:v>2018/19</c:v>
                  </c:pt>
                  <c:pt idx="21">
                    <c:v>2019/20</c:v>
                  </c:pt>
                </c:lvl>
              </c:multiLvlStrCache>
            </c:multiLvlStrRef>
          </c:cat>
          <c:val>
            <c:numRef>
              <c:f>RODILLA!$EW$9:$EW$30</c:f>
              <c:numCache>
                <c:formatCode>0.00%</c:formatCode>
                <c:ptCount val="22"/>
                <c:pt idx="0">
                  <c:v>1.1727912431587178E-3</c:v>
                </c:pt>
                <c:pt idx="1">
                  <c:v>1.6420361247947454E-3</c:v>
                </c:pt>
                <c:pt idx="2">
                  <c:v>4.7573739295908661E-4</c:v>
                </c:pt>
                <c:pt idx="3">
                  <c:v>2.0540910647038686E-3</c:v>
                </c:pt>
                <c:pt idx="4">
                  <c:v>3.5511363636363637E-4</c:v>
                </c:pt>
                <c:pt idx="5">
                  <c:v>2.2813688212927757E-3</c:v>
                </c:pt>
                <c:pt idx="6">
                  <c:v>1.990049751243781E-3</c:v>
                </c:pt>
                <c:pt idx="7">
                  <c:v>1.5342129487572874E-3</c:v>
                </c:pt>
                <c:pt idx="8">
                  <c:v>8.9166295140436912E-4</c:v>
                </c:pt>
                <c:pt idx="9">
                  <c:v>2.5388765471278957E-3</c:v>
                </c:pt>
                <c:pt idx="10">
                  <c:v>3.6010082823190496E-4</c:v>
                </c:pt>
                <c:pt idx="11">
                  <c:v>4.1101520756267981E-4</c:v>
                </c:pt>
                <c:pt idx="12">
                  <c:v>0</c:v>
                </c:pt>
                <c:pt idx="13">
                  <c:v>7.1890726096333576E-4</c:v>
                </c:pt>
                <c:pt idx="14">
                  <c:v>3.6643459142543056E-4</c:v>
                </c:pt>
                <c:pt idx="15">
                  <c:v>4.2735042735042735E-4</c:v>
                </c:pt>
                <c:pt idx="16">
                  <c:v>1.1933174224343676E-3</c:v>
                </c:pt>
                <c:pt idx="17">
                  <c:v>2.0332090816672314E-3</c:v>
                </c:pt>
                <c:pt idx="18">
                  <c:v>0</c:v>
                </c:pt>
                <c:pt idx="19">
                  <c:v>1.5655577299412916E-3</c:v>
                </c:pt>
                <c:pt idx="20">
                  <c:v>1.0857763300760044E-3</c:v>
                </c:pt>
                <c:pt idx="21">
                  <c:v>1.1160714285714285E-3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7-425C-8F5F-49555ADC6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3072"/>
        <c:axId val="108164608"/>
      </c:lineChart>
      <c:catAx>
        <c:axId val="1081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64608"/>
        <c:crosses val="autoZero"/>
        <c:auto val="1"/>
        <c:lblAlgn val="ctr"/>
        <c:lblOffset val="100"/>
        <c:noMultiLvlLbl val="0"/>
      </c:catAx>
      <c:valAx>
        <c:axId val="1081646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08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RODILLA!$EX$1</c:f>
              <c:strCache>
                <c:ptCount val="1"/>
                <c:pt idx="0">
                  <c:v>% PCL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RODILLA!$EX$9:$EX$30</c:f>
              <c:numCache>
                <c:formatCode>0.00%</c:formatCode>
                <c:ptCount val="22"/>
                <c:pt idx="0">
                  <c:v>3.9093041438623924E-4</c:v>
                </c:pt>
                <c:pt idx="1">
                  <c:v>1.3136288998357964E-3</c:v>
                </c:pt>
                <c:pt idx="2">
                  <c:v>3.3301617507136062E-3</c:v>
                </c:pt>
                <c:pt idx="3">
                  <c:v>1.3693940431359123E-3</c:v>
                </c:pt>
                <c:pt idx="4">
                  <c:v>3.5511363636363637E-4</c:v>
                </c:pt>
                <c:pt idx="5">
                  <c:v>1.1406844106463879E-3</c:v>
                </c:pt>
                <c:pt idx="6">
                  <c:v>1.3266998341625207E-3</c:v>
                </c:pt>
                <c:pt idx="7">
                  <c:v>3.0684258975145751E-4</c:v>
                </c:pt>
                <c:pt idx="8">
                  <c:v>8.9166295140436912E-4</c:v>
                </c:pt>
                <c:pt idx="9">
                  <c:v>3.1735956839098697E-4</c:v>
                </c:pt>
                <c:pt idx="10">
                  <c:v>1.0803024846957148E-3</c:v>
                </c:pt>
                <c:pt idx="11">
                  <c:v>8.2203041512535961E-4</c:v>
                </c:pt>
                <c:pt idx="12">
                  <c:v>6.1842918985776133E-4</c:v>
                </c:pt>
                <c:pt idx="13">
                  <c:v>3.5945363048166788E-4</c:v>
                </c:pt>
                <c:pt idx="14">
                  <c:v>1.8321729571271529E-3</c:v>
                </c:pt>
                <c:pt idx="15">
                  <c:v>8.547008547008547E-4</c:v>
                </c:pt>
                <c:pt idx="16">
                  <c:v>1.5910898965791568E-3</c:v>
                </c:pt>
                <c:pt idx="17">
                  <c:v>3.3886818027787193E-4</c:v>
                </c:pt>
                <c:pt idx="18">
                  <c:v>0</c:v>
                </c:pt>
                <c:pt idx="19">
                  <c:v>1.5655577299412916E-3</c:v>
                </c:pt>
                <c:pt idx="20">
                  <c:v>1.0857763300760044E-3</c:v>
                </c:pt>
                <c:pt idx="21">
                  <c:v>1.8601190476190475E-3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150-B53B-EC88E1CA5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0992"/>
        <c:axId val="108182528"/>
      </c:lineChart>
      <c:catAx>
        <c:axId val="1081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2528"/>
        <c:crosses val="autoZero"/>
        <c:auto val="1"/>
        <c:lblAlgn val="ctr"/>
        <c:lblOffset val="100"/>
        <c:noMultiLvlLbl val="0"/>
      </c:catAx>
      <c:valAx>
        <c:axId val="1081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RODILLA!$EZ$1</c:f>
              <c:strCache>
                <c:ptCount val="1"/>
                <c:pt idx="0">
                  <c:v>% MCL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RODILLA!$EZ$9:$EZ$30</c:f>
              <c:numCache>
                <c:formatCode>0.00%</c:formatCode>
                <c:ptCount val="22"/>
                <c:pt idx="0">
                  <c:v>0.2361219702892885</c:v>
                </c:pt>
                <c:pt idx="1">
                  <c:v>0.19474548440065681</c:v>
                </c:pt>
                <c:pt idx="2">
                  <c:v>0.18030447193149382</c:v>
                </c:pt>
                <c:pt idx="3">
                  <c:v>0.13591235878123931</c:v>
                </c:pt>
                <c:pt idx="4">
                  <c:v>0.15696022727272727</c:v>
                </c:pt>
                <c:pt idx="5">
                  <c:v>0.16387832699619773</c:v>
                </c:pt>
                <c:pt idx="6">
                  <c:v>0.14958540630182421</c:v>
                </c:pt>
                <c:pt idx="7">
                  <c:v>0.17858238723534828</c:v>
                </c:pt>
                <c:pt idx="8">
                  <c:v>0.12394115024520731</c:v>
                </c:pt>
                <c:pt idx="9">
                  <c:v>0.11044112980006347</c:v>
                </c:pt>
                <c:pt idx="10">
                  <c:v>0.18653222902412675</c:v>
                </c:pt>
                <c:pt idx="11">
                  <c:v>0.1648170982326346</c:v>
                </c:pt>
                <c:pt idx="12">
                  <c:v>0.1280148423005566</c:v>
                </c:pt>
                <c:pt idx="13">
                  <c:v>0.15492451473759886</c:v>
                </c:pt>
                <c:pt idx="14">
                  <c:v>0.15829974349578599</c:v>
                </c:pt>
                <c:pt idx="15">
                  <c:v>0.17649572649572651</c:v>
                </c:pt>
                <c:pt idx="16">
                  <c:v>0.1913285600636436</c:v>
                </c:pt>
                <c:pt idx="17">
                  <c:v>0.13215859030837004</c:v>
                </c:pt>
                <c:pt idx="18">
                  <c:v>0.16455696202531644</c:v>
                </c:pt>
                <c:pt idx="19">
                  <c:v>0.16438356164383561</c:v>
                </c:pt>
                <c:pt idx="20">
                  <c:v>7.5280492218602973E-2</c:v>
                </c:pt>
                <c:pt idx="21">
                  <c:v>0.15327380952380953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7-4792-B19B-7252F9F3B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4816"/>
        <c:axId val="108278528"/>
      </c:lineChart>
      <c:catAx>
        <c:axId val="108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78528"/>
        <c:crosses val="autoZero"/>
        <c:auto val="1"/>
        <c:lblAlgn val="ctr"/>
        <c:lblOffset val="100"/>
        <c:noMultiLvlLbl val="0"/>
      </c:catAx>
      <c:valAx>
        <c:axId val="108278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 LCL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RODILLA!$EY$1</c:f>
              <c:strCache>
                <c:ptCount val="1"/>
                <c:pt idx="0">
                  <c:v>% LCL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RODILLA!$EY$9:$EY$30</c:f>
              <c:numCache>
                <c:formatCode>0.00%</c:formatCode>
                <c:ptCount val="22"/>
                <c:pt idx="0">
                  <c:v>4.6520719311962472E-2</c:v>
                </c:pt>
                <c:pt idx="1">
                  <c:v>2.6600985221674877E-2</c:v>
                </c:pt>
                <c:pt idx="2">
                  <c:v>3.8534728829686012E-2</c:v>
                </c:pt>
                <c:pt idx="3">
                  <c:v>3.1153714481342007E-2</c:v>
                </c:pt>
                <c:pt idx="4">
                  <c:v>2.6988636363636364E-2</c:v>
                </c:pt>
                <c:pt idx="5">
                  <c:v>3.4980988593155897E-2</c:v>
                </c:pt>
                <c:pt idx="6">
                  <c:v>3.2504145936981761E-2</c:v>
                </c:pt>
                <c:pt idx="7">
                  <c:v>4.5719545872967171E-2</c:v>
                </c:pt>
                <c:pt idx="8">
                  <c:v>4.279982166740972E-2</c:v>
                </c:pt>
                <c:pt idx="9">
                  <c:v>1.9358933671850206E-2</c:v>
                </c:pt>
                <c:pt idx="10">
                  <c:v>4.5732805185451926E-2</c:v>
                </c:pt>
                <c:pt idx="11">
                  <c:v>3.9457459926017263E-2</c:v>
                </c:pt>
                <c:pt idx="12">
                  <c:v>2.0408163265306121E-2</c:v>
                </c:pt>
                <c:pt idx="13">
                  <c:v>1.2221423436376708E-2</c:v>
                </c:pt>
                <c:pt idx="14">
                  <c:v>1.0626603151337486E-2</c:v>
                </c:pt>
                <c:pt idx="15">
                  <c:v>3.5042735042735043E-2</c:v>
                </c:pt>
                <c:pt idx="16">
                  <c:v>3.4606205250596656E-2</c:v>
                </c:pt>
                <c:pt idx="17">
                  <c:v>2.4737377160284648E-2</c:v>
                </c:pt>
                <c:pt idx="18">
                  <c:v>1.3053797468354431E-2</c:v>
                </c:pt>
                <c:pt idx="19">
                  <c:v>4.3052837573385521E-3</c:v>
                </c:pt>
                <c:pt idx="20">
                  <c:v>1.1219688744118711E-2</c:v>
                </c:pt>
                <c:pt idx="21">
                  <c:v>9.6726190476190479E-3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6-406A-A7D7-C80031F9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7680"/>
        <c:axId val="108329216"/>
      </c:lineChart>
      <c:catAx>
        <c:axId val="1083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29216"/>
        <c:crosses val="autoZero"/>
        <c:auto val="1"/>
        <c:lblAlgn val="ctr"/>
        <c:lblOffset val="100"/>
        <c:noMultiLvlLbl val="0"/>
      </c:catAx>
      <c:valAx>
        <c:axId val="108329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3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RODILLA!$ED$1</c:f>
              <c:strCache>
                <c:ptCount val="1"/>
                <c:pt idx="0">
                  <c:v>% LIGAMENTS TOTAL</c:v>
                </c:pt>
              </c:strCache>
            </c:strRef>
          </c:tx>
          <c:cat>
            <c:strRef>
              <c:f>RODILLA!$B$9:$B$30</c:f>
              <c:strCache>
                <c:ptCount val="22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  <c:pt idx="18">
                  <c:v>2016/17</c:v>
                </c:pt>
                <c:pt idx="19">
                  <c:v>2017/18</c:v>
                </c:pt>
                <c:pt idx="20">
                  <c:v>2018/19</c:v>
                </c:pt>
                <c:pt idx="21">
                  <c:v>2019/20</c:v>
                </c:pt>
              </c:strCache>
            </c:strRef>
          </c:cat>
          <c:val>
            <c:numRef>
              <c:f>RODILLA!$ED$9:$ED$30</c:f>
              <c:numCache>
                <c:formatCode>0.00%</c:formatCode>
                <c:ptCount val="22"/>
                <c:pt idx="0">
                  <c:v>0.31821735731039874</c:v>
                </c:pt>
                <c:pt idx="1">
                  <c:v>0.24893267651888343</c:v>
                </c:pt>
                <c:pt idx="2">
                  <c:v>0.24595623215984777</c:v>
                </c:pt>
                <c:pt idx="3">
                  <c:v>0.19137281752824375</c:v>
                </c:pt>
                <c:pt idx="4">
                  <c:v>0.20738636363636365</c:v>
                </c:pt>
                <c:pt idx="5">
                  <c:v>0.21977186311787072</c:v>
                </c:pt>
                <c:pt idx="6">
                  <c:v>0.20961857379767829</c:v>
                </c:pt>
                <c:pt idx="7">
                  <c:v>0.23780300705737956</c:v>
                </c:pt>
                <c:pt idx="8">
                  <c:v>0.19081587160053501</c:v>
                </c:pt>
                <c:pt idx="9">
                  <c:v>0.15550618851158363</c:v>
                </c:pt>
                <c:pt idx="10">
                  <c:v>0.26899531868923299</c:v>
                </c:pt>
                <c:pt idx="11">
                  <c:v>0.26839293053842994</c:v>
                </c:pt>
                <c:pt idx="12">
                  <c:v>0.24829931972789115</c:v>
                </c:pt>
                <c:pt idx="13">
                  <c:v>0.30122214234363764</c:v>
                </c:pt>
                <c:pt idx="14">
                  <c:v>0.29864419201172593</c:v>
                </c:pt>
                <c:pt idx="15">
                  <c:v>0.34957264957264955</c:v>
                </c:pt>
                <c:pt idx="16">
                  <c:v>0.33134447096260938</c:v>
                </c:pt>
                <c:pt idx="17">
                  <c:v>0.28363266689257877</c:v>
                </c:pt>
                <c:pt idx="18">
                  <c:v>0.33148734177215189</c:v>
                </c:pt>
                <c:pt idx="19">
                  <c:v>0.33033268101761254</c:v>
                </c:pt>
                <c:pt idx="20">
                  <c:v>0.23850886717336228</c:v>
                </c:pt>
                <c:pt idx="21">
                  <c:v>0.31175595238095238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D-4210-BD63-B90EDAA2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4160"/>
        <c:axId val="109325696"/>
      </c:lineChart>
      <c:catAx>
        <c:axId val="109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25696"/>
        <c:crosses val="autoZero"/>
        <c:auto val="1"/>
        <c:lblAlgn val="ctr"/>
        <c:lblOffset val="100"/>
        <c:noMultiLvlLbl val="0"/>
      </c:catAx>
      <c:valAx>
        <c:axId val="109325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3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RODILLA!$DY$1:$DZ$1</c:f>
              <c:strCache>
                <c:ptCount val="2"/>
                <c:pt idx="0">
                  <c:v>TOTAL INJURIES MALE</c:v>
                </c:pt>
                <c:pt idx="1">
                  <c:v>TOTAL INJURIES FEMALE</c:v>
                </c:pt>
              </c:strCache>
            </c:strRef>
          </c:cat>
          <c:val>
            <c:numRef>
              <c:f>RODILLA!$DY$37:$DZ$37</c:f>
              <c:numCache>
                <c:formatCode>0.00%</c:formatCode>
                <c:ptCount val="2"/>
                <c:pt idx="0">
                  <c:v>0.54418870077991255</c:v>
                </c:pt>
                <c:pt idx="1">
                  <c:v>0.45581129922008751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0-4A3E-9050-5835ACF0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8778789382059"/>
          <c:y val="0.23392879660684829"/>
          <c:w val="0.56270075096156502"/>
          <c:h val="0.49969688246649807"/>
        </c:manualLayout>
      </c:layout>
      <c:lineChart>
        <c:grouping val="standard"/>
        <c:varyColors val="0"/>
        <c:ser>
          <c:idx val="0"/>
          <c:order val="0"/>
          <c:tx>
            <c:strRef>
              <c:f>RODILLA!$FO$1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RODILLA!$FO$9:$FO$26</c:f>
              <c:numCache>
                <c:formatCode>0.00%</c:formatCode>
                <c:ptCount val="18"/>
                <c:pt idx="0">
                  <c:v>0.43393275996872555</c:v>
                </c:pt>
                <c:pt idx="1">
                  <c:v>0.32052545155993434</c:v>
                </c:pt>
                <c:pt idx="2">
                  <c:v>0.31969552806850621</c:v>
                </c:pt>
                <c:pt idx="3">
                  <c:v>0.24135570010270455</c:v>
                </c:pt>
                <c:pt idx="4">
                  <c:v>0.25994318181818182</c:v>
                </c:pt>
                <c:pt idx="5">
                  <c:v>0.28136882129277568</c:v>
                </c:pt>
                <c:pt idx="6">
                  <c:v>0.25970149253731345</c:v>
                </c:pt>
                <c:pt idx="7">
                  <c:v>0.31604786744400121</c:v>
                </c:pt>
                <c:pt idx="8">
                  <c:v>0.24520731163620152</c:v>
                </c:pt>
                <c:pt idx="9">
                  <c:v>0.19295461758172008</c:v>
                </c:pt>
                <c:pt idx="10">
                  <c:v>0.32553114872164207</c:v>
                </c:pt>
                <c:pt idx="11">
                  <c:v>0.32716810521989315</c:v>
                </c:pt>
                <c:pt idx="12">
                  <c:v>0.24829931972789115</c:v>
                </c:pt>
                <c:pt idx="13">
                  <c:v>0.30122214234363764</c:v>
                </c:pt>
                <c:pt idx="14">
                  <c:v>0.29864419201172593</c:v>
                </c:pt>
                <c:pt idx="15">
                  <c:v>0.34957264957264955</c:v>
                </c:pt>
                <c:pt idx="16">
                  <c:v>0.33134447096260938</c:v>
                </c:pt>
                <c:pt idx="17">
                  <c:v>0.28363266689257877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0-450E-BE90-981C6FFA0D48}"/>
            </c:ext>
          </c:extLst>
        </c:ser>
        <c:ser>
          <c:idx val="1"/>
          <c:order val="1"/>
          <c:tx>
            <c:strRef>
              <c:f>RODILLA!$FR$1</c:f>
              <c:strCache>
                <c:ptCount val="1"/>
                <c:pt idx="0">
                  <c:v>ACL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RODILLA!$FR$9:$FR$26</c:f>
              <c:numCache>
                <c:formatCode>0.00%</c:formatCode>
                <c:ptCount val="18"/>
                <c:pt idx="0">
                  <c:v>0.15089913995308835</c:v>
                </c:pt>
                <c:pt idx="1">
                  <c:v>9.7865353037766833E-2</c:v>
                </c:pt>
                <c:pt idx="2">
                  <c:v>9.7526165556612754E-2</c:v>
                </c:pt>
                <c:pt idx="3">
                  <c:v>7.2920232796987339E-2</c:v>
                </c:pt>
                <c:pt idx="4">
                  <c:v>7.5639204545454544E-2</c:v>
                </c:pt>
                <c:pt idx="5">
                  <c:v>8.1368821292775659E-2</c:v>
                </c:pt>
                <c:pt idx="6">
                  <c:v>7.6285240464344942E-2</c:v>
                </c:pt>
                <c:pt idx="7">
                  <c:v>9.1439091745934342E-2</c:v>
                </c:pt>
                <c:pt idx="8">
                  <c:v>7.7574676772180121E-2</c:v>
                </c:pt>
                <c:pt idx="9">
                  <c:v>6.2837194541415425E-2</c:v>
                </c:pt>
                <c:pt idx="10">
                  <c:v>9.218581202736767E-2</c:v>
                </c:pt>
                <c:pt idx="11">
                  <c:v>0.1220715166461159</c:v>
                </c:pt>
                <c:pt idx="12">
                  <c:v>9.9257884972170682E-2</c:v>
                </c:pt>
                <c:pt idx="13">
                  <c:v>0.13371675053918045</c:v>
                </c:pt>
                <c:pt idx="14">
                  <c:v>0.12788567240747525</c:v>
                </c:pt>
                <c:pt idx="15">
                  <c:v>0.13717948717948719</c:v>
                </c:pt>
                <c:pt idx="16">
                  <c:v>0.10381861575178998</c:v>
                </c:pt>
                <c:pt idx="17">
                  <c:v>0.12639783124364623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0-450E-BE90-981C6FFA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8192"/>
        <c:axId val="109470464"/>
      </c:lineChart>
      <c:catAx>
        <c:axId val="1094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70464"/>
        <c:crosses val="autoZero"/>
        <c:auto val="1"/>
        <c:lblAlgn val="ctr"/>
        <c:lblOffset val="100"/>
        <c:noMultiLvlLbl val="0"/>
      </c:catAx>
      <c:valAx>
        <c:axId val="109470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4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5094879750041"/>
          <c:y val="0.42602486531288852"/>
          <c:w val="0.17007290755322252"/>
          <c:h val="0.12689763779527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RODILLA!$FO$1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RODILLA!$FO$9:$FO$26</c:f>
              <c:numCache>
                <c:formatCode>0.00%</c:formatCode>
                <c:ptCount val="18"/>
                <c:pt idx="0">
                  <c:v>0.43393275996872555</c:v>
                </c:pt>
                <c:pt idx="1">
                  <c:v>0.32052545155993434</c:v>
                </c:pt>
                <c:pt idx="2">
                  <c:v>0.31969552806850621</c:v>
                </c:pt>
                <c:pt idx="3">
                  <c:v>0.24135570010270455</c:v>
                </c:pt>
                <c:pt idx="4">
                  <c:v>0.25994318181818182</c:v>
                </c:pt>
                <c:pt idx="5">
                  <c:v>0.28136882129277568</c:v>
                </c:pt>
                <c:pt idx="6">
                  <c:v>0.25970149253731345</c:v>
                </c:pt>
                <c:pt idx="7">
                  <c:v>0.31604786744400121</c:v>
                </c:pt>
                <c:pt idx="8">
                  <c:v>0.24520731163620152</c:v>
                </c:pt>
                <c:pt idx="9">
                  <c:v>0.19295461758172008</c:v>
                </c:pt>
                <c:pt idx="10">
                  <c:v>0.32553114872164207</c:v>
                </c:pt>
                <c:pt idx="11">
                  <c:v>0.32716810521989315</c:v>
                </c:pt>
                <c:pt idx="12">
                  <c:v>0.24829931972789115</c:v>
                </c:pt>
                <c:pt idx="13">
                  <c:v>0.30122214234363764</c:v>
                </c:pt>
                <c:pt idx="14">
                  <c:v>0.29864419201172593</c:v>
                </c:pt>
                <c:pt idx="15">
                  <c:v>0.34957264957264955</c:v>
                </c:pt>
                <c:pt idx="16">
                  <c:v>0.33134447096260938</c:v>
                </c:pt>
                <c:pt idx="17">
                  <c:v>0.28363266689257877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42A2-91AF-4E2C1FD749B1}"/>
            </c:ext>
          </c:extLst>
        </c:ser>
        <c:ser>
          <c:idx val="1"/>
          <c:order val="1"/>
          <c:tx>
            <c:strRef>
              <c:f>RODILLA!$FS$1</c:f>
              <c:strCache>
                <c:ptCount val="1"/>
                <c:pt idx="0">
                  <c:v>MCL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RODILLA!$FS$9:$FS$26</c:f>
              <c:numCache>
                <c:formatCode>0.00%</c:formatCode>
                <c:ptCount val="18"/>
                <c:pt idx="0">
                  <c:v>0.2361219702892885</c:v>
                </c:pt>
                <c:pt idx="1">
                  <c:v>0.19474548440065681</c:v>
                </c:pt>
                <c:pt idx="2">
                  <c:v>0.18030447193149382</c:v>
                </c:pt>
                <c:pt idx="3">
                  <c:v>0.13591235878123931</c:v>
                </c:pt>
                <c:pt idx="4">
                  <c:v>0.15696022727272727</c:v>
                </c:pt>
                <c:pt idx="5">
                  <c:v>0.16387832699619773</c:v>
                </c:pt>
                <c:pt idx="6">
                  <c:v>0.14958540630182421</c:v>
                </c:pt>
                <c:pt idx="7">
                  <c:v>0.17858238723534828</c:v>
                </c:pt>
                <c:pt idx="8">
                  <c:v>0.12394115024520731</c:v>
                </c:pt>
                <c:pt idx="9">
                  <c:v>0.11044112980006347</c:v>
                </c:pt>
                <c:pt idx="10">
                  <c:v>0.18653222902412675</c:v>
                </c:pt>
                <c:pt idx="11">
                  <c:v>0.1648170982326346</c:v>
                </c:pt>
                <c:pt idx="12">
                  <c:v>0.1280148423005566</c:v>
                </c:pt>
                <c:pt idx="13">
                  <c:v>0.15492451473759886</c:v>
                </c:pt>
                <c:pt idx="14">
                  <c:v>0.15829974349578599</c:v>
                </c:pt>
                <c:pt idx="15">
                  <c:v>0.17649572649572651</c:v>
                </c:pt>
                <c:pt idx="16">
                  <c:v>0.1913285600636436</c:v>
                </c:pt>
                <c:pt idx="17">
                  <c:v>0.13215859030837004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4-42A2-91AF-4E2C1FD7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RODILLA!$FP$1</c:f>
              <c:strCache>
                <c:ptCount val="1"/>
                <c:pt idx="0">
                  <c:v>Tibia Fractures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RODILLA!$FP$9:$FP$26</c:f>
              <c:numCache>
                <c:formatCode>0.00%</c:formatCode>
                <c:ptCount val="18"/>
                <c:pt idx="0">
                  <c:v>8.2095387021110244E-3</c:v>
                </c:pt>
                <c:pt idx="1">
                  <c:v>1.3464696223316914E-2</c:v>
                </c:pt>
                <c:pt idx="2">
                  <c:v>1.4747859181731684E-2</c:v>
                </c:pt>
                <c:pt idx="3">
                  <c:v>1.1639849366655255E-2</c:v>
                </c:pt>
                <c:pt idx="4">
                  <c:v>1.4204545454545454E-2</c:v>
                </c:pt>
                <c:pt idx="5">
                  <c:v>1.2167300380228136E-2</c:v>
                </c:pt>
                <c:pt idx="6">
                  <c:v>1.5257048092868989E-2</c:v>
                </c:pt>
                <c:pt idx="7">
                  <c:v>2.7615833077631175E-2</c:v>
                </c:pt>
                <c:pt idx="8">
                  <c:v>1.6941596076683014E-2</c:v>
                </c:pt>
                <c:pt idx="9">
                  <c:v>1.4598540145985401E-2</c:v>
                </c:pt>
                <c:pt idx="10">
                  <c:v>1.2243428159884768E-2</c:v>
                </c:pt>
                <c:pt idx="11">
                  <c:v>1.2330456226880395E-2</c:v>
                </c:pt>
                <c:pt idx="12">
                  <c:v>7.4211502782931356E-3</c:v>
                </c:pt>
                <c:pt idx="13">
                  <c:v>1.2221423436376708E-2</c:v>
                </c:pt>
                <c:pt idx="14">
                  <c:v>1.5756687431293513E-2</c:v>
                </c:pt>
                <c:pt idx="15">
                  <c:v>2.7777777777777776E-2</c:v>
                </c:pt>
                <c:pt idx="16">
                  <c:v>3.9379474940334128E-2</c:v>
                </c:pt>
                <c:pt idx="17">
                  <c:v>1.7621145374449341E-2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C-4CE0-8C00-2C4C9010F728}"/>
            </c:ext>
          </c:extLst>
        </c:ser>
        <c:ser>
          <c:idx val="1"/>
          <c:order val="1"/>
          <c:tx>
            <c:strRef>
              <c:f>RODILLA!$FQ$1</c:f>
              <c:strCache>
                <c:ptCount val="1"/>
                <c:pt idx="0">
                  <c:v>Tibia Eminence</c:v>
                </c:pt>
              </c:strCache>
            </c:strRef>
          </c:tx>
          <c:marker>
            <c:symbol val="none"/>
          </c:marker>
          <c:cat>
            <c:strRef>
              <c:f>RODILLA!$B$9:$B$26</c:f>
              <c:strCache>
                <c:ptCount val="18"/>
                <c:pt idx="0">
                  <c:v>1998/99</c:v>
                </c:pt>
                <c:pt idx="1">
                  <c:v>1999/00</c:v>
                </c:pt>
                <c:pt idx="2">
                  <c:v>2000/01</c:v>
                </c:pt>
                <c:pt idx="3">
                  <c:v>2001/02</c:v>
                </c:pt>
                <c:pt idx="4">
                  <c:v>2002/03</c:v>
                </c:pt>
                <c:pt idx="5">
                  <c:v>2003/04</c:v>
                </c:pt>
                <c:pt idx="6">
                  <c:v>2004/05</c:v>
                </c:pt>
                <c:pt idx="7">
                  <c:v>2005/06</c:v>
                </c:pt>
                <c:pt idx="8">
                  <c:v>2006/07</c:v>
                </c:pt>
                <c:pt idx="9">
                  <c:v>2007/08</c:v>
                </c:pt>
                <c:pt idx="10">
                  <c:v>2008/09</c:v>
                </c:pt>
                <c:pt idx="11">
                  <c:v>2009/10</c:v>
                </c:pt>
                <c:pt idx="12">
                  <c:v>2010/11</c:v>
                </c:pt>
                <c:pt idx="13">
                  <c:v>2011/12</c:v>
                </c:pt>
                <c:pt idx="14">
                  <c:v>2012/13</c:v>
                </c:pt>
                <c:pt idx="15">
                  <c:v>2013/14</c:v>
                </c:pt>
                <c:pt idx="16">
                  <c:v>2014/15</c:v>
                </c:pt>
                <c:pt idx="17">
                  <c:v>2015/16</c:v>
                </c:pt>
              </c:strCache>
            </c:strRef>
          </c:cat>
          <c:val>
            <c:numRef>
              <c:f>RODILLA!$FQ$9:$FQ$26</c:f>
              <c:numCache>
                <c:formatCode>0.00%</c:formatCode>
                <c:ptCount val="18"/>
                <c:pt idx="0">
                  <c:v>8.9913995308835027E-3</c:v>
                </c:pt>
                <c:pt idx="1">
                  <c:v>8.5385878489326762E-3</c:v>
                </c:pt>
                <c:pt idx="2">
                  <c:v>9.5147478591817315E-3</c:v>
                </c:pt>
                <c:pt idx="3">
                  <c:v>1.0955152345087298E-2</c:v>
                </c:pt>
                <c:pt idx="4">
                  <c:v>6.747159090909091E-3</c:v>
                </c:pt>
                <c:pt idx="5">
                  <c:v>1.3307984790874524E-2</c:v>
                </c:pt>
                <c:pt idx="6">
                  <c:v>6.6334991708126038E-3</c:v>
                </c:pt>
                <c:pt idx="7">
                  <c:v>1.2580546179809757E-2</c:v>
                </c:pt>
                <c:pt idx="8">
                  <c:v>8.024966562639322E-3</c:v>
                </c:pt>
                <c:pt idx="9">
                  <c:v>6.664550936210727E-3</c:v>
                </c:pt>
                <c:pt idx="10">
                  <c:v>3.9611091105509547E-3</c:v>
                </c:pt>
                <c:pt idx="11">
                  <c:v>8.2203041512535959E-3</c:v>
                </c:pt>
                <c:pt idx="12">
                  <c:v>8.9672232529375388E-3</c:v>
                </c:pt>
                <c:pt idx="13">
                  <c:v>2.0848310567936738E-2</c:v>
                </c:pt>
                <c:pt idx="14">
                  <c:v>1.31916452913155E-2</c:v>
                </c:pt>
                <c:pt idx="15">
                  <c:v>2.8205128205128206E-2</c:v>
                </c:pt>
                <c:pt idx="16">
                  <c:v>2.3070803500397773E-2</c:v>
                </c:pt>
                <c:pt idx="17">
                  <c:v>9.4883090477804136E-3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C-4CE0-8C00-2C4C9010F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1136"/>
        <c:axId val="109532672"/>
      </c:lineChart>
      <c:catAx>
        <c:axId val="1095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32672"/>
        <c:crosses val="autoZero"/>
        <c:auto val="1"/>
        <c:lblAlgn val="ctr"/>
        <c:lblOffset val="100"/>
        <c:noMultiLvlLbl val="0"/>
      </c:catAx>
      <c:valAx>
        <c:axId val="109532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5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48365540980779E-2"/>
          <c:y val="0.24786608465548632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C1-4920-9EF4-C031AC444CD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C1-4920-9EF4-C031AC444CDA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C1-4920-9EF4-C031AC444CDA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C1-4920-9EF4-C031AC444CDA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EC1-4920-9EF4-C031AC444CDA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EC1-4920-9EF4-C031AC444CDA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EC1-4920-9EF4-C031AC444CDA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EC1-4920-9EF4-C031AC444CDA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EC1-4920-9EF4-C031AC444CD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QUIM'!$K$1,'RAW DATA PER QUIM'!$X$1,'RAW DATA PER QUIM'!$AK$1,'RAW DATA PER QUIM'!$AX$1,'RAW DATA PER QUIM'!$BK$1,'RAW DATA PER QUIM'!$BX$1,'RAW DATA PER QUIM'!$CK$1,'RAW DATA PER QUIM'!$CX$1,'RAW DATA PER QUIM'!$DK$1)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('RAW DATA PER QUIM'!$M$19,'RAW DATA PER QUIM'!$Z$19,'RAW DATA PER QUIM'!$AM$19,'RAW DATA PER QUIM'!$AZ$19,'RAW DATA PER QUIM'!$BM$19,'RAW DATA PER QUIM'!$BZ$19,'RAW DATA PER QUIM'!$CM$19,'RAW DATA PER QUIM'!$CZ$19,'RAW DATA PER QUIM'!$DM$19)</c:f>
              <c:numCache>
                <c:formatCode>0.00%</c:formatCode>
                <c:ptCount val="9"/>
                <c:pt idx="0">
                  <c:v>5.4431549758652562E-3</c:v>
                </c:pt>
                <c:pt idx="1">
                  <c:v>3.0810311184142962E-4</c:v>
                </c:pt>
                <c:pt idx="2">
                  <c:v>1.8383485673205299E-2</c:v>
                </c:pt>
                <c:pt idx="3">
                  <c:v>2.3621238574509603E-3</c:v>
                </c:pt>
                <c:pt idx="4">
                  <c:v>1.4891650405669097E-2</c:v>
                </c:pt>
                <c:pt idx="5">
                  <c:v>0</c:v>
                </c:pt>
                <c:pt idx="6">
                  <c:v>2.0540207456095307E-4</c:v>
                </c:pt>
                <c:pt idx="7">
                  <c:v>5.1350518640238272E-4</c:v>
                </c:pt>
                <c:pt idx="8">
                  <c:v>4.1080414912190614E-4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C1-4920-9EF4-C031AC444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187969924812"/>
          <c:y val="0.1767857142857143"/>
          <c:w val="0.24812030075187974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Knee Liga ALL</c:v>
          </c:tx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Datos!$X$4:$X$31</c:f>
              <c:numCache>
                <c:formatCode>_-* #,##0\ _€_-;\-* #,##0\ _€_-;_-* "-"??\ _€_-;_-@_-</c:formatCode>
                <c:ptCount val="28"/>
                <c:pt idx="0">
                  <c:v>604</c:v>
                </c:pt>
                <c:pt idx="1">
                  <c:v>590</c:v>
                </c:pt>
                <c:pt idx="2">
                  <c:v>678</c:v>
                </c:pt>
                <c:pt idx="3">
                  <c:v>494</c:v>
                </c:pt>
                <c:pt idx="4">
                  <c:v>435</c:v>
                </c:pt>
                <c:pt idx="5">
                  <c:v>651</c:v>
                </c:pt>
                <c:pt idx="6">
                  <c:v>814</c:v>
                </c:pt>
                <c:pt idx="7">
                  <c:v>783</c:v>
                </c:pt>
                <c:pt idx="8">
                  <c:v>517</c:v>
                </c:pt>
                <c:pt idx="9">
                  <c:v>559</c:v>
                </c:pt>
                <c:pt idx="10">
                  <c:v>584</c:v>
                </c:pt>
                <c:pt idx="11">
                  <c:v>578</c:v>
                </c:pt>
                <c:pt idx="12">
                  <c:v>632</c:v>
                </c:pt>
                <c:pt idx="13">
                  <c:v>775</c:v>
                </c:pt>
                <c:pt idx="14">
                  <c:v>428</c:v>
                </c:pt>
                <c:pt idx="15">
                  <c:v>490</c:v>
                </c:pt>
                <c:pt idx="16">
                  <c:v>737</c:v>
                </c:pt>
                <c:pt idx="17">
                  <c:v>627</c:v>
                </c:pt>
                <c:pt idx="18">
                  <c:v>607</c:v>
                </c:pt>
                <c:pt idx="19">
                  <c:v>616</c:v>
                </c:pt>
                <c:pt idx="20">
                  <c:v>660</c:v>
                </c:pt>
                <c:pt idx="21">
                  <c:v>655</c:v>
                </c:pt>
                <c:pt idx="22">
                  <c:v>590</c:v>
                </c:pt>
                <c:pt idx="23">
                  <c:v>730</c:v>
                </c:pt>
                <c:pt idx="24">
                  <c:v>662</c:v>
                </c:pt>
                <c:pt idx="25" formatCode="General">
                  <c:v>699</c:v>
                </c:pt>
                <c:pt idx="26" formatCode="General">
                  <c:v>586</c:v>
                </c:pt>
                <c:pt idx="27" formatCode="General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0-492E-8818-DFFEE118E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5344"/>
        <c:axId val="109546880"/>
      </c:barChart>
      <c:catAx>
        <c:axId val="1095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46880"/>
        <c:crosses val="autoZero"/>
        <c:auto val="1"/>
        <c:lblAlgn val="ctr"/>
        <c:lblOffset val="100"/>
        <c:noMultiLvlLbl val="0"/>
      </c:catAx>
      <c:valAx>
        <c:axId val="10954688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095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SKI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3510-432F-8070-EEF63584E9B7}"/>
              </c:ext>
            </c:extLst>
          </c:dPt>
          <c:dPt>
            <c:idx val="1"/>
            <c:bubble3D val="0"/>
            <c:explosion val="21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10-432F-8070-EEF63584E9B7}"/>
              </c:ext>
            </c:extLst>
          </c:dPt>
          <c:dPt>
            <c:idx val="2"/>
            <c:bubble3D val="0"/>
            <c:explosion val="2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510-432F-8070-EEF63584E9B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(KNEE_EVOLUTION!$L$1,KNEE_EVOLUTION!$AL$1,KNEE_EVOLUTION!$BL$1)</c:f>
              <c:strCache>
                <c:ptCount val="3"/>
                <c:pt idx="0">
                  <c:v>ACL SKI</c:v>
                </c:pt>
                <c:pt idx="1">
                  <c:v>MCL SKI</c:v>
                </c:pt>
                <c:pt idx="2">
                  <c:v>CONTUSIONS SKI</c:v>
                </c:pt>
              </c:strCache>
            </c:strRef>
          </c:cat>
          <c:val>
            <c:numRef>
              <c:f>(KNEE_EVOLUTION!$L$25,KNEE_EVOLUTION!$AL$25,KNEE_EVOLUTION!$BL$25)</c:f>
              <c:numCache>
                <c:formatCode>0.00%</c:formatCode>
                <c:ptCount val="3"/>
                <c:pt idx="0">
                  <c:v>0.36499948649481362</c:v>
                </c:pt>
                <c:pt idx="1">
                  <c:v>0.39416658108246894</c:v>
                </c:pt>
                <c:pt idx="2">
                  <c:v>0.19359145527369825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10-432F-8070-EEF63584E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666732558011843"/>
          <c:y val="0.30210804584678713"/>
          <c:w val="0.32008390164618539"/>
          <c:h val="0.4878048780487804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SNOW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33"/>
          <c:dPt>
            <c:idx val="0"/>
            <c:bubble3D val="0"/>
            <c:explosion val="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91-4393-8AB7-40A7312A3918}"/>
              </c:ext>
            </c:extLst>
          </c:dPt>
          <c:dPt>
            <c:idx val="1"/>
            <c:bubble3D val="0"/>
            <c:explosion val="2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91-4393-8AB7-40A7312A3918}"/>
              </c:ext>
            </c:extLst>
          </c:dPt>
          <c:dPt>
            <c:idx val="2"/>
            <c:bubble3D val="0"/>
            <c:explosion val="14"/>
            <c:extLst>
              <c:ext xmlns:c16="http://schemas.microsoft.com/office/drawing/2014/chart" uri="{C3380CC4-5D6E-409C-BE32-E72D297353CC}">
                <c16:uniqueId val="{00000005-E791-4393-8AB7-40A7312A3918}"/>
              </c:ext>
            </c:extLst>
          </c:dPt>
          <c:dLbls>
            <c:dLbl>
              <c:idx val="0"/>
              <c:layout>
                <c:manualLayout>
                  <c:x val="-8.0215354879803205E-2"/>
                  <c:y val="0.12210952125607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91-4393-8AB7-40A7312A391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(KNEE_EVOLUTION!$M$1,KNEE_EVOLUTION!$AM$1,KNEE_EVOLUTION!$BM$1)</c:f>
              <c:strCache>
                <c:ptCount val="3"/>
                <c:pt idx="0">
                  <c:v>ACL SNOW</c:v>
                </c:pt>
                <c:pt idx="1">
                  <c:v>MCL SNOW</c:v>
                </c:pt>
                <c:pt idx="2">
                  <c:v>CONTUSIONS SNOW</c:v>
                </c:pt>
              </c:strCache>
            </c:strRef>
          </c:cat>
          <c:val>
            <c:numRef>
              <c:f>(KNEE_EVOLUTION!$M$25,KNEE_EVOLUTION!$AM$25,KNEE_EVOLUTION!$BM$25)</c:f>
              <c:numCache>
                <c:formatCode>0.00%</c:formatCode>
                <c:ptCount val="3"/>
                <c:pt idx="0">
                  <c:v>5.4431549758652562E-3</c:v>
                </c:pt>
                <c:pt idx="1">
                  <c:v>1.8383485673205299E-2</c:v>
                </c:pt>
                <c:pt idx="2">
                  <c:v>1.4891650405669097E-2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91-4393-8AB7-40A7312A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57388067077377"/>
          <c:y val="0.41009717871287593"/>
          <c:w val="0.23430984306877956"/>
          <c:h val="0.28472331583552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tx>
            <c:v>KNEE INJURIES</c:v>
          </c:tx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CD8C-4A28-9D98-39CED60CC4FA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8C-4A28-9D98-39CED60CC4F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KNEE_EVOLUTION!$E$1:$F$1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KNEE_EVOLUTION!$E$25:$F$25</c:f>
              <c:numCache>
                <c:formatCode>0.00%</c:formatCode>
                <c:ptCount val="2"/>
                <c:pt idx="0">
                  <c:v>0.42754441819862382</c:v>
                </c:pt>
                <c:pt idx="1">
                  <c:v>0.56002875629043858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8C-4A28-9D98-39CED60C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276216518960231"/>
          <c:y val="0.46689895470383275"/>
          <c:w val="0.30753160039095528"/>
          <c:h val="0.264808362369337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0656-450A-85B1-D062E215A2C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56-450A-85B1-D062E215A2C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KNEE_EVOLUTION!$N$1:$O$1</c:f>
              <c:strCache>
                <c:ptCount val="2"/>
                <c:pt idx="0">
                  <c:v>ACL MALE</c:v>
                </c:pt>
                <c:pt idx="1">
                  <c:v>ACL FEMALE</c:v>
                </c:pt>
              </c:strCache>
            </c:strRef>
          </c:cat>
          <c:val>
            <c:numRef>
              <c:f>KNEE_EVOLUTION!$N$25:$O$25</c:f>
              <c:numCache>
                <c:formatCode>0.00%</c:formatCode>
                <c:ptCount val="2"/>
                <c:pt idx="0">
                  <c:v>0.37510396451344608</c:v>
                </c:pt>
                <c:pt idx="1">
                  <c:v>0.62489603548655392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56-450A-85B1-D062E215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34981063949449"/>
          <c:y val="0.45468305670424292"/>
          <c:w val="0.22291710411198595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3D-4F2E-9B5B-BE17C453CFD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3D-4F2E-9B5B-BE17C453CFD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KNEE_EVOLUTION!$AA$1:$AB$1</c:f>
              <c:strCache>
                <c:ptCount val="2"/>
                <c:pt idx="0">
                  <c:v>PCL MALE</c:v>
                </c:pt>
                <c:pt idx="1">
                  <c:v>PCL FEMALE</c:v>
                </c:pt>
              </c:strCache>
            </c:strRef>
          </c:cat>
          <c:val>
            <c:numRef>
              <c:f>KNEE_EVOLUTION!$AA$25:$AB$25</c:f>
              <c:numCache>
                <c:formatCode>0.00%</c:formatCode>
                <c:ptCount val="2"/>
                <c:pt idx="0">
                  <c:v>0.62962962962962965</c:v>
                </c:pt>
                <c:pt idx="1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D-4F2E-9B5B-BE17C453C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526970954356845"/>
          <c:y val="0.47222368037328666"/>
          <c:w val="0.22199170124481327"/>
          <c:h val="0.1875007290755322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MCL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CA-4E3B-A571-5C14BE029D0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CA-4E3B-A571-5C14BE029D0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KNEE_EVOLUTION!$AN$1:$AO$1</c:f>
              <c:strCache>
                <c:ptCount val="2"/>
                <c:pt idx="0">
                  <c:v>MCL MALE</c:v>
                </c:pt>
                <c:pt idx="1">
                  <c:v>MCL FEMALE</c:v>
                </c:pt>
              </c:strCache>
            </c:strRef>
          </c:cat>
          <c:val>
            <c:numRef>
              <c:f>KNEE_EVOLUTION!$AN$25:$AO$25</c:f>
              <c:numCache>
                <c:formatCode>0.00%</c:formatCode>
                <c:ptCount val="2"/>
                <c:pt idx="0">
                  <c:v>0.41573313417973612</c:v>
                </c:pt>
                <c:pt idx="1">
                  <c:v>0.58376898182723425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A-4E3B-A571-5C14BE02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928914220450474"/>
          <c:y val="0.47386759581881532"/>
          <c:w val="0.20292908993070424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F889-4554-8240-EF2592D5657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89-4554-8240-EF2592D5657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KNEE_EVOLUTION!$BA$1:$BB$1</c:f>
              <c:strCache>
                <c:ptCount val="2"/>
                <c:pt idx="0">
                  <c:v>LCL MALE</c:v>
                </c:pt>
                <c:pt idx="1">
                  <c:v>LCL FEMALE</c:v>
                </c:pt>
              </c:strCache>
            </c:strRef>
          </c:cat>
          <c:val>
            <c:numRef>
              <c:f>KNEE_EVOLUTION!$BA$25:$BB$25</c:f>
              <c:numCache>
                <c:formatCode>0.00%</c:formatCode>
                <c:ptCount val="2"/>
                <c:pt idx="0">
                  <c:v>0.47457627118644069</c:v>
                </c:pt>
                <c:pt idx="1">
                  <c:v>0.56779661016949157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9-4554-8240-EF2592D5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SPRAIN/CONTUSIONS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813C-4ADF-8947-B7FA41FEDAB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3C-4ADF-8947-B7FA41FEDAB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KNEE_EVOLUTION!$BN$1:$BO$1</c:f>
              <c:strCache>
                <c:ptCount val="2"/>
                <c:pt idx="0">
                  <c:v>CONTUSIONS MALE</c:v>
                </c:pt>
                <c:pt idx="1">
                  <c:v>CONTUSIONS FEMALE</c:v>
                </c:pt>
              </c:strCache>
            </c:strRef>
          </c:cat>
          <c:val>
            <c:numRef>
              <c:f>KNEE_EVOLUTION!$BN$25:$BO$25</c:f>
              <c:numCache>
                <c:formatCode>0.00%</c:formatCode>
                <c:ptCount val="2"/>
                <c:pt idx="0">
                  <c:v>0.49530956848030017</c:v>
                </c:pt>
                <c:pt idx="1">
                  <c:v>0.50469043151969983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ADF-8947-B7FA41FED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O'DONAHUE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EF60-4775-BB2D-7F48AF89EC77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60-4775-BB2D-7F48AF89EC7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KNEE_EVOLUTION!$CA$1:$CB$1</c:f>
              <c:strCache>
                <c:ptCount val="2"/>
                <c:pt idx="0">
                  <c:v>O'DONAHUE MALE</c:v>
                </c:pt>
                <c:pt idx="1">
                  <c:v>O'DONAHUE FEMALE</c:v>
                </c:pt>
              </c:strCache>
            </c:strRef>
          </c:cat>
          <c:val>
            <c:numRef>
              <c:f>KNEE_EVOLUTION!$CA$25:$CB$25</c:f>
              <c:numCache>
                <c:formatCode>0.00%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0-4775-BB2D-7F48AF89E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728887149975826"/>
          <c:y val="0.46875145815106445"/>
          <c:w val="0.3043484781793580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INJURIES TOTAL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AB-435A-8C2A-9D953F4D9CD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AB-435A-8C2A-9D953F4D9CD0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AB-435A-8C2A-9D953F4D9CD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AB-435A-8C2A-9D953F4D9CD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AB-435A-8C2A-9D953F4D9CD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9AB-435A-8C2A-9D953F4D9CD0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9AB-435A-8C2A-9D953F4D9CD0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AB-435A-8C2A-9D953F4D9CD0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9AB-435A-8C2A-9D953F4D9CD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QUIM'!$K$1,'RAW DATA PER QUIM'!$X$1,'RAW DATA PER QUIM'!$AK$1,'RAW DATA PER QUIM'!$AX$1,'RAW DATA PER QUIM'!$BK$1,'RAW DATA PER QUIM'!$BX$1,'RAW DATA PER QUIM'!$CK$1,'RAW DATA PER QUIM'!$CX$1,'RAW DATA PER QUIM'!$DK$1)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('RAW DATA PER QUIM'!$K$19,'RAW DATA PER QUIM'!$X$19,'RAW DATA PER QUIM'!$AK$19,'RAW DATA PER QUIM'!$AX$19,'RAW DATA PER QUIM'!$BK$19,'RAW DATA PER QUIM'!$BX$19,'RAW DATA PER QUIM'!$CK$19,'RAW DATA PER QUIM'!$CX$19,'RAW DATA PER QUIM'!$DK$19)</c:f>
              <c:numCache>
                <c:formatCode>0.00%</c:formatCode>
                <c:ptCount val="9"/>
                <c:pt idx="0">
                  <c:v>0.37044264147067885</c:v>
                </c:pt>
                <c:pt idx="1">
                  <c:v>2.7729280065728664E-3</c:v>
                </c:pt>
                <c:pt idx="2">
                  <c:v>0.41255006675567424</c:v>
                </c:pt>
                <c:pt idx="3">
                  <c:v>4.8474889596384921E-2</c:v>
                </c:pt>
                <c:pt idx="4">
                  <c:v>0.21895861148197596</c:v>
                </c:pt>
                <c:pt idx="5">
                  <c:v>4.1080414912190617E-3</c:v>
                </c:pt>
                <c:pt idx="6">
                  <c:v>2.074560953065626E-2</c:v>
                </c:pt>
                <c:pt idx="7">
                  <c:v>3.8820992092020126E-2</c:v>
                </c:pt>
                <c:pt idx="8">
                  <c:v>6.8809694977919278E-2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9AB-435A-8C2A-9D953F4D9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420912514691023"/>
          <c:y val="0.1767857142857143"/>
          <c:w val="0.24886906304093959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SEGOND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B744-4E37-926E-4368247277B9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44-4E37-926E-4368247277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KNEE_EVOLUTION!$CN$1:$CO$1</c:f>
              <c:strCache>
                <c:ptCount val="2"/>
                <c:pt idx="0">
                  <c:v>SEGOND MALE</c:v>
                </c:pt>
                <c:pt idx="1">
                  <c:v>SEGOND FEMALE</c:v>
                </c:pt>
              </c:strCache>
            </c:strRef>
          </c:cat>
          <c:val>
            <c:numRef>
              <c:f>KNEE_EVOLUTION!$CN$25:$CO$25</c:f>
              <c:numCache>
                <c:formatCode>0.00%</c:formatCode>
                <c:ptCount val="2"/>
                <c:pt idx="0">
                  <c:v>0.47029702970297027</c:v>
                </c:pt>
                <c:pt idx="1">
                  <c:v>0.52970297029702973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4-4E37-926E-43682472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5648601456198721"/>
          <c:y val="0.46875145815106445"/>
          <c:w val="0.30334749997254529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 EMINENCE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0279-46F4-8A15-0A08C772D4D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79-46F4-8A15-0A08C772D4D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KNEE_EVOLUTION!$DA$1:$DB$1</c:f>
              <c:strCache>
                <c:ptCount val="2"/>
                <c:pt idx="0">
                  <c:v>TIBIAL EMINENCE MALE</c:v>
                </c:pt>
                <c:pt idx="1">
                  <c:v>TIBIAL EMINENCE FEMALE</c:v>
                </c:pt>
              </c:strCache>
            </c:strRef>
          </c:cat>
          <c:val>
            <c:numRef>
              <c:f>KNEE_EVOLUTION!$DA$25:$DB$25</c:f>
              <c:numCache>
                <c:formatCode>0.00%</c:formatCode>
                <c:ptCount val="2"/>
                <c:pt idx="0">
                  <c:v>0.35978835978835977</c:v>
                </c:pt>
                <c:pt idx="1">
                  <c:v>0.64021164021164023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9-46F4-8A15-0A08C772D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659616969844084"/>
          <c:y val="0.46875145815106445"/>
          <c:w val="0.3065539928896171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3B-4D1D-94CA-20DA327A757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3B-4D1D-94CA-20DA327A7573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3B-4D1D-94CA-20DA327A7573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3B-4D1D-94CA-20DA327A7573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3B-4D1D-94CA-20DA327A7573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3B-4D1D-94CA-20DA327A7573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3B-4D1D-94CA-20DA327A7573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3B-4D1D-94CA-20DA327A7573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43B-4D1D-94CA-20DA327A757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(KNEE_EVOLUTION!$K$1,KNEE_EVOLUTION!$X$1,KNEE_EVOLUTION!$AK$1,KNEE_EVOLUTION!$AX$1,KNEE_EVOLUTION!$BK$1,KNEE_EVOLUTION!$BX$1,KNEE_EVOLUTION!$CK$1,KNEE_EVOLUTION!$CX$1,KNEE_EVOLUTION!$DK$1)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(KNEE_EVOLUTION!$L$25,KNEE_EVOLUTION!$Y$25,KNEE_EVOLUTION!$AL$25,KNEE_EVOLUTION!$AY$25,KNEE_EVOLUTION!$BL$25,KNEE_EVOLUTION!$BY$25,KNEE_EVOLUTION!$CL$25,KNEE_EVOLUTION!$CY$25,KNEE_EVOLUTION!$DL$25)</c:f>
              <c:numCache>
                <c:formatCode>0.00%</c:formatCode>
                <c:ptCount val="9"/>
                <c:pt idx="0">
                  <c:v>0.36499948649481362</c:v>
                </c:pt>
                <c:pt idx="1">
                  <c:v>2.464824894731437E-3</c:v>
                </c:pt>
                <c:pt idx="2">
                  <c:v>0.39416658108246894</c:v>
                </c:pt>
                <c:pt idx="3">
                  <c:v>4.6112765738933963E-2</c:v>
                </c:pt>
                <c:pt idx="4">
                  <c:v>0.19359145527369825</c:v>
                </c:pt>
                <c:pt idx="5">
                  <c:v>4.1080414912190617E-3</c:v>
                </c:pt>
                <c:pt idx="6">
                  <c:v>2.0540207456095305E-2</c:v>
                </c:pt>
                <c:pt idx="7">
                  <c:v>3.8307486905617749E-2</c:v>
                </c:pt>
                <c:pt idx="8">
                  <c:v>6.8398890828797368E-2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43B-4D1D-94CA-20DA327A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72256861557463"/>
          <c:y val="0.17889106437723906"/>
          <c:w val="0.24886909498303655"/>
          <c:h val="0.758498067884627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TIBIAL</a:t>
            </a:r>
            <a:r>
              <a:rPr lang="es-ES" baseline="0"/>
              <a:t> </a:t>
            </a:r>
            <a:r>
              <a:rPr lang="es-ES"/>
              <a:t>TUBEROSITY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7BAC-45ED-A6C0-8E5307807E04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AC-45ED-A6C0-8E5307807E0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KNEE_EVOLUTION!$DN$1:$DO$1</c:f>
              <c:strCache>
                <c:ptCount val="2"/>
                <c:pt idx="0">
                  <c:v>TIBIAL Plateau MALE</c:v>
                </c:pt>
                <c:pt idx="1">
                  <c:v>TIBIAL Plateau FEMALE</c:v>
                </c:pt>
              </c:strCache>
            </c:strRef>
          </c:cat>
          <c:val>
            <c:numRef>
              <c:f>KNEE_EVOLUTION!$DN$25:$DO$25</c:f>
              <c:numCache>
                <c:formatCode>0.00%</c:formatCode>
                <c:ptCount val="2"/>
                <c:pt idx="0">
                  <c:v>0.30298507462686569</c:v>
                </c:pt>
                <c:pt idx="1">
                  <c:v>0.69701492537313436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C-45ED-A6C0-8E530780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48197792069887"/>
          <c:y val="0.4425087108013937"/>
          <c:w val="0.30655386588126865"/>
          <c:h val="0.5191637630662020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KNEE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48365540980779E-2"/>
          <c:y val="0.24786608465548632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CE-4F1E-8458-B2CA490BCD15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CE-4F1E-8458-B2CA490BCD15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CE-4F1E-8458-B2CA490BCD15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CE-4F1E-8458-B2CA490BCD15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CE-4F1E-8458-B2CA490BCD15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BCE-4F1E-8458-B2CA490BCD15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BCE-4F1E-8458-B2CA490BCD15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BCE-4F1E-8458-B2CA490BCD15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BCE-4F1E-8458-B2CA490BCD15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(KNEE_EVOLUTION!$K$1,KNEE_EVOLUTION!$X$1,KNEE_EVOLUTION!$AK$1,KNEE_EVOLUTION!$AX$1,KNEE_EVOLUTION!$BK$1,KNEE_EVOLUTION!$BX$1,KNEE_EVOLUTION!$CK$1,KNEE_EVOLUTION!$CX$1,KNEE_EVOLUTION!$DK$1)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(KNEE_EVOLUTION!$M$25,KNEE_EVOLUTION!$Z$25,KNEE_EVOLUTION!$AM$25,KNEE_EVOLUTION!$AZ$25,KNEE_EVOLUTION!$BM$25,KNEE_EVOLUTION!$BZ$25,KNEE_EVOLUTION!$CM$25,KNEE_EVOLUTION!$CZ$25,KNEE_EVOLUTION!$DM$25)</c:f>
              <c:numCache>
                <c:formatCode>0.00%</c:formatCode>
                <c:ptCount val="9"/>
                <c:pt idx="0">
                  <c:v>5.4431549758652562E-3</c:v>
                </c:pt>
                <c:pt idx="1">
                  <c:v>3.0810311184142962E-4</c:v>
                </c:pt>
                <c:pt idx="2">
                  <c:v>1.8383485673205299E-2</c:v>
                </c:pt>
                <c:pt idx="3">
                  <c:v>2.3621238574509603E-3</c:v>
                </c:pt>
                <c:pt idx="4">
                  <c:v>1.4891650405669097E-2</c:v>
                </c:pt>
                <c:pt idx="5">
                  <c:v>0</c:v>
                </c:pt>
                <c:pt idx="6">
                  <c:v>2.0540207456095307E-4</c:v>
                </c:pt>
                <c:pt idx="7">
                  <c:v>5.1350518640238272E-4</c:v>
                </c:pt>
                <c:pt idx="8">
                  <c:v>4.1080414912190614E-4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BCE-4F1E-8458-B2CA490B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5187969924812"/>
          <c:y val="0.1767857142857143"/>
          <c:w val="0.24812030075187974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INJURIES TOTAL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36-466D-9676-17B2CD12481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36-466D-9676-17B2CD124818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36-466D-9676-17B2CD124818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36-466D-9676-17B2CD124818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36-466D-9676-17B2CD124818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636-466D-9676-17B2CD124818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636-466D-9676-17B2CD124818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val="D68583"/>
                  </a:gs>
                  <a:gs pos="20000">
                    <a:srgbClr val="D38584"/>
                  </a:gs>
                  <a:gs pos="100000">
                    <a:srgbClr val="A1656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636-466D-9676-17B2CD124818}"/>
              </c:ext>
            </c:extLst>
          </c:dPt>
          <c:dPt>
            <c:idx val="8"/>
            <c:bubble3D val="0"/>
            <c:spPr>
              <a:solidFill>
                <a:srgbClr val="DD080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636-466D-9676-17B2CD12481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(KNEE_EVOLUTION!$K$1,KNEE_EVOLUTION!$X$1,KNEE_EVOLUTION!$AK$1,KNEE_EVOLUTION!$AX$1,KNEE_EVOLUTION!$BK$1,KNEE_EVOLUTION!$BX$1,KNEE_EVOLUTION!$CK$1,KNEE_EVOLUTION!$CX$1,KNEE_EVOLUTION!$DK$1)</c:f>
              <c:strCache>
                <c:ptCount val="9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  <c:pt idx="7">
                  <c:v>TIBIAL EMINENCE TOTAL</c:v>
                </c:pt>
                <c:pt idx="8">
                  <c:v>TIBIAL Plateau TOTAL</c:v>
                </c:pt>
              </c:strCache>
            </c:strRef>
          </c:cat>
          <c:val>
            <c:numRef>
              <c:f>(KNEE_EVOLUTION!$K$25,KNEE_EVOLUTION!$X$25,KNEE_EVOLUTION!$AK$25,KNEE_EVOLUTION!$AX$25,KNEE_EVOLUTION!$BK$25,KNEE_EVOLUTION!$BX$25,KNEE_EVOLUTION!$CK$25,KNEE_EVOLUTION!$CX$25,KNEE_EVOLUTION!$DK$25)</c:f>
              <c:numCache>
                <c:formatCode>0.00%</c:formatCode>
                <c:ptCount val="9"/>
                <c:pt idx="0">
                  <c:v>0.37044264147067885</c:v>
                </c:pt>
                <c:pt idx="1">
                  <c:v>2.7729280065728664E-3</c:v>
                </c:pt>
                <c:pt idx="2">
                  <c:v>0.41255006675567424</c:v>
                </c:pt>
                <c:pt idx="3">
                  <c:v>4.8474889596384921E-2</c:v>
                </c:pt>
                <c:pt idx="4">
                  <c:v>0.21895861148197596</c:v>
                </c:pt>
                <c:pt idx="5">
                  <c:v>4.1080414912190617E-3</c:v>
                </c:pt>
                <c:pt idx="6">
                  <c:v>2.074560953065626E-2</c:v>
                </c:pt>
                <c:pt idx="7">
                  <c:v>3.8820992092020126E-2</c:v>
                </c:pt>
                <c:pt idx="8">
                  <c:v>6.8809694977919278E-2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636-466D-9676-17B2CD124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420912514691023"/>
          <c:y val="0.1767857142857143"/>
          <c:w val="0.24886906304093959"/>
          <c:h val="0.757142857142857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4685039370079"/>
          <c:y val="0.17626216248034959"/>
          <c:w val="0.49882480314960631"/>
          <c:h val="0.66290597580315658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KNEE_EVOLUTION!$EE$1</c:f>
              <c:strCache>
                <c:ptCount val="1"/>
                <c:pt idx="0">
                  <c:v>% TIBIAL Plateau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KNEE_EVOLUTION!$EE$3:$EE$18</c:f>
              <c:numCache>
                <c:formatCode>0.00%</c:formatCode>
                <c:ptCount val="16"/>
                <c:pt idx="0">
                  <c:v>4.7619047619047616E-2</c:v>
                </c:pt>
                <c:pt idx="1">
                  <c:v>8.5308056872037921E-2</c:v>
                </c:pt>
                <c:pt idx="2">
                  <c:v>5.3596614950634697E-2</c:v>
                </c:pt>
                <c:pt idx="3">
                  <c:v>4.8117154811715482E-2</c:v>
                </c:pt>
                <c:pt idx="4">
                  <c:v>3.3663366336633666E-2</c:v>
                </c:pt>
                <c:pt idx="5">
                  <c:v>3.3222591362126248E-2</c:v>
                </c:pt>
                <c:pt idx="6">
                  <c:v>2.628696604600219E-2</c:v>
                </c:pt>
                <c:pt idx="7">
                  <c:v>3.9170506912442393E-2</c:v>
                </c:pt>
                <c:pt idx="8">
                  <c:v>4.7252747252747251E-2</c:v>
                </c:pt>
                <c:pt idx="9">
                  <c:v>7.18232044198895E-2</c:v>
                </c:pt>
                <c:pt idx="10">
                  <c:v>8.8078291814946613E-2</c:v>
                </c:pt>
                <c:pt idx="11">
                  <c:v>5.2104208416833664E-2</c:v>
                </c:pt>
                <c:pt idx="12">
                  <c:v>7.3142857142857148E-2</c:v>
                </c:pt>
                <c:pt idx="13">
                  <c:v>8.4687767322497859E-2</c:v>
                </c:pt>
                <c:pt idx="14">
                  <c:v>0.11491935483870967</c:v>
                </c:pt>
                <c:pt idx="15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F-44A2-A103-06EE4D3A913F}"/>
            </c:ext>
          </c:extLst>
        </c:ser>
        <c:ser>
          <c:idx val="1"/>
          <c:order val="1"/>
          <c:tx>
            <c:strRef>
              <c:f>KNEE_EVOLUTION!$EF$1</c:f>
              <c:strCache>
                <c:ptCount val="1"/>
                <c:pt idx="0">
                  <c:v>% TIBIAL EMINENCE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KNEE_EVOLUTION!$EF$3:$EF$18</c:f>
              <c:numCache>
                <c:formatCode>0.00%</c:formatCode>
                <c:ptCount val="16"/>
                <c:pt idx="0">
                  <c:v>2.0703933747412008E-2</c:v>
                </c:pt>
                <c:pt idx="1">
                  <c:v>3.886255924170616E-2</c:v>
                </c:pt>
                <c:pt idx="2">
                  <c:v>2.5387870239774329E-2</c:v>
                </c:pt>
                <c:pt idx="3">
                  <c:v>2.1966527196652718E-2</c:v>
                </c:pt>
                <c:pt idx="4">
                  <c:v>1.089108910891089E-2</c:v>
                </c:pt>
                <c:pt idx="5">
                  <c:v>2.2148394241417499E-2</c:v>
                </c:pt>
                <c:pt idx="6">
                  <c:v>3.1763417305585982E-2</c:v>
                </c:pt>
                <c:pt idx="7">
                  <c:v>6.6820276497695855E-2</c:v>
                </c:pt>
                <c:pt idx="8">
                  <c:v>3.9560439560439559E-2</c:v>
                </c:pt>
                <c:pt idx="9">
                  <c:v>7.2928176795580113E-2</c:v>
                </c:pt>
                <c:pt idx="10">
                  <c:v>5.1601423487544484E-2</c:v>
                </c:pt>
                <c:pt idx="11">
                  <c:v>2.8056112224448898E-2</c:v>
                </c:pt>
                <c:pt idx="12">
                  <c:v>3.4285714285714287E-2</c:v>
                </c:pt>
                <c:pt idx="13">
                  <c:v>2.3952095808383235E-2</c:v>
                </c:pt>
                <c:pt idx="14">
                  <c:v>2.1169354838709676E-2</c:v>
                </c:pt>
                <c:pt idx="15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F-44A2-A103-06EE4D3A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4224"/>
        <c:axId val="108646400"/>
      </c:lineChart>
      <c:catAx>
        <c:axId val="108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6400"/>
        <c:crosses val="autoZero"/>
        <c:auto val="1"/>
        <c:lblAlgn val="ctr"/>
        <c:lblOffset val="100"/>
        <c:noMultiLvlLbl val="0"/>
      </c:catAx>
      <c:valAx>
        <c:axId val="108646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4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117651231592869"/>
          <c:y val="0.43007986904862699"/>
          <c:w val="0.29201674115059939"/>
          <c:h val="0.11081844608133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FRACTURES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9121-454D-879D-0253CE0F97EE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21-454D-879D-0253CE0F97E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KNEE_EVOLUTION!$EJ$1:$EK$1</c:f>
              <c:strCache>
                <c:ptCount val="2"/>
                <c:pt idx="0">
                  <c:v>PATELAR FRACTURES MALE</c:v>
                </c:pt>
                <c:pt idx="1">
                  <c:v>PATELAR FRACTURES FEMALE</c:v>
                </c:pt>
              </c:strCache>
            </c:strRef>
          </c:cat>
          <c:val>
            <c:numRef>
              <c:f>KNEE_EVOLUTION!$EJ$25:$EK$25</c:f>
              <c:numCache>
                <c:formatCode>0.00%</c:formatCode>
                <c:ptCount val="2"/>
                <c:pt idx="0">
                  <c:v>0.76923076923076927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21-454D-879D-0253CE0F9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45454545454541"/>
          <c:y val="0.47222368037328666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DISLOCATIONS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9280-44AC-82F5-CB52493C495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80-44AC-82F5-CB52493C495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KNEE_EVOLUTION!$EP$1:$EQ$1</c:f>
              <c:strCache>
                <c:ptCount val="2"/>
                <c:pt idx="0">
                  <c:v>PATELAR DISLOCATIONS MALE</c:v>
                </c:pt>
                <c:pt idx="1">
                  <c:v>PATELAR DISLOCATIONS FEMALE</c:v>
                </c:pt>
              </c:strCache>
            </c:strRef>
          </c:cat>
          <c:val>
            <c:numRef>
              <c:f>KNEE_EVOLUTION!$EP$25:$EQ$25</c:f>
              <c:numCache>
                <c:formatCode>0.00%</c:formatCode>
                <c:ptCount val="2"/>
                <c:pt idx="0">
                  <c:v>0.21739130434782608</c:v>
                </c:pt>
                <c:pt idx="1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80-44AC-82F5-CB52493C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968287526427062"/>
          <c:y val="0.46527923592884224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LIGAMENT INJURIES 2005 - 2014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51070415986497E-2"/>
          <c:y val="0.20392273913558931"/>
          <c:w val="0.58449694112712069"/>
          <c:h val="0.57597397855426991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28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25-49B2-9285-937AA2691F70}"/>
              </c:ext>
            </c:extLst>
          </c:dPt>
          <c:dPt>
            <c:idx val="1"/>
            <c:bubble3D val="0"/>
            <c:explosion val="32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25-49B2-9285-937AA2691F70}"/>
              </c:ext>
            </c:extLst>
          </c:dPt>
          <c:dPt>
            <c:idx val="2"/>
            <c:bubble3D val="0"/>
            <c:explosion val="31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25-49B2-9285-937AA2691F70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25-49B2-9285-937AA2691F70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25-49B2-9285-937AA2691F70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225-49B2-9285-937AA2691F70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225-49B2-9285-937AA2691F70}"/>
              </c:ext>
            </c:extLst>
          </c:dPt>
          <c:dLbls>
            <c:dLbl>
              <c:idx val="0"/>
              <c:layout>
                <c:manualLayout>
                  <c:x val="-2.4564796049871884E-2"/>
                  <c:y val="1.04799292973091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25-49B2-9285-937AA2691F70}"/>
                </c:ext>
              </c:extLst>
            </c:dLbl>
            <c:dLbl>
              <c:idx val="2"/>
              <c:layout>
                <c:manualLayout>
                  <c:x val="-4.1713309950623396E-2"/>
                  <c:y val="-6.881602312661270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25-49B2-9285-937AA2691F70}"/>
                </c:ext>
              </c:extLst>
            </c:dLbl>
            <c:dLbl>
              <c:idx val="4"/>
              <c:layout>
                <c:manualLayout>
                  <c:x val="1.3498808543112292E-2"/>
                  <c:y val="-6.394091743406633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25-49B2-9285-937AA2691F70}"/>
                </c:ext>
              </c:extLst>
            </c:dLbl>
            <c:dLbl>
              <c:idx val="5"/>
              <c:layout>
                <c:manualLayout>
                  <c:x val="-3.116076708091799E-2"/>
                  <c:y val="3.702494353199859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25-49B2-9285-937AA2691F70}"/>
                </c:ext>
              </c:extLst>
            </c:dLbl>
            <c:dLbl>
              <c:idx val="6"/>
              <c:layout>
                <c:manualLayout>
                  <c:x val="2.502470093547686E-2"/>
                  <c:y val="1.04003468846217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25-49B2-9285-937AA2691F7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(KNEE_EVOLUTION!$K$1,KNEE_EVOLUTION!$X$1,KNEE_EVOLUTION!$AK$1,KNEE_EVOLUTION!$AX$1,KNEE_EVOLUTION!$BK$1,KNEE_EVOLUTION!$BX$1,KNEE_EVOLUTION!$CK$1)</c:f>
              <c:strCache>
                <c:ptCount val="7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</c:strCache>
            </c:strRef>
          </c:cat>
          <c:val>
            <c:numRef>
              <c:f>(KNEE_EVOLUTION!$K$21,KNEE_EVOLUTION!$X$21,KNEE_EVOLUTION!$AK$21,KNEE_EVOLUTION!$AX$21,KNEE_EVOLUTION!$BK$21,KNEE_EVOLUTION!$BX$21,KNEE_EVOLUTION!$CK$21)</c:f>
              <c:numCache>
                <c:formatCode>General</c:formatCode>
                <c:ptCount val="7"/>
                <c:pt idx="0">
                  <c:v>5060</c:v>
                </c:pt>
                <c:pt idx="1">
                  <c:v>40</c:v>
                </c:pt>
                <c:pt idx="2">
                  <c:v>6595</c:v>
                </c:pt>
                <c:pt idx="3">
                  <c:v>1099</c:v>
                </c:pt>
                <c:pt idx="4">
                  <c:v>4129</c:v>
                </c:pt>
                <c:pt idx="5">
                  <c:v>312</c:v>
                </c:pt>
                <c:pt idx="6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225-49B2-9285-937AA2691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legendEntry>
      <c:layout>
        <c:manualLayout>
          <c:xMode val="edge"/>
          <c:yMode val="edge"/>
          <c:x val="0.60360454943132102"/>
          <c:y val="0.1144903488137328"/>
          <c:w val="0.32882930174268754"/>
          <c:h val="0.815743148385521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4685039370079"/>
          <c:y val="0.17626216248034959"/>
          <c:w val="0.49882480314960631"/>
          <c:h val="0.66290597580315658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QUIM'!$EE$1</c:f>
              <c:strCache>
                <c:ptCount val="1"/>
                <c:pt idx="0">
                  <c:v>% TIBIAL Plateau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QUIM'!$EE$3:$EE$12</c:f>
              <c:numCache>
                <c:formatCode>0.00%</c:formatCode>
                <c:ptCount val="10"/>
                <c:pt idx="0">
                  <c:v>2.628696604600219E-2</c:v>
                </c:pt>
                <c:pt idx="1">
                  <c:v>3.9170506912442393E-2</c:v>
                </c:pt>
                <c:pt idx="2">
                  <c:v>4.7252747252747251E-2</c:v>
                </c:pt>
                <c:pt idx="3">
                  <c:v>7.18232044198895E-2</c:v>
                </c:pt>
                <c:pt idx="4">
                  <c:v>8.8078291814946613E-2</c:v>
                </c:pt>
                <c:pt idx="5">
                  <c:v>5.2104208416833664E-2</c:v>
                </c:pt>
                <c:pt idx="6">
                  <c:v>7.3142857142857148E-2</c:v>
                </c:pt>
                <c:pt idx="7">
                  <c:v>8.4687767322497859E-2</c:v>
                </c:pt>
                <c:pt idx="8">
                  <c:v>0.11491935483870967</c:v>
                </c:pt>
                <c:pt idx="9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13A-AA80-6A4C2582CA41}"/>
            </c:ext>
          </c:extLst>
        </c:ser>
        <c:ser>
          <c:idx val="1"/>
          <c:order val="1"/>
          <c:tx>
            <c:strRef>
              <c:f>'RAW DATA PER QUIM'!$EF$1</c:f>
              <c:strCache>
                <c:ptCount val="1"/>
                <c:pt idx="0">
                  <c:v>% TIBIAL EMINENCE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QUIM'!$EF$3:$EF$12</c:f>
              <c:numCache>
                <c:formatCode>0.00%</c:formatCode>
                <c:ptCount val="10"/>
                <c:pt idx="0">
                  <c:v>3.1763417305585982E-2</c:v>
                </c:pt>
                <c:pt idx="1">
                  <c:v>6.6820276497695855E-2</c:v>
                </c:pt>
                <c:pt idx="2">
                  <c:v>3.9560439560439559E-2</c:v>
                </c:pt>
                <c:pt idx="3">
                  <c:v>7.2928176795580113E-2</c:v>
                </c:pt>
                <c:pt idx="4">
                  <c:v>5.1601423487544484E-2</c:v>
                </c:pt>
                <c:pt idx="5">
                  <c:v>2.8056112224448898E-2</c:v>
                </c:pt>
                <c:pt idx="6">
                  <c:v>3.4285714285714287E-2</c:v>
                </c:pt>
                <c:pt idx="7">
                  <c:v>2.3952095808383235E-2</c:v>
                </c:pt>
                <c:pt idx="8">
                  <c:v>2.1169354838709676E-2</c:v>
                </c:pt>
                <c:pt idx="9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9-413A-AA80-6A4C2582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4224"/>
        <c:axId val="108646400"/>
      </c:lineChart>
      <c:catAx>
        <c:axId val="108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6400"/>
        <c:crosses val="autoZero"/>
        <c:auto val="1"/>
        <c:lblAlgn val="ctr"/>
        <c:lblOffset val="100"/>
        <c:noMultiLvlLbl val="0"/>
      </c:catAx>
      <c:valAx>
        <c:axId val="108646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86442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9117651231592869"/>
          <c:y val="0.43007986904862699"/>
          <c:w val="0.29201674115059939"/>
          <c:h val="0.11081844608133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89093524971125E-2"/>
          <c:y val="0.25337219102145403"/>
          <c:w val="0.78878541172528482"/>
          <c:h val="0.52431075275857808"/>
        </c:manualLayout>
      </c:layout>
      <c:lineChart>
        <c:grouping val="standard"/>
        <c:varyColors val="0"/>
        <c:ser>
          <c:idx val="0"/>
          <c:order val="0"/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KNEE_EVOLUTION!$EE$3:$EE$18</c:f>
              <c:numCache>
                <c:formatCode>0.00%</c:formatCode>
                <c:ptCount val="16"/>
                <c:pt idx="0">
                  <c:v>4.7619047619047616E-2</c:v>
                </c:pt>
                <c:pt idx="1">
                  <c:v>8.5308056872037921E-2</c:v>
                </c:pt>
                <c:pt idx="2">
                  <c:v>5.3596614950634697E-2</c:v>
                </c:pt>
                <c:pt idx="3">
                  <c:v>4.8117154811715482E-2</c:v>
                </c:pt>
                <c:pt idx="4">
                  <c:v>3.3663366336633666E-2</c:v>
                </c:pt>
                <c:pt idx="5">
                  <c:v>3.3222591362126248E-2</c:v>
                </c:pt>
                <c:pt idx="6">
                  <c:v>2.628696604600219E-2</c:v>
                </c:pt>
                <c:pt idx="7">
                  <c:v>3.9170506912442393E-2</c:v>
                </c:pt>
                <c:pt idx="8">
                  <c:v>4.7252747252747251E-2</c:v>
                </c:pt>
                <c:pt idx="9">
                  <c:v>7.18232044198895E-2</c:v>
                </c:pt>
                <c:pt idx="10">
                  <c:v>8.8078291814946613E-2</c:v>
                </c:pt>
                <c:pt idx="11">
                  <c:v>5.2104208416833664E-2</c:v>
                </c:pt>
                <c:pt idx="12">
                  <c:v>7.3142857142857148E-2</c:v>
                </c:pt>
                <c:pt idx="13">
                  <c:v>8.4687767322497859E-2</c:v>
                </c:pt>
                <c:pt idx="14">
                  <c:v>0.11491935483870967</c:v>
                </c:pt>
                <c:pt idx="15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B-4410-894F-5D6E0C89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6064"/>
        <c:axId val="108857600"/>
      </c:lineChart>
      <c:catAx>
        <c:axId val="108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7600"/>
        <c:crosses val="autoZero"/>
        <c:auto val="1"/>
        <c:lblAlgn val="ctr"/>
        <c:lblOffset val="100"/>
        <c:noMultiLvlLbl val="0"/>
      </c:catAx>
      <c:valAx>
        <c:axId val="108857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KNEE_EVOLUTION!$EF$1</c:f>
              <c:strCache>
                <c:ptCount val="1"/>
                <c:pt idx="0">
                  <c:v>% TIBIAL EMINENCE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KNEE_EVOLUTION!$EF$3:$EF$18</c:f>
              <c:numCache>
                <c:formatCode>0.00%</c:formatCode>
                <c:ptCount val="16"/>
                <c:pt idx="0">
                  <c:v>2.0703933747412008E-2</c:v>
                </c:pt>
                <c:pt idx="1">
                  <c:v>3.886255924170616E-2</c:v>
                </c:pt>
                <c:pt idx="2">
                  <c:v>2.5387870239774329E-2</c:v>
                </c:pt>
                <c:pt idx="3">
                  <c:v>2.1966527196652718E-2</c:v>
                </c:pt>
                <c:pt idx="4">
                  <c:v>1.089108910891089E-2</c:v>
                </c:pt>
                <c:pt idx="5">
                  <c:v>2.2148394241417499E-2</c:v>
                </c:pt>
                <c:pt idx="6">
                  <c:v>3.1763417305585982E-2</c:v>
                </c:pt>
                <c:pt idx="7">
                  <c:v>6.6820276497695855E-2</c:v>
                </c:pt>
                <c:pt idx="8">
                  <c:v>3.9560439560439559E-2</c:v>
                </c:pt>
                <c:pt idx="9">
                  <c:v>7.2928176795580113E-2</c:v>
                </c:pt>
                <c:pt idx="10">
                  <c:v>5.1601423487544484E-2</c:v>
                </c:pt>
                <c:pt idx="11">
                  <c:v>2.8056112224448898E-2</c:v>
                </c:pt>
                <c:pt idx="12">
                  <c:v>3.4285714285714287E-2</c:v>
                </c:pt>
                <c:pt idx="13">
                  <c:v>2.3952095808383235E-2</c:v>
                </c:pt>
                <c:pt idx="14">
                  <c:v>2.1169354838709676E-2</c:v>
                </c:pt>
                <c:pt idx="15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6-40C9-8CBC-3455F4E1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6176"/>
        <c:axId val="108892544"/>
      </c:lineChart>
      <c:catAx>
        <c:axId val="1088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92544"/>
        <c:crosses val="autoZero"/>
        <c:auto val="1"/>
        <c:lblAlgn val="ctr"/>
        <c:lblOffset val="100"/>
        <c:noMultiLvlLbl val="0"/>
      </c:catAx>
      <c:valAx>
        <c:axId val="10889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KNEE_EVOLUTION!$EB$1</c:f>
              <c:strCache>
                <c:ptCount val="1"/>
                <c:pt idx="0">
                  <c:v>%ACL TOTAL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KNEE_EVOLUTION!$EB$3:$EB$18</c:f>
              <c:numCache>
                <c:formatCode>0.00%</c:formatCode>
                <c:ptCount val="16"/>
                <c:pt idx="0">
                  <c:v>0.23809523809523808</c:v>
                </c:pt>
                <c:pt idx="1">
                  <c:v>0.28246445497630329</c:v>
                </c:pt>
                <c:pt idx="2">
                  <c:v>0.2454160789844852</c:v>
                </c:pt>
                <c:pt idx="3">
                  <c:v>0.20711297071129708</c:v>
                </c:pt>
                <c:pt idx="4">
                  <c:v>0.25346534653465347</c:v>
                </c:pt>
                <c:pt idx="5">
                  <c:v>0.32890365448504982</c:v>
                </c:pt>
                <c:pt idx="6">
                  <c:v>0.35158817086527933</c:v>
                </c:pt>
                <c:pt idx="7">
                  <c:v>0.42857142857142855</c:v>
                </c:pt>
                <c:pt idx="8">
                  <c:v>0.38351648351648354</c:v>
                </c:pt>
                <c:pt idx="9">
                  <c:v>0.35469613259668509</c:v>
                </c:pt>
                <c:pt idx="10">
                  <c:v>0.23220640569395018</c:v>
                </c:pt>
                <c:pt idx="11">
                  <c:v>0.37374749498997994</c:v>
                </c:pt>
                <c:pt idx="12">
                  <c:v>0.44457142857142856</c:v>
                </c:pt>
                <c:pt idx="13">
                  <c:v>0.34987168520102652</c:v>
                </c:pt>
                <c:pt idx="14">
                  <c:v>0.42036290322580644</c:v>
                </c:pt>
                <c:pt idx="15">
                  <c:v>0.40183112919633773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8-4056-B7F4-AB5E4B39C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120"/>
        <c:axId val="108918656"/>
      </c:lineChart>
      <c:catAx>
        <c:axId val="1089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18656"/>
        <c:crosses val="autoZero"/>
        <c:auto val="1"/>
        <c:lblAlgn val="ctr"/>
        <c:lblOffset val="100"/>
        <c:noMultiLvlLbl val="0"/>
      </c:catAx>
      <c:valAx>
        <c:axId val="108918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KNEE_EVOLUTION!$ES$1</c:f>
              <c:strCache>
                <c:ptCount val="1"/>
                <c:pt idx="0">
                  <c:v>% LW LEG FX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KNEE_EVOLUTION!$ES$3:$ES$18</c:f>
              <c:numCache>
                <c:formatCode>0.00%</c:formatCode>
                <c:ptCount val="16"/>
                <c:pt idx="0">
                  <c:v>0.10248447204968944</c:v>
                </c:pt>
                <c:pt idx="1">
                  <c:v>0.14786729857819905</c:v>
                </c:pt>
                <c:pt idx="2">
                  <c:v>7.8984485190409029E-2</c:v>
                </c:pt>
                <c:pt idx="3">
                  <c:v>7.8451882845188281E-2</c:v>
                </c:pt>
                <c:pt idx="4">
                  <c:v>0.11188118811881188</c:v>
                </c:pt>
                <c:pt idx="5">
                  <c:v>0.15060908084163899</c:v>
                </c:pt>
                <c:pt idx="6">
                  <c:v>0.14238773274917854</c:v>
                </c:pt>
                <c:pt idx="7">
                  <c:v>0.18663594470046083</c:v>
                </c:pt>
                <c:pt idx="8">
                  <c:v>0.16373626373626374</c:v>
                </c:pt>
                <c:pt idx="9">
                  <c:v>0.21988950276243094</c:v>
                </c:pt>
                <c:pt idx="10">
                  <c:v>0.18950177935943061</c:v>
                </c:pt>
                <c:pt idx="11">
                  <c:v>0.15330661322645289</c:v>
                </c:pt>
                <c:pt idx="12">
                  <c:v>0.10857142857142857</c:v>
                </c:pt>
                <c:pt idx="13">
                  <c:v>0.15911035072711718</c:v>
                </c:pt>
                <c:pt idx="14">
                  <c:v>0.18346774193548387</c:v>
                </c:pt>
                <c:pt idx="15">
                  <c:v>0.15361139369277721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5-466F-877A-C8448894A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1424"/>
        <c:axId val="108952960"/>
      </c:lineChart>
      <c:catAx>
        <c:axId val="108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52960"/>
        <c:crosses val="autoZero"/>
        <c:auto val="1"/>
        <c:lblAlgn val="ctr"/>
        <c:lblOffset val="100"/>
        <c:noMultiLvlLbl val="0"/>
      </c:catAx>
      <c:valAx>
        <c:axId val="108952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KNEE_EVOLUTION!$ET$1</c:f>
              <c:strCache>
                <c:ptCount val="1"/>
                <c:pt idx="0">
                  <c:v>% CONTUSIONS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KNEE_EVOLUTION!$ET$3:$ET$18</c:f>
              <c:numCache>
                <c:formatCode>0.00%</c:formatCode>
                <c:ptCount val="16"/>
                <c:pt idx="0">
                  <c:v>0.23706004140786749</c:v>
                </c:pt>
                <c:pt idx="1">
                  <c:v>0.15734597156398103</c:v>
                </c:pt>
                <c:pt idx="2">
                  <c:v>0.33850493653032437</c:v>
                </c:pt>
                <c:pt idx="3">
                  <c:v>0.44874476987447698</c:v>
                </c:pt>
                <c:pt idx="4">
                  <c:v>0.45742574257425744</c:v>
                </c:pt>
                <c:pt idx="5">
                  <c:v>0.52159468438538203</c:v>
                </c:pt>
                <c:pt idx="6">
                  <c:v>0.35706462212486306</c:v>
                </c:pt>
                <c:pt idx="7">
                  <c:v>0.20967741935483872</c:v>
                </c:pt>
                <c:pt idx="8">
                  <c:v>0.17142857142857143</c:v>
                </c:pt>
                <c:pt idx="9">
                  <c:v>0.1281767955801105</c:v>
                </c:pt>
                <c:pt idx="10">
                  <c:v>0.20996441281138789</c:v>
                </c:pt>
                <c:pt idx="11">
                  <c:v>0.23246492985971945</c:v>
                </c:pt>
                <c:pt idx="12">
                  <c:v>0.16342857142857142</c:v>
                </c:pt>
                <c:pt idx="13">
                  <c:v>0.22840034217279725</c:v>
                </c:pt>
                <c:pt idx="14">
                  <c:v>0.30241935483870969</c:v>
                </c:pt>
                <c:pt idx="15">
                  <c:v>0.17700915564598169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3-4AC1-B931-E1E7C36D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5248"/>
        <c:axId val="108991616"/>
      </c:lineChart>
      <c:catAx>
        <c:axId val="108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91616"/>
        <c:crosses val="autoZero"/>
        <c:auto val="1"/>
        <c:lblAlgn val="ctr"/>
        <c:lblOffset val="100"/>
        <c:noMultiLvlLbl val="0"/>
      </c:catAx>
      <c:valAx>
        <c:axId val="108991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KNEE_EVOLUTION!$EU$1</c:f>
              <c:strCache>
                <c:ptCount val="1"/>
                <c:pt idx="0">
                  <c:v>% SEGOND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KNEE_EVOLUTION!$EU$3:$EU$18</c:f>
              <c:numCache>
                <c:formatCode>0.00%</c:formatCode>
                <c:ptCount val="16"/>
                <c:pt idx="0">
                  <c:v>8.2815734989648039E-3</c:v>
                </c:pt>
                <c:pt idx="1">
                  <c:v>9.4786729857819912E-3</c:v>
                </c:pt>
                <c:pt idx="2">
                  <c:v>5.6417489421720732E-3</c:v>
                </c:pt>
                <c:pt idx="3">
                  <c:v>7.3221757322175732E-3</c:v>
                </c:pt>
                <c:pt idx="4">
                  <c:v>1.1881188118811881E-2</c:v>
                </c:pt>
                <c:pt idx="5">
                  <c:v>1.5503875968992248E-2</c:v>
                </c:pt>
                <c:pt idx="6">
                  <c:v>1.5334063526834611E-2</c:v>
                </c:pt>
                <c:pt idx="7">
                  <c:v>1.8433179723502304E-2</c:v>
                </c:pt>
                <c:pt idx="8">
                  <c:v>1.7582417582417582E-2</c:v>
                </c:pt>
                <c:pt idx="9">
                  <c:v>3.2044198895027624E-2</c:v>
                </c:pt>
                <c:pt idx="10">
                  <c:v>2.491103202846975E-2</c:v>
                </c:pt>
                <c:pt idx="11">
                  <c:v>2.1042084168336674E-2</c:v>
                </c:pt>
                <c:pt idx="12">
                  <c:v>2.057142857142857E-2</c:v>
                </c:pt>
                <c:pt idx="13">
                  <c:v>1.6253207869974338E-2</c:v>
                </c:pt>
                <c:pt idx="14">
                  <c:v>1.5120967741935484E-2</c:v>
                </c:pt>
                <c:pt idx="15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A-4E3E-9088-16DC81513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9904"/>
        <c:axId val="109021440"/>
      </c:lineChart>
      <c:catAx>
        <c:axId val="109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21440"/>
        <c:crosses val="autoZero"/>
        <c:auto val="1"/>
        <c:lblAlgn val="ctr"/>
        <c:lblOffset val="100"/>
        <c:noMultiLvlLbl val="0"/>
      </c:catAx>
      <c:valAx>
        <c:axId val="10902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KNEE_EVOLUTION!$EV$1</c:f>
              <c:strCache>
                <c:ptCount val="1"/>
                <c:pt idx="0">
                  <c:v>% PATELAR FRACTURES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KNEE_EVOLUTION!$EV$3:$EV$18</c:f>
              <c:numCache>
                <c:formatCode>0.00%</c:formatCode>
                <c:ptCount val="16"/>
                <c:pt idx="0">
                  <c:v>2.070393374741201E-3</c:v>
                </c:pt>
                <c:pt idx="1">
                  <c:v>9.4786729857819908E-4</c:v>
                </c:pt>
                <c:pt idx="2">
                  <c:v>1.4104372355430183E-3</c:v>
                </c:pt>
                <c:pt idx="3">
                  <c:v>0</c:v>
                </c:pt>
                <c:pt idx="4">
                  <c:v>9.9009900990099011E-4</c:v>
                </c:pt>
                <c:pt idx="5">
                  <c:v>2.2148394241417496E-3</c:v>
                </c:pt>
                <c:pt idx="6">
                  <c:v>1.0952902519167579E-3</c:v>
                </c:pt>
                <c:pt idx="7">
                  <c:v>1.152073732718894E-3</c:v>
                </c:pt>
                <c:pt idx="8">
                  <c:v>1.0989010989010989E-3</c:v>
                </c:pt>
                <c:pt idx="9">
                  <c:v>2.2099447513812156E-3</c:v>
                </c:pt>
                <c:pt idx="10">
                  <c:v>1.7793594306049821E-3</c:v>
                </c:pt>
                <c:pt idx="11">
                  <c:v>1.002004008016032E-3</c:v>
                </c:pt>
                <c:pt idx="12">
                  <c:v>1.1428571428571429E-3</c:v>
                </c:pt>
                <c:pt idx="13">
                  <c:v>8.5543199315654401E-4</c:v>
                </c:pt>
                <c:pt idx="14">
                  <c:v>1.0080645161290322E-3</c:v>
                </c:pt>
                <c:pt idx="15">
                  <c:v>2.0345879959308239E-3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5-411D-95D5-2C797C71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3728"/>
        <c:axId val="109047808"/>
      </c:lineChart>
      <c:catAx>
        <c:axId val="109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47808"/>
        <c:crosses val="autoZero"/>
        <c:auto val="1"/>
        <c:lblAlgn val="ctr"/>
        <c:lblOffset val="100"/>
        <c:noMultiLvlLbl val="0"/>
      </c:catAx>
      <c:valAx>
        <c:axId val="109047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KNEE_EVOLUTION!$EW$1</c:f>
              <c:strCache>
                <c:ptCount val="1"/>
                <c:pt idx="0">
                  <c:v>% PATELAR DISLOCATIONS</c:v>
                </c:pt>
              </c:strCache>
            </c:strRef>
          </c:tx>
          <c:cat>
            <c:multiLvlStrRef>
              <c:f>KNEE_EVOLUTION!$B$3:$C$18</c:f>
              <c:multiLvlStrCache>
                <c:ptCount val="16"/>
                <c:lvl>
                  <c:pt idx="0">
                    <c:v>966</c:v>
                  </c:pt>
                  <c:pt idx="1">
                    <c:v>1055</c:v>
                  </c:pt>
                  <c:pt idx="2">
                    <c:v>709</c:v>
                  </c:pt>
                  <c:pt idx="3">
                    <c:v>956</c:v>
                  </c:pt>
                  <c:pt idx="4">
                    <c:v>1010</c:v>
                  </c:pt>
                  <c:pt idx="5">
                    <c:v>903</c:v>
                  </c:pt>
                  <c:pt idx="6">
                    <c:v>913</c:v>
                  </c:pt>
                  <c:pt idx="7">
                    <c:v>868</c:v>
                  </c:pt>
                  <c:pt idx="8">
                    <c:v>910</c:v>
                  </c:pt>
                  <c:pt idx="9">
                    <c:v>905</c:v>
                  </c:pt>
                  <c:pt idx="10">
                    <c:v>1124</c:v>
                  </c:pt>
                  <c:pt idx="11">
                    <c:v>998</c:v>
                  </c:pt>
                  <c:pt idx="12">
                    <c:v>875</c:v>
                  </c:pt>
                  <c:pt idx="13">
                    <c:v>1169</c:v>
                  </c:pt>
                  <c:pt idx="14">
                    <c:v>992</c:v>
                  </c:pt>
                  <c:pt idx="15">
                    <c:v>983</c:v>
                  </c:pt>
                </c:lvl>
                <c:lvl>
                  <c:pt idx="0">
                    <c:v>2004/05</c:v>
                  </c:pt>
                  <c:pt idx="1">
                    <c:v>2005/06</c:v>
                  </c:pt>
                  <c:pt idx="2">
                    <c:v>2006/07</c:v>
                  </c:pt>
                  <c:pt idx="3">
                    <c:v>2007/08</c:v>
                  </c:pt>
                  <c:pt idx="4">
                    <c:v>2008/09</c:v>
                  </c:pt>
                  <c:pt idx="5">
                    <c:v>2009/10</c:v>
                  </c:pt>
                  <c:pt idx="6">
                    <c:v>2010/11</c:v>
                  </c:pt>
                  <c:pt idx="7">
                    <c:v>2011/12</c:v>
                  </c:pt>
                  <c:pt idx="8">
                    <c:v>2012/13</c:v>
                  </c:pt>
                  <c:pt idx="9">
                    <c:v>2013/14</c:v>
                  </c:pt>
                  <c:pt idx="10">
                    <c:v>2014/15</c:v>
                  </c:pt>
                  <c:pt idx="11">
                    <c:v>2015/16</c:v>
                  </c:pt>
                  <c:pt idx="12">
                    <c:v>2016/17</c:v>
                  </c:pt>
                  <c:pt idx="13">
                    <c:v>2017/18</c:v>
                  </c:pt>
                  <c:pt idx="14">
                    <c:v>2018/19</c:v>
                  </c:pt>
                  <c:pt idx="15">
                    <c:v>2019/20</c:v>
                  </c:pt>
                </c:lvl>
              </c:multiLvlStrCache>
            </c:multiLvlStrRef>
          </c:cat>
          <c:val>
            <c:numRef>
              <c:f>KNEE_EVOLUTION!$EW$3:$EW$18</c:f>
              <c:numCache>
                <c:formatCode>0.00%</c:formatCode>
                <c:ptCount val="16"/>
                <c:pt idx="0">
                  <c:v>6.2111801242236021E-3</c:v>
                </c:pt>
                <c:pt idx="1">
                  <c:v>4.7393364928909956E-3</c:v>
                </c:pt>
                <c:pt idx="2">
                  <c:v>2.8208744710860366E-3</c:v>
                </c:pt>
                <c:pt idx="3">
                  <c:v>8.368200836820083E-3</c:v>
                </c:pt>
                <c:pt idx="4">
                  <c:v>9.9009900990099011E-4</c:v>
                </c:pt>
                <c:pt idx="5">
                  <c:v>1.1074197120708748E-3</c:v>
                </c:pt>
                <c:pt idx="6">
                  <c:v>0</c:v>
                </c:pt>
                <c:pt idx="7">
                  <c:v>2.304147465437788E-3</c:v>
                </c:pt>
                <c:pt idx="8">
                  <c:v>1.0989010989010989E-3</c:v>
                </c:pt>
                <c:pt idx="9">
                  <c:v>1.1049723756906078E-3</c:v>
                </c:pt>
                <c:pt idx="10">
                  <c:v>2.6690391459074734E-3</c:v>
                </c:pt>
                <c:pt idx="11">
                  <c:v>6.0120240480961923E-3</c:v>
                </c:pt>
                <c:pt idx="12">
                  <c:v>0</c:v>
                </c:pt>
                <c:pt idx="13">
                  <c:v>3.4217279726261761E-3</c:v>
                </c:pt>
                <c:pt idx="14">
                  <c:v>3.0241935483870967E-3</c:v>
                </c:pt>
                <c:pt idx="15">
                  <c:v>3.0518819938962359E-3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C-4F48-A64D-7B6F8ACE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3072"/>
        <c:axId val="108164608"/>
      </c:lineChart>
      <c:catAx>
        <c:axId val="1081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64608"/>
        <c:crosses val="autoZero"/>
        <c:auto val="1"/>
        <c:lblAlgn val="ctr"/>
        <c:lblOffset val="100"/>
        <c:noMultiLvlLbl val="0"/>
      </c:catAx>
      <c:valAx>
        <c:axId val="1081646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08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KNEE_EVOLUTION!$EX$1</c:f>
              <c:strCache>
                <c:ptCount val="1"/>
                <c:pt idx="0">
                  <c:v>% PCL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KNEE_EVOLUTION!$EX$3:$EX$18</c:f>
              <c:numCache>
                <c:formatCode>0.00%</c:formatCode>
                <c:ptCount val="16"/>
                <c:pt idx="0">
                  <c:v>4.140786749482402E-3</c:v>
                </c:pt>
                <c:pt idx="1">
                  <c:v>9.4786729857819908E-4</c:v>
                </c:pt>
                <c:pt idx="2">
                  <c:v>2.8208744710860366E-3</c:v>
                </c:pt>
                <c:pt idx="3">
                  <c:v>1.0460251046025104E-3</c:v>
                </c:pt>
                <c:pt idx="4">
                  <c:v>2.9702970297029703E-3</c:v>
                </c:pt>
                <c:pt idx="5">
                  <c:v>2.2148394241417496E-3</c:v>
                </c:pt>
                <c:pt idx="6">
                  <c:v>2.1905805038335158E-3</c:v>
                </c:pt>
                <c:pt idx="7">
                  <c:v>1.152073732718894E-3</c:v>
                </c:pt>
                <c:pt idx="8">
                  <c:v>5.4945054945054949E-3</c:v>
                </c:pt>
                <c:pt idx="9">
                  <c:v>2.2099447513812156E-3</c:v>
                </c:pt>
                <c:pt idx="10">
                  <c:v>3.5587188612099642E-3</c:v>
                </c:pt>
                <c:pt idx="11">
                  <c:v>1.002004008016032E-3</c:v>
                </c:pt>
                <c:pt idx="12">
                  <c:v>0</c:v>
                </c:pt>
                <c:pt idx="13">
                  <c:v>3.4217279726261761E-3</c:v>
                </c:pt>
                <c:pt idx="14">
                  <c:v>3.0241935483870967E-3</c:v>
                </c:pt>
                <c:pt idx="15">
                  <c:v>5.0864699898270603E-3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D-4886-9B75-FA52F8382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0992"/>
        <c:axId val="108182528"/>
      </c:lineChart>
      <c:catAx>
        <c:axId val="1081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2528"/>
        <c:crosses val="autoZero"/>
        <c:auto val="1"/>
        <c:lblAlgn val="ctr"/>
        <c:lblOffset val="100"/>
        <c:noMultiLvlLbl val="0"/>
      </c:catAx>
      <c:valAx>
        <c:axId val="1081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KNEE_EVOLUTION!$EZ$1</c:f>
              <c:strCache>
                <c:ptCount val="1"/>
                <c:pt idx="0">
                  <c:v>% MCL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KNEE_EVOLUTION!$EZ$3:$EZ$18</c:f>
              <c:numCache>
                <c:formatCode>0.00%</c:formatCode>
                <c:ptCount val="16"/>
                <c:pt idx="0">
                  <c:v>0.4668737060041408</c:v>
                </c:pt>
                <c:pt idx="1">
                  <c:v>0.55165876777251188</c:v>
                </c:pt>
                <c:pt idx="2">
                  <c:v>0.3921015514809591</c:v>
                </c:pt>
                <c:pt idx="3">
                  <c:v>0.36401673640167365</c:v>
                </c:pt>
                <c:pt idx="4">
                  <c:v>0.51287128712871288</c:v>
                </c:pt>
                <c:pt idx="5">
                  <c:v>0.44407530454042082</c:v>
                </c:pt>
                <c:pt idx="6">
                  <c:v>0.45345016429353779</c:v>
                </c:pt>
                <c:pt idx="7">
                  <c:v>0.49654377880184331</c:v>
                </c:pt>
                <c:pt idx="8">
                  <c:v>0.4747252747252747</c:v>
                </c:pt>
                <c:pt idx="9">
                  <c:v>0.45635359116022101</c:v>
                </c:pt>
                <c:pt idx="10">
                  <c:v>0.4279359430604982</c:v>
                </c:pt>
                <c:pt idx="11">
                  <c:v>0.39078156312625251</c:v>
                </c:pt>
                <c:pt idx="12">
                  <c:v>0.47542857142857142</c:v>
                </c:pt>
                <c:pt idx="13">
                  <c:v>0.3592814371257485</c:v>
                </c:pt>
                <c:pt idx="14">
                  <c:v>0.20967741935483872</c:v>
                </c:pt>
                <c:pt idx="15">
                  <c:v>0.41912512716174977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5-448B-A11D-F836EF30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4816"/>
        <c:axId val="108278528"/>
      </c:lineChart>
      <c:catAx>
        <c:axId val="108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78528"/>
        <c:crosses val="autoZero"/>
        <c:auto val="1"/>
        <c:lblAlgn val="ctr"/>
        <c:lblOffset val="100"/>
        <c:noMultiLvlLbl val="0"/>
      </c:catAx>
      <c:valAx>
        <c:axId val="108278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FRACTURES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F02D-4C60-BC25-CEB7F48E69C0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D-4C60-BC25-CEB7F48E69C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QUIM'!$EJ$1:$EK$1</c:f>
              <c:strCache>
                <c:ptCount val="2"/>
                <c:pt idx="0">
                  <c:v>PATELAR FRACTURES MALE</c:v>
                </c:pt>
                <c:pt idx="1">
                  <c:v>PATELAR FRACTURES FEMALE</c:v>
                </c:pt>
              </c:strCache>
            </c:strRef>
          </c:cat>
          <c:val>
            <c:numRef>
              <c:f>'RAW DATA PER QUIM'!$EJ$19:$EK$19</c:f>
              <c:numCache>
                <c:formatCode>0.00%</c:formatCode>
                <c:ptCount val="2"/>
                <c:pt idx="0">
                  <c:v>0.76923076923076927</c:v>
                </c:pt>
                <c:pt idx="1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2D-4C60-BC25-CEB7F48E6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545454545454541"/>
          <c:y val="0.47222368037328666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 LCL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KNEE_EVOLUTION!$EY$1</c:f>
              <c:strCache>
                <c:ptCount val="1"/>
                <c:pt idx="0">
                  <c:v>% LCL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KNEE_EVOLUTION!$EY$3:$EY$18</c:f>
              <c:numCache>
                <c:formatCode>0.00%</c:formatCode>
                <c:ptCount val="16"/>
                <c:pt idx="0">
                  <c:v>0.10144927536231885</c:v>
                </c:pt>
                <c:pt idx="1">
                  <c:v>0.14123222748815165</c:v>
                </c:pt>
                <c:pt idx="2">
                  <c:v>0.13540197461212977</c:v>
                </c:pt>
                <c:pt idx="3">
                  <c:v>6.3807531380753138E-2</c:v>
                </c:pt>
                <c:pt idx="4">
                  <c:v>0.12574257425742574</c:v>
                </c:pt>
                <c:pt idx="5">
                  <c:v>0.10631229235880399</c:v>
                </c:pt>
                <c:pt idx="6">
                  <c:v>7.2289156626506021E-2</c:v>
                </c:pt>
                <c:pt idx="7">
                  <c:v>3.9170506912442393E-2</c:v>
                </c:pt>
                <c:pt idx="8">
                  <c:v>3.1868131868131866E-2</c:v>
                </c:pt>
                <c:pt idx="9">
                  <c:v>9.0607734806629828E-2</c:v>
                </c:pt>
                <c:pt idx="10">
                  <c:v>7.7402135231316727E-2</c:v>
                </c:pt>
                <c:pt idx="11">
                  <c:v>7.3146292585170344E-2</c:v>
                </c:pt>
                <c:pt idx="12">
                  <c:v>3.7714285714285714E-2</c:v>
                </c:pt>
                <c:pt idx="13">
                  <c:v>9.4097519247219839E-3</c:v>
                </c:pt>
                <c:pt idx="14">
                  <c:v>3.125E-2</c:v>
                </c:pt>
                <c:pt idx="15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5-4557-907E-487C299D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7680"/>
        <c:axId val="108329216"/>
      </c:lineChart>
      <c:catAx>
        <c:axId val="1083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29216"/>
        <c:crosses val="autoZero"/>
        <c:auto val="1"/>
        <c:lblAlgn val="ctr"/>
        <c:lblOffset val="100"/>
        <c:noMultiLvlLbl val="0"/>
      </c:catAx>
      <c:valAx>
        <c:axId val="108329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3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KNEE_EVOLUTION!$ED$1</c:f>
              <c:strCache>
                <c:ptCount val="1"/>
                <c:pt idx="0">
                  <c:v>% LIGAMENTS TOTAL</c:v>
                </c:pt>
              </c:strCache>
            </c:strRef>
          </c:tx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KNEE_EVOLUTION!$ED$3:$ED$18</c:f>
              <c:numCache>
                <c:formatCode>0.00%</c:formatCode>
                <c:ptCount val="16"/>
                <c:pt idx="0">
                  <c:v>0.65424430641821951</c:v>
                </c:pt>
                <c:pt idx="1">
                  <c:v>0.7345971563981043</c:v>
                </c:pt>
                <c:pt idx="2">
                  <c:v>0.6036671368124118</c:v>
                </c:pt>
                <c:pt idx="3">
                  <c:v>0.5125523012552301</c:v>
                </c:pt>
                <c:pt idx="4">
                  <c:v>0.73960396039603959</c:v>
                </c:pt>
                <c:pt idx="5">
                  <c:v>0.72314507198228128</c:v>
                </c:pt>
                <c:pt idx="6">
                  <c:v>0.87951807228915657</c:v>
                </c:pt>
                <c:pt idx="7">
                  <c:v>0.96543778801843316</c:v>
                </c:pt>
                <c:pt idx="8">
                  <c:v>0.89560439560439564</c:v>
                </c:pt>
                <c:pt idx="9">
                  <c:v>0.90386740331491711</c:v>
                </c:pt>
                <c:pt idx="10">
                  <c:v>0.74110320284697506</c:v>
                </c:pt>
                <c:pt idx="11">
                  <c:v>0.83867735470941884</c:v>
                </c:pt>
                <c:pt idx="12">
                  <c:v>0.95771428571428574</c:v>
                </c:pt>
                <c:pt idx="13">
                  <c:v>0.7219846022241232</c:v>
                </c:pt>
                <c:pt idx="14">
                  <c:v>0.66431451612903225</c:v>
                </c:pt>
                <c:pt idx="15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8-400B-BA74-8FA745803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4160"/>
        <c:axId val="109325696"/>
      </c:lineChart>
      <c:catAx>
        <c:axId val="109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25696"/>
        <c:crosses val="autoZero"/>
        <c:auto val="1"/>
        <c:lblAlgn val="ctr"/>
        <c:lblOffset val="100"/>
        <c:noMultiLvlLbl val="0"/>
      </c:catAx>
      <c:valAx>
        <c:axId val="109325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3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KNEE_EVOLUTION!$DY$1:$DZ$1</c:f>
              <c:strCache>
                <c:ptCount val="2"/>
                <c:pt idx="0">
                  <c:v>TOTAL INJURIES MALE</c:v>
                </c:pt>
                <c:pt idx="1">
                  <c:v>TOTAL INJURIES FEMALE</c:v>
                </c:pt>
              </c:strCache>
            </c:strRef>
          </c:cat>
          <c:val>
            <c:numRef>
              <c:f>KNEE_EVOLUTION!$DY$25:$DZ$25</c:f>
              <c:numCache>
                <c:formatCode>0.00%</c:formatCode>
                <c:ptCount val="2"/>
                <c:pt idx="0">
                  <c:v>0.54418870077991255</c:v>
                </c:pt>
                <c:pt idx="1">
                  <c:v>0.45581129922008751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0-4217-922A-5C21C2B5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8778789382059"/>
          <c:y val="0.23392879660684829"/>
          <c:w val="0.56270075096156502"/>
          <c:h val="0.49969688246649807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KNEE_EVOLUTION!$FO$3:$FO$18</c:f>
              <c:numCache>
                <c:formatCode>0.00%</c:formatCode>
                <c:ptCount val="16"/>
                <c:pt idx="0">
                  <c:v>0.81055900621118016</c:v>
                </c:pt>
                <c:pt idx="1">
                  <c:v>0.976303317535545</c:v>
                </c:pt>
                <c:pt idx="2">
                  <c:v>0.7757404795486601</c:v>
                </c:pt>
                <c:pt idx="3">
                  <c:v>0.63598326359832635</c:v>
                </c:pt>
                <c:pt idx="4">
                  <c:v>0.89504950495049507</c:v>
                </c:pt>
                <c:pt idx="5">
                  <c:v>0.88150609080841635</c:v>
                </c:pt>
                <c:pt idx="6">
                  <c:v>0.87951807228915657</c:v>
                </c:pt>
                <c:pt idx="7">
                  <c:v>0.96543778801843316</c:v>
                </c:pt>
                <c:pt idx="8">
                  <c:v>0.89560439560439564</c:v>
                </c:pt>
                <c:pt idx="9">
                  <c:v>0.90386740331491711</c:v>
                </c:pt>
                <c:pt idx="10">
                  <c:v>0.74110320284697506</c:v>
                </c:pt>
                <c:pt idx="11">
                  <c:v>0.83867735470941884</c:v>
                </c:pt>
                <c:pt idx="12">
                  <c:v>0.95771428571428574</c:v>
                </c:pt>
                <c:pt idx="13">
                  <c:v>0.7219846022241232</c:v>
                </c:pt>
                <c:pt idx="14">
                  <c:v>0.66431451612903225</c:v>
                </c:pt>
                <c:pt idx="15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4262-8091-B1FB8340CEA3}"/>
            </c:ext>
          </c:extLst>
        </c:ser>
        <c:ser>
          <c:idx val="1"/>
          <c:order val="1"/>
          <c:tx>
            <c:strRef>
              <c:f>KNEE_EVOLUTION!$FR$1</c:f>
              <c:strCache>
                <c:ptCount val="1"/>
                <c:pt idx="0">
                  <c:v>ACL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KNEE_EVOLUTION!$FR$3:$FR$18</c:f>
              <c:numCache>
                <c:formatCode>0.00%</c:formatCode>
                <c:ptCount val="16"/>
                <c:pt idx="0">
                  <c:v>0.23809523809523808</c:v>
                </c:pt>
                <c:pt idx="1">
                  <c:v>0.28246445497630329</c:v>
                </c:pt>
                <c:pt idx="2">
                  <c:v>0.2454160789844852</c:v>
                </c:pt>
                <c:pt idx="3">
                  <c:v>0.20711297071129708</c:v>
                </c:pt>
                <c:pt idx="4">
                  <c:v>0.25346534653465347</c:v>
                </c:pt>
                <c:pt idx="5">
                  <c:v>0.32890365448504982</c:v>
                </c:pt>
                <c:pt idx="6">
                  <c:v>0.35158817086527933</c:v>
                </c:pt>
                <c:pt idx="7">
                  <c:v>0.42857142857142855</c:v>
                </c:pt>
                <c:pt idx="8">
                  <c:v>0.38351648351648354</c:v>
                </c:pt>
                <c:pt idx="9">
                  <c:v>0.35469613259668509</c:v>
                </c:pt>
                <c:pt idx="10">
                  <c:v>0.23220640569395018</c:v>
                </c:pt>
                <c:pt idx="11">
                  <c:v>0.37374749498997994</c:v>
                </c:pt>
                <c:pt idx="12">
                  <c:v>0.44457142857142856</c:v>
                </c:pt>
                <c:pt idx="13">
                  <c:v>0.34987168520102652</c:v>
                </c:pt>
                <c:pt idx="14">
                  <c:v>0.42036290322580644</c:v>
                </c:pt>
                <c:pt idx="15">
                  <c:v>0.40183112919633773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4262-8091-B1FB8340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8192"/>
        <c:axId val="109470464"/>
      </c:lineChart>
      <c:catAx>
        <c:axId val="1094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70464"/>
        <c:crosses val="autoZero"/>
        <c:auto val="1"/>
        <c:lblAlgn val="ctr"/>
        <c:lblOffset val="100"/>
        <c:noMultiLvlLbl val="0"/>
      </c:catAx>
      <c:valAx>
        <c:axId val="109470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4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5094879750041"/>
          <c:y val="0.42602486531288852"/>
          <c:w val="0.17007290755322252"/>
          <c:h val="0.12689763779527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KNEE_EVOLUTION!$FO$3:$FO$18</c:f>
              <c:numCache>
                <c:formatCode>0.00%</c:formatCode>
                <c:ptCount val="16"/>
                <c:pt idx="0">
                  <c:v>0.81055900621118016</c:v>
                </c:pt>
                <c:pt idx="1">
                  <c:v>0.976303317535545</c:v>
                </c:pt>
                <c:pt idx="2">
                  <c:v>0.7757404795486601</c:v>
                </c:pt>
                <c:pt idx="3">
                  <c:v>0.63598326359832635</c:v>
                </c:pt>
                <c:pt idx="4">
                  <c:v>0.89504950495049507</c:v>
                </c:pt>
                <c:pt idx="5">
                  <c:v>0.88150609080841635</c:v>
                </c:pt>
                <c:pt idx="6">
                  <c:v>0.87951807228915657</c:v>
                </c:pt>
                <c:pt idx="7">
                  <c:v>0.96543778801843316</c:v>
                </c:pt>
                <c:pt idx="8">
                  <c:v>0.89560439560439564</c:v>
                </c:pt>
                <c:pt idx="9">
                  <c:v>0.90386740331491711</c:v>
                </c:pt>
                <c:pt idx="10">
                  <c:v>0.74110320284697506</c:v>
                </c:pt>
                <c:pt idx="11">
                  <c:v>0.83867735470941884</c:v>
                </c:pt>
                <c:pt idx="12">
                  <c:v>0.95771428571428574</c:v>
                </c:pt>
                <c:pt idx="13">
                  <c:v>0.7219846022241232</c:v>
                </c:pt>
                <c:pt idx="14">
                  <c:v>0.66431451612903225</c:v>
                </c:pt>
                <c:pt idx="15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42A-9BF0-E26B8DE06D33}"/>
            </c:ext>
          </c:extLst>
        </c:ser>
        <c:ser>
          <c:idx val="1"/>
          <c:order val="1"/>
          <c:tx>
            <c:strRef>
              <c:f>KNEE_EVOLUTION!$FS$1</c:f>
              <c:strCache>
                <c:ptCount val="1"/>
                <c:pt idx="0">
                  <c:v>MCL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KNEE_EVOLUTION!$FS$3:$FS$18</c:f>
              <c:numCache>
                <c:formatCode>0.00%</c:formatCode>
                <c:ptCount val="16"/>
                <c:pt idx="0">
                  <c:v>0.4668737060041408</c:v>
                </c:pt>
                <c:pt idx="1">
                  <c:v>0.55165876777251188</c:v>
                </c:pt>
                <c:pt idx="2">
                  <c:v>0.3921015514809591</c:v>
                </c:pt>
                <c:pt idx="3">
                  <c:v>0.36401673640167365</c:v>
                </c:pt>
                <c:pt idx="4">
                  <c:v>0.51287128712871288</c:v>
                </c:pt>
                <c:pt idx="5">
                  <c:v>0.44407530454042082</c:v>
                </c:pt>
                <c:pt idx="6">
                  <c:v>0.45345016429353779</c:v>
                </c:pt>
                <c:pt idx="7">
                  <c:v>0.49654377880184331</c:v>
                </c:pt>
                <c:pt idx="8">
                  <c:v>0.4747252747252747</c:v>
                </c:pt>
                <c:pt idx="9">
                  <c:v>0.45635359116022101</c:v>
                </c:pt>
                <c:pt idx="10">
                  <c:v>0.4279359430604982</c:v>
                </c:pt>
                <c:pt idx="11">
                  <c:v>0.39078156312625251</c:v>
                </c:pt>
                <c:pt idx="12">
                  <c:v>0.47542857142857142</c:v>
                </c:pt>
                <c:pt idx="13">
                  <c:v>0.3592814371257485</c:v>
                </c:pt>
                <c:pt idx="14">
                  <c:v>0.20967741935483872</c:v>
                </c:pt>
                <c:pt idx="15">
                  <c:v>0.41912512716174977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42A-9BF0-E26B8DE0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KNEE_EVOLUTION!$FP$1</c:f>
              <c:strCache>
                <c:ptCount val="1"/>
                <c:pt idx="0">
                  <c:v>Tibia Fractures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KNEE_EVOLUTION!$FP$3:$FP$18</c:f>
              <c:numCache>
                <c:formatCode>0.00%</c:formatCode>
                <c:ptCount val="16"/>
                <c:pt idx="0">
                  <c:v>4.7619047619047616E-2</c:v>
                </c:pt>
                <c:pt idx="1">
                  <c:v>8.5308056872037921E-2</c:v>
                </c:pt>
                <c:pt idx="2">
                  <c:v>5.3596614950634697E-2</c:v>
                </c:pt>
                <c:pt idx="3">
                  <c:v>4.8117154811715482E-2</c:v>
                </c:pt>
                <c:pt idx="4">
                  <c:v>3.3663366336633666E-2</c:v>
                </c:pt>
                <c:pt idx="5">
                  <c:v>3.3222591362126248E-2</c:v>
                </c:pt>
                <c:pt idx="6">
                  <c:v>2.628696604600219E-2</c:v>
                </c:pt>
                <c:pt idx="7">
                  <c:v>3.9170506912442393E-2</c:v>
                </c:pt>
                <c:pt idx="8">
                  <c:v>4.7252747252747251E-2</c:v>
                </c:pt>
                <c:pt idx="9">
                  <c:v>7.18232044198895E-2</c:v>
                </c:pt>
                <c:pt idx="10">
                  <c:v>8.8078291814946613E-2</c:v>
                </c:pt>
                <c:pt idx="11">
                  <c:v>5.2104208416833664E-2</c:v>
                </c:pt>
                <c:pt idx="12">
                  <c:v>7.3142857142857148E-2</c:v>
                </c:pt>
                <c:pt idx="13">
                  <c:v>8.4687767322497859E-2</c:v>
                </c:pt>
                <c:pt idx="14">
                  <c:v>0.11491935483870967</c:v>
                </c:pt>
                <c:pt idx="15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F-470B-A889-D0B50B16CD10}"/>
            </c:ext>
          </c:extLst>
        </c:ser>
        <c:ser>
          <c:idx val="1"/>
          <c:order val="1"/>
          <c:tx>
            <c:strRef>
              <c:f>KNEE_EVOLUTION!$FQ$1</c:f>
              <c:strCache>
                <c:ptCount val="1"/>
                <c:pt idx="0">
                  <c:v>Tibia Eminence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KNEE_EVOLUTION!$FQ$3:$FQ$18</c:f>
              <c:numCache>
                <c:formatCode>0.00%</c:formatCode>
                <c:ptCount val="16"/>
                <c:pt idx="0">
                  <c:v>2.0703933747412008E-2</c:v>
                </c:pt>
                <c:pt idx="1">
                  <c:v>3.886255924170616E-2</c:v>
                </c:pt>
                <c:pt idx="2">
                  <c:v>2.5387870239774329E-2</c:v>
                </c:pt>
                <c:pt idx="3">
                  <c:v>2.1966527196652718E-2</c:v>
                </c:pt>
                <c:pt idx="4">
                  <c:v>1.089108910891089E-2</c:v>
                </c:pt>
                <c:pt idx="5">
                  <c:v>2.2148394241417499E-2</c:v>
                </c:pt>
                <c:pt idx="6">
                  <c:v>3.1763417305585982E-2</c:v>
                </c:pt>
                <c:pt idx="7">
                  <c:v>6.6820276497695855E-2</c:v>
                </c:pt>
                <c:pt idx="8">
                  <c:v>3.9560439560439559E-2</c:v>
                </c:pt>
                <c:pt idx="9">
                  <c:v>7.2928176795580113E-2</c:v>
                </c:pt>
                <c:pt idx="10">
                  <c:v>5.1601423487544484E-2</c:v>
                </c:pt>
                <c:pt idx="11">
                  <c:v>2.8056112224448898E-2</c:v>
                </c:pt>
                <c:pt idx="12">
                  <c:v>3.4285714285714287E-2</c:v>
                </c:pt>
                <c:pt idx="13">
                  <c:v>2.3952095808383235E-2</c:v>
                </c:pt>
                <c:pt idx="14">
                  <c:v>2.1169354838709676E-2</c:v>
                </c:pt>
                <c:pt idx="15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F-470B-A889-D0B50B16C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1136"/>
        <c:axId val="109532672"/>
      </c:lineChart>
      <c:catAx>
        <c:axId val="1095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32672"/>
        <c:crosses val="autoZero"/>
        <c:auto val="1"/>
        <c:lblAlgn val="ctr"/>
        <c:lblOffset val="100"/>
        <c:noMultiLvlLbl val="0"/>
      </c:catAx>
      <c:valAx>
        <c:axId val="109532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5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Knee Liga ALL</c:v>
          </c:tx>
          <c:invertIfNegative val="0"/>
          <c:cat>
            <c:strRef>
              <c:f>Datos!$C$16:$C$31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Datos!$X$16:$X$31</c:f>
              <c:numCache>
                <c:formatCode>_-* #,##0\ _€_-;\-* #,##0\ _€_-;_-* "-"??\ _€_-;_-@_-</c:formatCode>
                <c:ptCount val="16"/>
                <c:pt idx="0">
                  <c:v>632</c:v>
                </c:pt>
                <c:pt idx="1">
                  <c:v>775</c:v>
                </c:pt>
                <c:pt idx="2">
                  <c:v>428</c:v>
                </c:pt>
                <c:pt idx="3">
                  <c:v>490</c:v>
                </c:pt>
                <c:pt idx="4">
                  <c:v>737</c:v>
                </c:pt>
                <c:pt idx="5">
                  <c:v>627</c:v>
                </c:pt>
                <c:pt idx="6">
                  <c:v>607</c:v>
                </c:pt>
                <c:pt idx="7">
                  <c:v>616</c:v>
                </c:pt>
                <c:pt idx="8">
                  <c:v>660</c:v>
                </c:pt>
                <c:pt idx="9">
                  <c:v>655</c:v>
                </c:pt>
                <c:pt idx="10">
                  <c:v>590</c:v>
                </c:pt>
                <c:pt idx="11">
                  <c:v>730</c:v>
                </c:pt>
                <c:pt idx="12">
                  <c:v>662</c:v>
                </c:pt>
                <c:pt idx="13" formatCode="General">
                  <c:v>699</c:v>
                </c:pt>
                <c:pt idx="14" formatCode="General">
                  <c:v>586</c:v>
                </c:pt>
                <c:pt idx="15" formatCode="General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B-4247-980E-268483DD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5344"/>
        <c:axId val="109546880"/>
      </c:barChart>
      <c:catAx>
        <c:axId val="1095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46880"/>
        <c:crosses val="autoZero"/>
        <c:auto val="1"/>
        <c:lblAlgn val="ctr"/>
        <c:lblOffset val="100"/>
        <c:noMultiLvlLbl val="0"/>
      </c:catAx>
      <c:valAx>
        <c:axId val="10954688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095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B82-46FF-A84E-9352F2EA5B79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B82-46FF-A84E-9352F2EA5B79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B82-46FF-A84E-9352F2EA5B79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B82-46FF-A84E-9352F2EA5B79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B82-46FF-A84E-9352F2EA5B79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0B82-46FF-A84E-9352F2EA5B79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B82-46FF-A84E-9352F2EA5B79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0B82-46FF-A84E-9352F2EA5B79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0B82-46FF-A84E-9352F2EA5B79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0B82-46FF-A84E-9352F2EA5B7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Decor'!$AA$2:$AJ$2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Decor'!$AA$38:$AJ$38</c:f>
              <c:numCache>
                <c:formatCode>0.00%</c:formatCode>
                <c:ptCount val="10"/>
                <c:pt idx="0">
                  <c:v>0.27177505181202039</c:v>
                </c:pt>
                <c:pt idx="1">
                  <c:v>6.2818573909146927E-2</c:v>
                </c:pt>
                <c:pt idx="2">
                  <c:v>3.1787374670923657E-2</c:v>
                </c:pt>
                <c:pt idx="3">
                  <c:v>2.2657256483504171E-2</c:v>
                </c:pt>
                <c:pt idx="4">
                  <c:v>2.1172912115610822E-2</c:v>
                </c:pt>
                <c:pt idx="5">
                  <c:v>0.13373102559793873</c:v>
                </c:pt>
                <c:pt idx="6">
                  <c:v>0.21847868705539686</c:v>
                </c:pt>
                <c:pt idx="7">
                  <c:v>0.10180361843947795</c:v>
                </c:pt>
                <c:pt idx="8">
                  <c:v>8.6988181258051869E-2</c:v>
                </c:pt>
                <c:pt idx="9">
                  <c:v>4.8787318657928638E-2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B82-46FF-A84E-9352F2EA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1687289088863"/>
          <c:y val="0.16879822247283027"/>
          <c:w val="0.27936557930258721"/>
          <c:h val="0.823530485799249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1653-4ECC-A88C-32BB44C9B94D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1653-4ECC-A88C-32BB44C9B94D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1653-4ECC-A88C-32BB44C9B94D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1653-4ECC-A88C-32BB44C9B94D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1653-4ECC-A88C-32BB44C9B94D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1653-4ECC-A88C-32BB44C9B94D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1653-4ECC-A88C-32BB44C9B94D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1653-4ECC-A88C-32BB44C9B94D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1653-4ECC-A88C-32BB44C9B94D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1653-4ECC-A88C-32BB44C9B94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Decor'!$AK$2:$AT$2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Decor'!$AK$38:$AT$38</c:f>
              <c:numCache>
                <c:formatCode>0.00%</c:formatCode>
                <c:ptCount val="10"/>
                <c:pt idx="0">
                  <c:v>8.6597501587973746E-2</c:v>
                </c:pt>
                <c:pt idx="1">
                  <c:v>2.1172983273343216E-2</c:v>
                </c:pt>
                <c:pt idx="2">
                  <c:v>0.21215329239889902</c:v>
                </c:pt>
                <c:pt idx="3">
                  <c:v>3.6840990895617196E-2</c:v>
                </c:pt>
                <c:pt idx="4">
                  <c:v>4.5733643870421344E-2</c:v>
                </c:pt>
                <c:pt idx="5">
                  <c:v>1.7150116451408005E-2</c:v>
                </c:pt>
                <c:pt idx="6">
                  <c:v>0.26402710141858987</c:v>
                </c:pt>
                <c:pt idx="7">
                  <c:v>0.12174465382172348</c:v>
                </c:pt>
                <c:pt idx="8">
                  <c:v>0.15625661655727291</c:v>
                </c:pt>
                <c:pt idx="9">
                  <c:v>3.8323099724751217E-2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53-4ECC-A88C-32BB44C9B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792551874411916"/>
          <c:y val="7.2319201995012475E-2"/>
          <c:w val="0.34119546377457532"/>
          <c:h val="0.920199501246882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KNEE_EVOLUTION!$FO$3:$FO$18</c:f>
              <c:numCache>
                <c:formatCode>0.00%</c:formatCode>
                <c:ptCount val="16"/>
                <c:pt idx="0">
                  <c:v>0.81055900621118016</c:v>
                </c:pt>
                <c:pt idx="1">
                  <c:v>0.976303317535545</c:v>
                </c:pt>
                <c:pt idx="2">
                  <c:v>0.7757404795486601</c:v>
                </c:pt>
                <c:pt idx="3">
                  <c:v>0.63598326359832635</c:v>
                </c:pt>
                <c:pt idx="4">
                  <c:v>0.89504950495049507</c:v>
                </c:pt>
                <c:pt idx="5">
                  <c:v>0.88150609080841635</c:v>
                </c:pt>
                <c:pt idx="6">
                  <c:v>0.87951807228915657</c:v>
                </c:pt>
                <c:pt idx="7">
                  <c:v>0.96543778801843316</c:v>
                </c:pt>
                <c:pt idx="8">
                  <c:v>0.89560439560439564</c:v>
                </c:pt>
                <c:pt idx="9">
                  <c:v>0.90386740331491711</c:v>
                </c:pt>
                <c:pt idx="10">
                  <c:v>0.74110320284697506</c:v>
                </c:pt>
                <c:pt idx="11">
                  <c:v>0.83867735470941884</c:v>
                </c:pt>
                <c:pt idx="12">
                  <c:v>0.95771428571428574</c:v>
                </c:pt>
                <c:pt idx="13">
                  <c:v>0.7219846022241232</c:v>
                </c:pt>
                <c:pt idx="14">
                  <c:v>0.66431451612903225</c:v>
                </c:pt>
                <c:pt idx="15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3-4C8A-9AA2-C11408A5BB26}"/>
            </c:ext>
          </c:extLst>
        </c:ser>
        <c:ser>
          <c:idx val="1"/>
          <c:order val="1"/>
          <c:tx>
            <c:strRef>
              <c:f>KNEE_EVOLUTION!$FT$1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KNEE_EVOLUTION!$FT$3:$FT$18</c:f>
              <c:numCache>
                <c:formatCode>0.00%</c:formatCode>
                <c:ptCount val="16"/>
                <c:pt idx="0">
                  <c:v>0.10144927536231885</c:v>
                </c:pt>
                <c:pt idx="1">
                  <c:v>0.14123222748815165</c:v>
                </c:pt>
                <c:pt idx="2">
                  <c:v>0.13540197461212977</c:v>
                </c:pt>
                <c:pt idx="3">
                  <c:v>6.3807531380753138E-2</c:v>
                </c:pt>
                <c:pt idx="4">
                  <c:v>0.12574257425742574</c:v>
                </c:pt>
                <c:pt idx="5">
                  <c:v>0.10631229235880399</c:v>
                </c:pt>
                <c:pt idx="6">
                  <c:v>7.2289156626506021E-2</c:v>
                </c:pt>
                <c:pt idx="7">
                  <c:v>3.9170506912442393E-2</c:v>
                </c:pt>
                <c:pt idx="8">
                  <c:v>3.1868131868131866E-2</c:v>
                </c:pt>
                <c:pt idx="9">
                  <c:v>9.0607734806629828E-2</c:v>
                </c:pt>
                <c:pt idx="10">
                  <c:v>7.7402135231316727E-2</c:v>
                </c:pt>
                <c:pt idx="11">
                  <c:v>7.3146292585170344E-2</c:v>
                </c:pt>
                <c:pt idx="12">
                  <c:v>3.7714285714285714E-2</c:v>
                </c:pt>
                <c:pt idx="13">
                  <c:v>9.4097519247219839E-3</c:v>
                </c:pt>
                <c:pt idx="14">
                  <c:v>3.125E-2</c:v>
                </c:pt>
                <c:pt idx="15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3-4C8A-9AA2-C11408A5B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PATELAR DISLOCATIONS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B706-4746-ABD7-F62AF06F7C7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06-4746-ABD7-F62AF06F7C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QUIM'!$EP$1:$EQ$1</c:f>
              <c:strCache>
                <c:ptCount val="2"/>
                <c:pt idx="0">
                  <c:v>PATELAR DISLOCATIONS MALE</c:v>
                </c:pt>
                <c:pt idx="1">
                  <c:v>PATELAR DISLOCATIONS FEMALE</c:v>
                </c:pt>
              </c:strCache>
            </c:strRef>
          </c:cat>
          <c:val>
            <c:numRef>
              <c:f>'RAW DATA PER QUIM'!$EP$19:$EQ$19</c:f>
              <c:numCache>
                <c:formatCode>0.00%</c:formatCode>
                <c:ptCount val="2"/>
                <c:pt idx="0">
                  <c:v>0.21739130434782608</c:v>
                </c:pt>
                <c:pt idx="1">
                  <c:v>0.78260869565217395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6-4746-ABD7-F62AF06F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4968287526427062"/>
          <c:y val="0.46527923592884224"/>
          <c:w val="0.30655391120507403"/>
          <c:h val="0.517362933799941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KNEE_EVOLUTION!$FO$1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KNEE_EVOLUTION!$FO$3:$FO$18</c:f>
              <c:numCache>
                <c:formatCode>0.00%</c:formatCode>
                <c:ptCount val="16"/>
                <c:pt idx="0">
                  <c:v>0.81055900621118016</c:v>
                </c:pt>
                <c:pt idx="1">
                  <c:v>0.976303317535545</c:v>
                </c:pt>
                <c:pt idx="2">
                  <c:v>0.7757404795486601</c:v>
                </c:pt>
                <c:pt idx="3">
                  <c:v>0.63598326359832635</c:v>
                </c:pt>
                <c:pt idx="4">
                  <c:v>0.89504950495049507</c:v>
                </c:pt>
                <c:pt idx="5">
                  <c:v>0.88150609080841635</c:v>
                </c:pt>
                <c:pt idx="6">
                  <c:v>0.87951807228915657</c:v>
                </c:pt>
                <c:pt idx="7">
                  <c:v>0.96543778801843316</c:v>
                </c:pt>
                <c:pt idx="8">
                  <c:v>0.89560439560439564</c:v>
                </c:pt>
                <c:pt idx="9">
                  <c:v>0.90386740331491711</c:v>
                </c:pt>
                <c:pt idx="10">
                  <c:v>0.74110320284697506</c:v>
                </c:pt>
                <c:pt idx="11">
                  <c:v>0.83867735470941884</c:v>
                </c:pt>
                <c:pt idx="12">
                  <c:v>0.95771428571428574</c:v>
                </c:pt>
                <c:pt idx="13">
                  <c:v>0.7219846022241232</c:v>
                </c:pt>
                <c:pt idx="14">
                  <c:v>0.66431451612903225</c:v>
                </c:pt>
                <c:pt idx="15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349-AC25-6D6E1D7709F5}"/>
            </c:ext>
          </c:extLst>
        </c:ser>
        <c:ser>
          <c:idx val="1"/>
          <c:order val="1"/>
          <c:tx>
            <c:strRef>
              <c:f>KNEE_EVOLUTION!$FU$1</c:f>
              <c:strCache>
                <c:ptCount val="1"/>
                <c:pt idx="0">
                  <c:v>PCL</c:v>
                </c:pt>
              </c:strCache>
            </c:strRef>
          </c:tx>
          <c:marker>
            <c:symbol val="none"/>
          </c:marker>
          <c:cat>
            <c:strRef>
              <c:f>KNEE_EVOLUTION!$B$3:$B$18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KNEE_EVOLUTION!$FU$3:$FU$18</c:f>
              <c:numCache>
                <c:formatCode>0.00%</c:formatCode>
                <c:ptCount val="16"/>
                <c:pt idx="0">
                  <c:v>4.140786749482402E-3</c:v>
                </c:pt>
                <c:pt idx="1">
                  <c:v>9.4786729857819908E-4</c:v>
                </c:pt>
                <c:pt idx="2">
                  <c:v>2.8208744710860366E-3</c:v>
                </c:pt>
                <c:pt idx="3">
                  <c:v>1.0460251046025104E-3</c:v>
                </c:pt>
                <c:pt idx="4">
                  <c:v>2.9702970297029703E-3</c:v>
                </c:pt>
                <c:pt idx="5">
                  <c:v>2.2148394241417496E-3</c:v>
                </c:pt>
                <c:pt idx="6">
                  <c:v>2.1905805038335158E-3</c:v>
                </c:pt>
                <c:pt idx="7">
                  <c:v>1.152073732718894E-3</c:v>
                </c:pt>
                <c:pt idx="8">
                  <c:v>5.4945054945054949E-3</c:v>
                </c:pt>
                <c:pt idx="9">
                  <c:v>2.2099447513812156E-3</c:v>
                </c:pt>
                <c:pt idx="10">
                  <c:v>3.5587188612099642E-3</c:v>
                </c:pt>
                <c:pt idx="11">
                  <c:v>1.002004008016032E-3</c:v>
                </c:pt>
                <c:pt idx="12">
                  <c:v>0</c:v>
                </c:pt>
                <c:pt idx="13">
                  <c:v>3.4217279726261761E-3</c:v>
                </c:pt>
                <c:pt idx="14">
                  <c:v>3.0241935483870967E-3</c:v>
                </c:pt>
                <c:pt idx="15">
                  <c:v>5.0864699898270603E-3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349-AC25-6D6E1D77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7.2501695122846779E-2"/>
          <c:w val="0.8102097550306212"/>
          <c:h val="0.92749830487715323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'LCA Gender'!$BE$3:$BK$3</c:f>
              <c:strCache>
                <c:ptCount val="7"/>
                <c:pt idx="0">
                  <c:v>&lt;=15</c:v>
                </c:pt>
                <c:pt idx="1">
                  <c:v>16-19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&gt;60</c:v>
                </c:pt>
              </c:strCache>
            </c:strRef>
          </c:cat>
          <c:val>
            <c:numRef>
              <c:f>'LCA Gender'!$BE$33:$BK$33</c:f>
              <c:numCache>
                <c:formatCode>_-* #,##0\ _€_-;\-* #,##0\ _€_-;_-* "-"??\ _€_-;_-@_-</c:formatCode>
                <c:ptCount val="7"/>
                <c:pt idx="0">
                  <c:v>128</c:v>
                </c:pt>
                <c:pt idx="1">
                  <c:v>123</c:v>
                </c:pt>
                <c:pt idx="2">
                  <c:v>317</c:v>
                </c:pt>
                <c:pt idx="3">
                  <c:v>556</c:v>
                </c:pt>
                <c:pt idx="4">
                  <c:v>986</c:v>
                </c:pt>
                <c:pt idx="5">
                  <c:v>754</c:v>
                </c:pt>
                <c:pt idx="6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9-40F3-86A6-EF526CC9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333333333333333E-2"/>
          <c:y val="7.8902949654326579E-2"/>
          <c:w val="0.8102097550306212"/>
          <c:h val="0.92109705034567346"/>
        </c:manualLayout>
      </c:layout>
      <c:pie3DChart>
        <c:varyColors val="1"/>
        <c:ser>
          <c:idx val="0"/>
          <c:order val="0"/>
          <c:explosion val="23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'LCA Gender'!$BL$3:$BR$3</c:f>
              <c:strCache>
                <c:ptCount val="7"/>
                <c:pt idx="0">
                  <c:v>&lt;=15</c:v>
                </c:pt>
                <c:pt idx="1">
                  <c:v>16-19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&gt;60</c:v>
                </c:pt>
              </c:strCache>
            </c:strRef>
          </c:cat>
          <c:val>
            <c:numRef>
              <c:f>'LCA Gender'!$BL$33:$BR$33</c:f>
              <c:numCache>
                <c:formatCode>_-* #,##0\ _€_-;\-* #,##0\ _€_-;_-* "-"??\ _€_-;_-@_-</c:formatCode>
                <c:ptCount val="7"/>
                <c:pt idx="0">
                  <c:v>51</c:v>
                </c:pt>
                <c:pt idx="1">
                  <c:v>45</c:v>
                </c:pt>
                <c:pt idx="2">
                  <c:v>129</c:v>
                </c:pt>
                <c:pt idx="3">
                  <c:v>210</c:v>
                </c:pt>
                <c:pt idx="4">
                  <c:v>396</c:v>
                </c:pt>
                <c:pt idx="5">
                  <c:v>290</c:v>
                </c:pt>
                <c:pt idx="6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D-4F1A-B6D4-6442E89E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4393231502374696E-2"/>
          <c:y val="7.4228418963899853E-2"/>
          <c:w val="0.8215797163850298"/>
          <c:h val="0.92577158103610013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'LCA Gender'!$BS$3:$BY$3</c:f>
              <c:strCache>
                <c:ptCount val="7"/>
                <c:pt idx="0">
                  <c:v>&lt;=15</c:v>
                </c:pt>
                <c:pt idx="1">
                  <c:v>16-19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&gt;60</c:v>
                </c:pt>
              </c:strCache>
            </c:strRef>
          </c:cat>
          <c:val>
            <c:numRef>
              <c:f>'LCA Gender'!$BS$33:$BY$33</c:f>
              <c:numCache>
                <c:formatCode>_-* #,##0\ _€_-;\-* #,##0\ _€_-;_-* "-"??\ _€_-;_-@_-</c:formatCode>
                <c:ptCount val="7"/>
                <c:pt idx="0">
                  <c:v>77</c:v>
                </c:pt>
                <c:pt idx="1">
                  <c:v>102</c:v>
                </c:pt>
                <c:pt idx="2">
                  <c:v>244</c:v>
                </c:pt>
                <c:pt idx="3">
                  <c:v>404</c:v>
                </c:pt>
                <c:pt idx="4">
                  <c:v>699</c:v>
                </c:pt>
                <c:pt idx="5">
                  <c:v>558</c:v>
                </c:pt>
                <c:pt idx="6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2D-A958-2E1D6D73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'LCA Gender'!$BB$3:$BC$3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'LCA Gender'!$BB$33:$BC$33</c:f>
              <c:numCache>
                <c:formatCode>_-* #,##0\ _€_-;\-* #,##0\ _€_-;_-* "-"??\ _€_-;_-@_-</c:formatCode>
                <c:ptCount val="2"/>
                <c:pt idx="0">
                  <c:v>1246</c:v>
                </c:pt>
                <c:pt idx="1">
                  <c:v>2285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A-43AB-942E-546445D0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90046691662129641"/>
          <c:y val="0.40898964335715315"/>
          <c:w val="9.9533083378703577E-2"/>
          <c:h val="0.17433300202170965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Total ACL by Age Group Distribution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1" i="0" baseline="0">
                <a:effectLst/>
              </a:rPr>
              <a:t>           3.137 in Seasons 2010-2020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984995359389504"/>
          <c:w val="1"/>
          <c:h val="0.59098680373286672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2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C1B-4C0D-97DD-0198F1DF73F1}"/>
              </c:ext>
            </c:extLst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C1B-4C0D-97DD-0198F1DF73F1}"/>
              </c:ext>
            </c:extLst>
          </c:dPt>
          <c:dPt>
            <c:idx val="2"/>
            <c:bubble3D val="0"/>
            <c:explosion val="32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C1B-4C0D-97DD-0198F1DF73F1}"/>
              </c:ext>
            </c:extLst>
          </c:dPt>
          <c:dPt>
            <c:idx val="3"/>
            <c:bubble3D val="0"/>
            <c:explosion val="5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C1B-4C0D-97DD-0198F1DF73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('LCA Gender'!$BE$34,'LCA Gender'!$BG$34,'LCA Gender'!$BI$34,'LCA Gender'!$BK$34)</c:f>
              <c:strCache>
                <c:ptCount val="4"/>
                <c:pt idx="0">
                  <c:v>Age [0,15]</c:v>
                </c:pt>
                <c:pt idx="1">
                  <c:v>Age [16,29]</c:v>
                </c:pt>
                <c:pt idx="2">
                  <c:v>Age [30,50]</c:v>
                </c:pt>
                <c:pt idx="3">
                  <c:v>Age=&gt;51</c:v>
                </c:pt>
              </c:strCache>
            </c:strRef>
          </c:cat>
          <c:val>
            <c:numRef>
              <c:f>('LCA Gender'!$BE$36,'LCA Gender'!$BG$36,'LCA Gender'!$BI$36,'LCA Gender'!$BK$36)</c:f>
              <c:numCache>
                <c:formatCode>0.00%</c:formatCode>
                <c:ptCount val="4"/>
                <c:pt idx="0">
                  <c:v>4.0544821032625911E-2</c:v>
                </c:pt>
                <c:pt idx="1">
                  <c:v>0.13937282229965156</c:v>
                </c:pt>
                <c:pt idx="2">
                  <c:v>0.48843839087741525</c:v>
                </c:pt>
                <c:pt idx="3">
                  <c:v>0.33164396579030725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B-4C0D-97DD-0198F1DF7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71112302086455"/>
          <c:y val="0.2306944094759785"/>
          <c:w val="0.19017716535433071"/>
          <c:h val="0.64294036162146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Ski Injuries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10185185185185185"/>
          <c:w val="0.7836397637795276"/>
          <c:h val="0.89814814814814814"/>
        </c:manualLayout>
      </c:layout>
      <c:pie3DChart>
        <c:varyColors val="1"/>
        <c:ser>
          <c:idx val="0"/>
          <c:order val="0"/>
          <c:tx>
            <c:v>Total Ski Knee Injuries</c:v>
          </c:tx>
          <c:explosion val="25"/>
          <c:dPt>
            <c:idx val="0"/>
            <c:bubble3D val="0"/>
            <c:explosion val="2"/>
            <c:extLst>
              <c:ext xmlns:c16="http://schemas.microsoft.com/office/drawing/2014/chart" uri="{C3380CC4-5D6E-409C-BE32-E72D297353CC}">
                <c16:uniqueId val="{00000000-4BF4-4E91-9A35-6BB113641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(GENDER_DISTRIBUTION!$L$3,GENDER_DISTRIBUTION!$M$3)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(GENDER_DISTRIBUTION!$L$10,GENDER_DISTRIBUTION!$M$10)</c:f>
              <c:numCache>
                <c:formatCode>0.00%</c:formatCode>
                <c:ptCount val="2"/>
                <c:pt idx="0">
                  <c:v>0.52608454352048839</c:v>
                </c:pt>
                <c:pt idx="1">
                  <c:v>0.47391545647951161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4-4E91-9A35-6BB11364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SPRAIN/CONTUSIONS</c:v>
          </c:tx>
          <c:explosion val="12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(GENDER_DISTRIBUTION!$BD$3,GENDER_DISTRIBUTION!$BE$3)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(GENDER_DISTRIBUTION!$BD$10,GENDER_DISTRIBUTION!$BE$10)</c:f>
              <c:numCache>
                <c:formatCode>0.00%</c:formatCode>
                <c:ptCount val="2"/>
                <c:pt idx="0">
                  <c:v>0.48810153358011632</c:v>
                </c:pt>
                <c:pt idx="1">
                  <c:v>0.51189846641988368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A-46CE-9245-739B2007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ACL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(GENDER_DISTRIBUTION!$W$3,GENDER_DISTRIBUTION!$X$3)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(GENDER_DISTRIBUTION!$W$10,GENDER_DISTRIBUTION!$X$10)</c:f>
              <c:numCache>
                <c:formatCode>0.00%</c:formatCode>
                <c:ptCount val="2"/>
                <c:pt idx="0">
                  <c:v>0.34506635891517601</c:v>
                </c:pt>
                <c:pt idx="1">
                  <c:v>0.65493364108482399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5-4026-A33C-D9C939029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MCL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(GENDER_DISTRIBUTION!$AH$3,GENDER_DISTRIBUTION!$AI$3)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(GENDER_DISTRIBUTION!$AH$10,GENDER_DISTRIBUTION!$AI$10)</c:f>
              <c:numCache>
                <c:formatCode>0.00%</c:formatCode>
                <c:ptCount val="2"/>
                <c:pt idx="0">
                  <c:v>0.47699836867862971</c:v>
                </c:pt>
                <c:pt idx="1">
                  <c:v>0.71647634584013054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8-4B77-B456-DF7CB778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LIGAMENT INJURIES 2005 - 2014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351070415986497E-2"/>
          <c:y val="0.20392273913558931"/>
          <c:w val="0.58449694112712069"/>
          <c:h val="0.57597397855426991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28"/>
            <c:spPr>
              <a:solidFill>
                <a:srgbClr val="FFC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26-4848-A751-594C0E0C62AC}"/>
              </c:ext>
            </c:extLst>
          </c:dPt>
          <c:dPt>
            <c:idx val="1"/>
            <c:bubble3D val="0"/>
            <c:explosion val="32"/>
            <c:spPr>
              <a:gradFill rotWithShape="0">
                <a:gsLst>
                  <a:gs pos="0">
                    <a:srgbClr val="B73330"/>
                  </a:gs>
                  <a:gs pos="20000">
                    <a:srgbClr val="B33532"/>
                  </a:gs>
                  <a:gs pos="100000">
                    <a:srgbClr val="882624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26-4848-A751-594C0E0C62AC}"/>
              </c:ext>
            </c:extLst>
          </c:dPt>
          <c:dPt>
            <c:idx val="2"/>
            <c:bubble3D val="0"/>
            <c:explosion val="31"/>
            <c:spPr>
              <a:gradFill rotWithShape="0">
                <a:gsLst>
                  <a:gs pos="0">
                    <a:srgbClr val="8AB03D"/>
                  </a:gs>
                  <a:gs pos="20000">
                    <a:srgbClr val="89AD3E"/>
                  </a:gs>
                  <a:gs pos="100000">
                    <a:srgbClr val="67832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26-4848-A751-594C0E0C62AC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val="6D4C94"/>
                  </a:gs>
                  <a:gs pos="20000">
                    <a:srgbClr val="6C4D92"/>
                  </a:gs>
                  <a:gs pos="100000">
                    <a:srgbClr val="51396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26-4848-A751-594C0E0C62AC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val="2D9EBD"/>
                  </a:gs>
                  <a:gs pos="20000">
                    <a:srgbClr val="2F9CB9"/>
                  </a:gs>
                  <a:gs pos="100000">
                    <a:srgbClr val="22768D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26-4848-A751-594C0E0C62AC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val="F07E20"/>
                  </a:gs>
                  <a:gs pos="20000">
                    <a:srgbClr val="EB7E24"/>
                  </a:gs>
                  <a:gs pos="100000">
                    <a:srgbClr val="B45F19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26-4848-A751-594C0E0C62AC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val="84A2D3"/>
                  </a:gs>
                  <a:gs pos="20000">
                    <a:srgbClr val="85A2D1"/>
                  </a:gs>
                  <a:gs pos="100000">
                    <a:srgbClr val="657B9F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26-4848-A751-594C0E0C62AC}"/>
              </c:ext>
            </c:extLst>
          </c:dPt>
          <c:dLbls>
            <c:dLbl>
              <c:idx val="0"/>
              <c:layout>
                <c:manualLayout>
                  <c:x val="-2.4564796049871884E-2"/>
                  <c:y val="1.047992929730914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26-4848-A751-594C0E0C62AC}"/>
                </c:ext>
              </c:extLst>
            </c:dLbl>
            <c:dLbl>
              <c:idx val="2"/>
              <c:layout>
                <c:manualLayout>
                  <c:x val="-4.1713309950623396E-2"/>
                  <c:y val="-6.881602312661270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26-4848-A751-594C0E0C62AC}"/>
                </c:ext>
              </c:extLst>
            </c:dLbl>
            <c:dLbl>
              <c:idx val="4"/>
              <c:layout>
                <c:manualLayout>
                  <c:x val="1.3498808543112292E-2"/>
                  <c:y val="-6.394091743406633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6-4848-A751-594C0E0C62AC}"/>
                </c:ext>
              </c:extLst>
            </c:dLbl>
            <c:dLbl>
              <c:idx val="5"/>
              <c:layout>
                <c:manualLayout>
                  <c:x val="-3.116076708091799E-2"/>
                  <c:y val="3.702494353199859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6-4848-A751-594C0E0C62AC}"/>
                </c:ext>
              </c:extLst>
            </c:dLbl>
            <c:dLbl>
              <c:idx val="6"/>
              <c:layout>
                <c:manualLayout>
                  <c:x val="2.502470093547686E-2"/>
                  <c:y val="1.04003468846217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6-4848-A751-594C0E0C62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QUIM'!$K$1,'RAW DATA PER QUIM'!$X$1,'RAW DATA PER QUIM'!$AK$1,'RAW DATA PER QUIM'!$AX$1,'RAW DATA PER QUIM'!$BK$1,'RAW DATA PER QUIM'!$BX$1,'RAW DATA PER QUIM'!$CK$1)</c:f>
              <c:strCache>
                <c:ptCount val="7"/>
                <c:pt idx="0">
                  <c:v>ACL TOTAL</c:v>
                </c:pt>
                <c:pt idx="1">
                  <c:v>PCL TOTAL</c:v>
                </c:pt>
                <c:pt idx="2">
                  <c:v>MCL TOTAL</c:v>
                </c:pt>
                <c:pt idx="3">
                  <c:v>LCL TOTAL</c:v>
                </c:pt>
                <c:pt idx="4">
                  <c:v>CONTUSIONS TOTAL</c:v>
                </c:pt>
                <c:pt idx="5">
                  <c:v>O'DONAHUE TOTAL</c:v>
                </c:pt>
                <c:pt idx="6">
                  <c:v>SEGOND TOTAL</c:v>
                </c:pt>
              </c:strCache>
            </c:strRef>
          </c:cat>
          <c:val>
            <c:numRef>
              <c:f>('RAW DATA PER QUIM'!$K$15,'RAW DATA PER QUIM'!$X$15,'RAW DATA PER QUIM'!$AK$15,'RAW DATA PER QUIM'!$AX$15,'RAW DATA PER QUIM'!$BK$15,'RAW DATA PER QUIM'!$BX$15,'RAW DATA PER QUIM'!$CK$15)</c:f>
              <c:numCache>
                <c:formatCode>General</c:formatCode>
                <c:ptCount val="7"/>
                <c:pt idx="0">
                  <c:v>3607</c:v>
                </c:pt>
                <c:pt idx="1">
                  <c:v>27</c:v>
                </c:pt>
                <c:pt idx="2">
                  <c:v>4017</c:v>
                </c:pt>
                <c:pt idx="3">
                  <c:v>472</c:v>
                </c:pt>
                <c:pt idx="4">
                  <c:v>2132</c:v>
                </c:pt>
                <c:pt idx="5">
                  <c:v>40</c:v>
                </c:pt>
                <c:pt idx="6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26-4848-A751-594C0E0C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</c:legendEntry>
      <c:layout>
        <c:manualLayout>
          <c:xMode val="edge"/>
          <c:yMode val="edge"/>
          <c:x val="0.60360454943132102"/>
          <c:y val="0.1144903488137328"/>
          <c:w val="0.32882930174268754"/>
          <c:h val="0.8157431483855215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LCL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(GENDER_DISTRIBUTION!$AS$3,GENDER_DISTRIBUTION!$AT$3)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(GENDER_DISTRIBUTION!$AS$10,GENDER_DISTRIBUTION!$AT$10)</c:f>
              <c:numCache>
                <c:formatCode>0.00%</c:formatCode>
                <c:ptCount val="2"/>
                <c:pt idx="0">
                  <c:v>0.52583586626139822</c:v>
                </c:pt>
                <c:pt idx="1">
                  <c:v>0.63829787234042556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D-42E6-86F5-4803CA225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TIBIA EMINENCE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TIBIAL EMINENCE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(GENDER_DISTRIBUTION!$BZ$3,GENDER_DISTRIBUTION!$CA$3)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(GENDER_DISTRIBUTION!$BZ$10,GENDER_DISTRIBUTION!$CA$10)</c:f>
              <c:numCache>
                <c:formatCode>0.00%</c:formatCode>
                <c:ptCount val="2"/>
                <c:pt idx="0">
                  <c:v>0.34903047091412742</c:v>
                </c:pt>
                <c:pt idx="1">
                  <c:v>0.65096952908587258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E-434E-B465-4C072E59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TIBIA TUBEROSITY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(GENDER_DISTRIBUTION!$CK$3,GENDER_DISTRIBUTION!$CL$3)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(GENDER_DISTRIBUTION!$CK$10,GENDER_DISTRIBUTION!$CL$10)</c:f>
              <c:numCache>
                <c:formatCode>0.00%</c:formatCode>
                <c:ptCount val="2"/>
                <c:pt idx="0">
                  <c:v>0.30600292825768666</c:v>
                </c:pt>
                <c:pt idx="1">
                  <c:v>0.69399707174231329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9-44A1-B23A-D52D28993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SKI KNEE INJURIES</c:v>
          </c:tx>
          <c:explosion val="25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56-4F64-BC9B-3B855B8FC57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56-4F64-BC9B-3B855B8FC5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(GENDER_DISTRIBUTION!$CV$3,GENDER_DISTRIBUTION!$CW$3)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(GENDER_DISTRIBUTION!$CV$10,GENDER_DISTRIBUTION!$CW$10)</c:f>
              <c:numCache>
                <c:formatCode>0.00%</c:formatCode>
                <c:ptCount val="2"/>
                <c:pt idx="0">
                  <c:v>0.41942883358183281</c:v>
                </c:pt>
                <c:pt idx="1">
                  <c:v>0.58057116641816719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6-4F64-BC9B-3B855B8FC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RIGHT/LEFT KNEE INJURIES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explosion val="25"/>
          <c:dPt>
            <c:idx val="1"/>
            <c:bubble3D val="0"/>
            <c:explosion val="0"/>
            <c:extLst>
              <c:ext xmlns:c16="http://schemas.microsoft.com/office/drawing/2014/chart" uri="{C3380CC4-5D6E-409C-BE32-E72D297353CC}">
                <c16:uniqueId val="{00000000-6AD1-4E13-9D58-A086DE7E5D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GENDER_DISTRIBUTION!$CY$10:$CZ$10</c:f>
              <c:numCache>
                <c:formatCode>0.00%</c:formatCode>
                <c:ptCount val="2"/>
                <c:pt idx="0">
                  <c:v>0.49189814814814814</c:v>
                </c:pt>
                <c:pt idx="1">
                  <c:v>0.50810185185185186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1-4E13-9D58-A086DE7E5D7C}"/>
            </c:ext>
          </c:extLst>
        </c:ser>
        <c:ser>
          <c:idx val="0"/>
          <c:order val="0"/>
          <c:tx>
            <c:v>SKI KNEE INJURIES</c:v>
          </c:tx>
          <c:explosion val="25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D1-4E13-9D58-A086DE7E5D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D1-4E13-9D58-A086DE7E5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(GENDER_DISTRIBUTION!$CV$3,GENDER_DISTRIBUTION!$CW$3)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(GENDER_DISTRIBUTION!$CV$10,GENDER_DISTRIBUTION!$CW$10)</c:f>
              <c:numCache>
                <c:formatCode>0.00%</c:formatCode>
                <c:ptCount val="2"/>
                <c:pt idx="0">
                  <c:v>0.41942883358183281</c:v>
                </c:pt>
                <c:pt idx="1">
                  <c:v>0.58057116641816719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D1-4E13-9D58-A086DE7E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SEGOND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GENDER_DISTRIBUTION!$BO$3:$BP$3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GENDER_DISTRIBUTION!$BO$10:$BP$10</c:f>
              <c:numCache>
                <c:formatCode>0.00%</c:formatCode>
                <c:ptCount val="2"/>
                <c:pt idx="0">
                  <c:v>0.44736842105263158</c:v>
                </c:pt>
                <c:pt idx="1">
                  <c:v>0.55263157894736847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C-4D84-B64B-D972DED38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0.19028944298629338"/>
          <c:w val="0.72812357830271213"/>
          <c:h val="0.69373067949839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KNEE_AGEGROUP_CLINICDIAGS!$D$2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KNEE_AGEGROUP_CLINICDIAGS!$D$3:$D$6</c:f>
              <c:numCache>
                <c:formatCode>General</c:formatCode>
                <c:ptCount val="4"/>
                <c:pt idx="0">
                  <c:v>40</c:v>
                </c:pt>
                <c:pt idx="1">
                  <c:v>136</c:v>
                </c:pt>
                <c:pt idx="2">
                  <c:v>458</c:v>
                </c:pt>
                <c:pt idx="3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0-4B2C-90F6-CB0E0417B0D7}"/>
            </c:ext>
          </c:extLst>
        </c:ser>
        <c:ser>
          <c:idx val="1"/>
          <c:order val="1"/>
          <c:tx>
            <c:strRef>
              <c:f>KNEE_AGEGROUP_CLINICDIAGS!$E$2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KNEE_AGEGROUP_CLINICDIAGS!$E$3:$E$6</c:f>
              <c:numCache>
                <c:formatCode>General</c:formatCode>
                <c:ptCount val="4"/>
                <c:pt idx="0">
                  <c:v>58</c:v>
                </c:pt>
                <c:pt idx="1">
                  <c:v>264</c:v>
                </c:pt>
                <c:pt idx="2">
                  <c:v>894</c:v>
                </c:pt>
                <c:pt idx="3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0-4B2C-90F6-CB0E0417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71168"/>
        <c:axId val="110072960"/>
      </c:barChart>
      <c:catAx>
        <c:axId val="1100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072960"/>
        <c:crosses val="autoZero"/>
        <c:auto val="1"/>
        <c:lblAlgn val="ctr"/>
        <c:lblOffset val="100"/>
        <c:noMultiLvlLbl val="0"/>
      </c:catAx>
      <c:valAx>
        <c:axId val="11007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2088079615048119"/>
          <c:w val="0.71404024496937879"/>
          <c:h val="0.6752121609798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KNEE_AGEGROUP_CLINICDIAGS!$B$2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KNEE_AGEGROUP_CLINICDIAGS!$B$3:$B$6</c:f>
              <c:numCache>
                <c:formatCode>General</c:formatCode>
                <c:ptCount val="4"/>
                <c:pt idx="0">
                  <c:v>979</c:v>
                </c:pt>
                <c:pt idx="1">
                  <c:v>1216</c:v>
                </c:pt>
                <c:pt idx="2">
                  <c:v>2831</c:v>
                </c:pt>
                <c:pt idx="3">
                  <c:v>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FF4-B1DE-D363A7A21537}"/>
            </c:ext>
          </c:extLst>
        </c:ser>
        <c:ser>
          <c:idx val="1"/>
          <c:order val="1"/>
          <c:tx>
            <c:strRef>
              <c:f>KNEE_AGEGROUP_CLINICDIAGS!$C$2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KNEE_AGEGROUP_CLINICDIAGS!$C$3:$C$6</c:f>
              <c:numCache>
                <c:formatCode>General</c:formatCode>
                <c:ptCount val="4"/>
                <c:pt idx="0">
                  <c:v>964</c:v>
                </c:pt>
                <c:pt idx="1">
                  <c:v>1100</c:v>
                </c:pt>
                <c:pt idx="2">
                  <c:v>2690</c:v>
                </c:pt>
                <c:pt idx="3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4-4FF4-B1DE-D363A7A21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18144"/>
        <c:axId val="109728128"/>
      </c:barChart>
      <c:catAx>
        <c:axId val="10971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728128"/>
        <c:crosses val="autoZero"/>
        <c:auto val="1"/>
        <c:lblAlgn val="ctr"/>
        <c:lblOffset val="100"/>
        <c:noMultiLvlLbl val="0"/>
      </c:catAx>
      <c:valAx>
        <c:axId val="10972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1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9954870224555263"/>
          <c:w val="0.74220691163604546"/>
          <c:h val="0.68447142023913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KNEE_AGEGROUP_CLINICDIAGS!$H$2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KNEE_AGEGROUP_CLINICDIAGS!$H$3:$H$6</c:f>
              <c:numCache>
                <c:formatCode>General</c:formatCode>
                <c:ptCount val="4"/>
                <c:pt idx="0">
                  <c:v>15</c:v>
                </c:pt>
                <c:pt idx="1">
                  <c:v>27</c:v>
                </c:pt>
                <c:pt idx="2">
                  <c:v>75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3C-BE78-C0AF17AA5540}"/>
            </c:ext>
          </c:extLst>
        </c:ser>
        <c:ser>
          <c:idx val="1"/>
          <c:order val="1"/>
          <c:tx>
            <c:strRef>
              <c:f>KNEE_AGEGROUP_CLINICDIAGS!$I$2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KNEE_AGEGROUP_CLINICDIAGS!$I$3:$I$6</c:f>
              <c:numCache>
                <c:formatCode>General</c:formatCode>
                <c:ptCount val="4"/>
                <c:pt idx="0">
                  <c:v>22</c:v>
                </c:pt>
                <c:pt idx="1">
                  <c:v>46</c:v>
                </c:pt>
                <c:pt idx="2">
                  <c:v>87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7-483C-BE78-C0AF17AA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68800"/>
        <c:axId val="95870336"/>
      </c:barChart>
      <c:catAx>
        <c:axId val="9586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870336"/>
        <c:crosses val="autoZero"/>
        <c:auto val="1"/>
        <c:lblAlgn val="ctr"/>
        <c:lblOffset val="100"/>
        <c:noMultiLvlLbl val="0"/>
      </c:catAx>
      <c:valAx>
        <c:axId val="9587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8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0.21806722076407115"/>
          <c:w val="0.72812357830271213"/>
          <c:h val="0.66595290172061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KNEE_AGEGROUP_CLINICDIAGS!$F$2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KNEE_AGEGROUP_CLINICDIAGS!$F$3:$F$6</c:f>
              <c:numCache>
                <c:formatCode>General</c:formatCode>
                <c:ptCount val="4"/>
                <c:pt idx="0">
                  <c:v>235</c:v>
                </c:pt>
                <c:pt idx="1">
                  <c:v>167</c:v>
                </c:pt>
                <c:pt idx="2">
                  <c:v>456</c:v>
                </c:pt>
                <c:pt idx="3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443F-B4F2-C8F3D17A4486}"/>
            </c:ext>
          </c:extLst>
        </c:ser>
        <c:ser>
          <c:idx val="1"/>
          <c:order val="1"/>
          <c:tx>
            <c:strRef>
              <c:f>KNEE_AGEGROUP_CLINICDIAGS!$G$2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KNEE_AGEGROUP_CLINICDIAGS!$G$3:$G$6</c:f>
              <c:numCache>
                <c:formatCode>General</c:formatCode>
                <c:ptCount val="4"/>
                <c:pt idx="0">
                  <c:v>250</c:v>
                </c:pt>
                <c:pt idx="1">
                  <c:v>256</c:v>
                </c:pt>
                <c:pt idx="2">
                  <c:v>776</c:v>
                </c:pt>
                <c:pt idx="3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5-443F-B4F2-C8F3D17A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73952"/>
        <c:axId val="109775488"/>
      </c:barChart>
      <c:catAx>
        <c:axId val="10977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775488"/>
        <c:crosses val="autoZero"/>
        <c:auto val="1"/>
        <c:lblAlgn val="ctr"/>
        <c:lblOffset val="100"/>
        <c:noMultiLvlLbl val="0"/>
      </c:catAx>
      <c:valAx>
        <c:axId val="109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KNEE LIGAMENT SNOW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33"/>
          <c:dPt>
            <c:idx val="0"/>
            <c:bubble3D val="0"/>
            <c:explosion val="2"/>
            <c:spPr>
              <a:solidFill>
                <a:schemeClr val="accent6">
                  <a:lumMod val="75000"/>
                </a:schemeClr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F9E-47B5-B68E-2C9EA7327AAC}"/>
              </c:ext>
            </c:extLst>
          </c:dPt>
          <c:dPt>
            <c:idx val="1"/>
            <c:bubble3D val="0"/>
            <c:explosion val="2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F9E-47B5-B68E-2C9EA7327AAC}"/>
              </c:ext>
            </c:extLst>
          </c:dPt>
          <c:dPt>
            <c:idx val="2"/>
            <c:bubble3D val="0"/>
            <c:explosion val="14"/>
            <c:extLst>
              <c:ext xmlns:c16="http://schemas.microsoft.com/office/drawing/2014/chart" uri="{C3380CC4-5D6E-409C-BE32-E72D297353CC}">
                <c16:uniqueId val="{00000005-BF9E-47B5-B68E-2C9EA7327AAC}"/>
              </c:ext>
            </c:extLst>
          </c:dPt>
          <c:dLbls>
            <c:dLbl>
              <c:idx val="0"/>
              <c:layout>
                <c:manualLayout>
                  <c:x val="-8.0215354879803205E-2"/>
                  <c:y val="0.12210952125607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9E-47B5-B68E-2C9EA7327AA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('RAW DATA PER QUIM'!$M$1,'RAW DATA PER QUIM'!$AM$1,'RAW DATA PER QUIM'!$BM$1)</c:f>
              <c:strCache>
                <c:ptCount val="3"/>
                <c:pt idx="0">
                  <c:v>ACL SNOW</c:v>
                </c:pt>
                <c:pt idx="1">
                  <c:v>MCL SNOW</c:v>
                </c:pt>
                <c:pt idx="2">
                  <c:v>CONTUSIONS SNOW</c:v>
                </c:pt>
              </c:strCache>
            </c:strRef>
          </c:cat>
          <c:val>
            <c:numRef>
              <c:f>('RAW DATA PER QUIM'!$M$19,'RAW DATA PER QUIM'!$AM$19,'RAW DATA PER QUIM'!$BM$19)</c:f>
              <c:numCache>
                <c:formatCode>0.00%</c:formatCode>
                <c:ptCount val="3"/>
                <c:pt idx="0">
                  <c:v>5.4431549758652562E-3</c:v>
                </c:pt>
                <c:pt idx="1">
                  <c:v>1.8383485673205299E-2</c:v>
                </c:pt>
                <c:pt idx="2">
                  <c:v>1.4891650405669097E-2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9E-47B5-B68E-2C9EA73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57388067077377"/>
          <c:y val="0.41009717871287593"/>
          <c:w val="0.23430984306877956"/>
          <c:h val="0.28472331583552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89093524971125E-2"/>
          <c:y val="0.25337219102145403"/>
          <c:w val="0.78878541172528482"/>
          <c:h val="0.52431075275857808"/>
        </c:manualLayout>
      </c:layout>
      <c:lineChart>
        <c:grouping val="standard"/>
        <c:varyColors val="0"/>
        <c:ser>
          <c:idx val="0"/>
          <c:order val="0"/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QUIM'!$EE$3:$EE$12</c:f>
              <c:numCache>
                <c:formatCode>0.00%</c:formatCode>
                <c:ptCount val="10"/>
                <c:pt idx="0">
                  <c:v>2.628696604600219E-2</c:v>
                </c:pt>
                <c:pt idx="1">
                  <c:v>3.9170506912442393E-2</c:v>
                </c:pt>
                <c:pt idx="2">
                  <c:v>4.7252747252747251E-2</c:v>
                </c:pt>
                <c:pt idx="3">
                  <c:v>7.18232044198895E-2</c:v>
                </c:pt>
                <c:pt idx="4">
                  <c:v>8.8078291814946613E-2</c:v>
                </c:pt>
                <c:pt idx="5">
                  <c:v>5.2104208416833664E-2</c:v>
                </c:pt>
                <c:pt idx="6">
                  <c:v>7.3142857142857148E-2</c:v>
                </c:pt>
                <c:pt idx="7">
                  <c:v>8.4687767322497859E-2</c:v>
                </c:pt>
                <c:pt idx="8">
                  <c:v>0.11491935483870967</c:v>
                </c:pt>
                <c:pt idx="9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B-4993-AAE5-1A69A47B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56064"/>
        <c:axId val="108857600"/>
      </c:lineChart>
      <c:catAx>
        <c:axId val="1088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57600"/>
        <c:crosses val="autoZero"/>
        <c:auto val="1"/>
        <c:lblAlgn val="ctr"/>
        <c:lblOffset val="100"/>
        <c:noMultiLvlLbl val="0"/>
      </c:catAx>
      <c:valAx>
        <c:axId val="1088576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0.2088079615048119"/>
          <c:w val="0.72812357830271213"/>
          <c:h val="0.6752121609798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KNEE_AGEGROUP_CLINICDIAGS!$J$2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KNEE_AGEGROUP_CLINICDIAGS!$J$3:$J$6</c:f>
              <c:numCache>
                <c:formatCode>General</c:formatCode>
                <c:ptCount val="4"/>
                <c:pt idx="0">
                  <c:v>181</c:v>
                </c:pt>
                <c:pt idx="1">
                  <c:v>105</c:v>
                </c:pt>
                <c:pt idx="2">
                  <c:v>252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3-4B5A-8DF0-A1BDF6C4E821}"/>
            </c:ext>
          </c:extLst>
        </c:ser>
        <c:ser>
          <c:idx val="1"/>
          <c:order val="1"/>
          <c:tx>
            <c:strRef>
              <c:f>KNEE_AGEGROUP_CLINICDIAGS!$K$2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KNEE_AGEGROUP_CLINICDIAGS!$K$3:$K$6</c:f>
              <c:numCache>
                <c:formatCode>General</c:formatCode>
                <c:ptCount val="4"/>
                <c:pt idx="0">
                  <c:v>171</c:v>
                </c:pt>
                <c:pt idx="1">
                  <c:v>155</c:v>
                </c:pt>
                <c:pt idx="2">
                  <c:v>278</c:v>
                </c:pt>
                <c:pt idx="3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3-4B5A-8DF0-A1BDF6C4E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822336"/>
        <c:axId val="109823872"/>
      </c:barChart>
      <c:catAx>
        <c:axId val="1098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823872"/>
        <c:crosses val="autoZero"/>
        <c:auto val="1"/>
        <c:lblAlgn val="ctr"/>
        <c:lblOffset val="100"/>
        <c:noMultiLvlLbl val="0"/>
      </c:catAx>
      <c:valAx>
        <c:axId val="10982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2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9491907261592301"/>
          <c:w val="0.74220691163604546"/>
          <c:h val="0.68910104986876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KNEE_AGEGROUP_CLINICDIAGS!$L$2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KNEE_AGEGROUP_CLINICDIAGS!$L$3:$L$6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37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57E-91A4-9E837E3E581E}"/>
            </c:ext>
          </c:extLst>
        </c:ser>
        <c:ser>
          <c:idx val="1"/>
          <c:order val="1"/>
          <c:tx>
            <c:strRef>
              <c:f>KNEE_AGEGROUP_CLINICDIAGS!$M$2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KNEE_AGEGROUP_CLINICDIAGS!$M$3:$M$6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A-457E-91A4-9E837E3E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923712"/>
        <c:axId val="109941888"/>
      </c:barChart>
      <c:catAx>
        <c:axId val="10992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941888"/>
        <c:crosses val="autoZero"/>
        <c:auto val="1"/>
        <c:lblAlgn val="ctr"/>
        <c:lblOffset val="100"/>
        <c:noMultiLvlLbl val="0"/>
      </c:catAx>
      <c:valAx>
        <c:axId val="1099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23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8565981335666376"/>
          <c:w val="0.74220691163604546"/>
          <c:h val="0.69836030912802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KNEE_AGEGROUP_CLINICDIAGS!$N$2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KNEE_AGEGROUP_CLINICDIAGS!$N$3:$N$6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47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8-44DF-9A32-31345ECA2042}"/>
            </c:ext>
          </c:extLst>
        </c:ser>
        <c:ser>
          <c:idx val="1"/>
          <c:order val="1"/>
          <c:tx>
            <c:strRef>
              <c:f>KNEE_AGEGROUP_CLINICDIAGS!$O$2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KNEE_AGEGROUP_CLINICDIAGS!$O$3:$O$6</c:f>
              <c:numCache>
                <c:formatCode>General</c:formatCode>
                <c:ptCount val="4"/>
                <c:pt idx="0">
                  <c:v>10</c:v>
                </c:pt>
                <c:pt idx="1">
                  <c:v>31</c:v>
                </c:pt>
                <c:pt idx="2">
                  <c:v>89</c:v>
                </c:pt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8-44DF-9A32-31345ECA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69408"/>
        <c:axId val="110375296"/>
      </c:barChart>
      <c:catAx>
        <c:axId val="1103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375296"/>
        <c:crosses val="autoZero"/>
        <c:auto val="1"/>
        <c:lblAlgn val="ctr"/>
        <c:lblOffset val="100"/>
        <c:noMultiLvlLbl val="0"/>
      </c:catAx>
      <c:valAx>
        <c:axId val="1103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36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0.2088079615048119"/>
          <c:w val="0.72812357830271213"/>
          <c:h val="0.67521216097987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KNEE_AGEGROUP_CLINICDIAGS!$P$2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KNEE_AGEGROUP_CLINICDIAGS!$A$3:$A$7</c:f>
              <c:strCache>
                <c:ptCount val="5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  <c:pt idx="4">
                  <c:v>[TOTAL BY GENDER]</c:v>
                </c:pt>
              </c:strCache>
            </c:strRef>
          </c:cat>
          <c:val>
            <c:numRef>
              <c:f>KNEE_AGEGROUP_CLINICDIAGS!$P$3:$P$6</c:f>
              <c:numCache>
                <c:formatCode>General</c:formatCode>
                <c:ptCount val="4"/>
                <c:pt idx="0">
                  <c:v>1</c:v>
                </c:pt>
                <c:pt idx="1">
                  <c:v>24</c:v>
                </c:pt>
                <c:pt idx="2">
                  <c:v>76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F-4FCD-9E3F-2F087BB2186E}"/>
            </c:ext>
          </c:extLst>
        </c:ser>
        <c:ser>
          <c:idx val="1"/>
          <c:order val="1"/>
          <c:tx>
            <c:strRef>
              <c:f>KNEE_AGEGROUP_CLINICDIAGS!$Q$2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KNEE_AGEGROUP_CLINICDIAGS!$A$3:$A$7</c:f>
              <c:strCache>
                <c:ptCount val="5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  <c:pt idx="4">
                  <c:v>[TOTAL BY GENDER]</c:v>
                </c:pt>
              </c:strCache>
            </c:strRef>
          </c:cat>
          <c:val>
            <c:numRef>
              <c:f>KNEE_AGEGROUP_CLINICDIAGS!$Q$3:$Q$6</c:f>
              <c:numCache>
                <c:formatCode>General</c:formatCode>
                <c:ptCount val="4"/>
                <c:pt idx="0">
                  <c:v>11</c:v>
                </c:pt>
                <c:pt idx="1">
                  <c:v>39</c:v>
                </c:pt>
                <c:pt idx="2">
                  <c:v>153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F-4FCD-9E3F-2F087BB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05888"/>
        <c:axId val="110415872"/>
      </c:barChart>
      <c:catAx>
        <c:axId val="11040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415872"/>
        <c:crosses val="autoZero"/>
        <c:auto val="1"/>
        <c:lblAlgn val="ctr"/>
        <c:lblOffset val="100"/>
        <c:noMultiLvlLbl val="0"/>
      </c:catAx>
      <c:valAx>
        <c:axId val="1104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0.19954870224555263"/>
          <c:w val="0.71404024496937879"/>
          <c:h val="0.68447142023913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KNEE_AGEGROUP_CLINICDIAGS!$R$2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KNEE_AGEGROUP_CLINICDIAGS!$R$3:$R$6</c:f>
              <c:numCache>
                <c:formatCode>General</c:formatCode>
                <c:ptCount val="4"/>
                <c:pt idx="0">
                  <c:v>486</c:v>
                </c:pt>
                <c:pt idx="1">
                  <c:v>484</c:v>
                </c:pt>
                <c:pt idx="2">
                  <c:v>1401</c:v>
                </c:pt>
                <c:pt idx="3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C-4491-B6F7-B3DFFD7DA423}"/>
            </c:ext>
          </c:extLst>
        </c:ser>
        <c:ser>
          <c:idx val="1"/>
          <c:order val="1"/>
          <c:tx>
            <c:strRef>
              <c:f>KNEE_AGEGROUP_CLINICDIAGS!$S$2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KNEE_AGEGROUP_CLINICDIAGS!$A$3:$A$6</c:f>
              <c:strCache>
                <c:ptCount val="4"/>
                <c:pt idx="0">
                  <c:v>[0-15]</c:v>
                </c:pt>
                <c:pt idx="1">
                  <c:v>[16-29]</c:v>
                </c:pt>
                <c:pt idx="2">
                  <c:v>[30-50]</c:v>
                </c:pt>
                <c:pt idx="3">
                  <c:v>[=&gt;51]</c:v>
                </c:pt>
              </c:strCache>
            </c:strRef>
          </c:cat>
          <c:val>
            <c:numRef>
              <c:f>KNEE_AGEGROUP_CLINICDIAGS!$S$3:$S$6</c:f>
              <c:numCache>
                <c:formatCode>General</c:formatCode>
                <c:ptCount val="4"/>
                <c:pt idx="0">
                  <c:v>523</c:v>
                </c:pt>
                <c:pt idx="1">
                  <c:v>796</c:v>
                </c:pt>
                <c:pt idx="2">
                  <c:v>2312</c:v>
                </c:pt>
                <c:pt idx="3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C-4491-B6F7-B3DFFD7DA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54272"/>
        <c:axId val="110455808"/>
      </c:barChart>
      <c:catAx>
        <c:axId val="110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455808"/>
        <c:crosses val="autoZero"/>
        <c:auto val="1"/>
        <c:lblAlgn val="ctr"/>
        <c:lblOffset val="100"/>
        <c:noMultiLvlLbl val="0"/>
      </c:catAx>
      <c:valAx>
        <c:axId val="1104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4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Total Colisiones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0654820880031309E-2"/>
          <c:y val="0.1886281961181176"/>
          <c:w val="0.89272303449683987"/>
          <c:h val="0.6064309053948684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Colisiones!$T$2</c:f>
              <c:strCache>
                <c:ptCount val="1"/>
                <c:pt idx="0">
                  <c:v>% Colisiones/Lesionados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Colisiones!$A$4:$A$21</c:f>
              <c:strCache>
                <c:ptCount val="18"/>
                <c:pt idx="0">
                  <c:v>1999/00</c:v>
                </c:pt>
                <c:pt idx="1">
                  <c:v>2000/01</c:v>
                </c:pt>
                <c:pt idx="2">
                  <c:v>2001/02</c:v>
                </c:pt>
                <c:pt idx="3">
                  <c:v>2002/03</c:v>
                </c:pt>
                <c:pt idx="4">
                  <c:v>2003/04</c:v>
                </c:pt>
                <c:pt idx="5">
                  <c:v>2004/05</c:v>
                </c:pt>
                <c:pt idx="6">
                  <c:v>2005/06</c:v>
                </c:pt>
                <c:pt idx="7">
                  <c:v>2006/07</c:v>
                </c:pt>
                <c:pt idx="8">
                  <c:v>2007/08</c:v>
                </c:pt>
                <c:pt idx="9">
                  <c:v>2008/09</c:v>
                </c:pt>
                <c:pt idx="10">
                  <c:v>2009/10</c:v>
                </c:pt>
                <c:pt idx="11">
                  <c:v>2010/11</c:v>
                </c:pt>
                <c:pt idx="12">
                  <c:v>2011/12</c:v>
                </c:pt>
                <c:pt idx="13">
                  <c:v>2012/13</c:v>
                </c:pt>
                <c:pt idx="14">
                  <c:v>2013/14</c:v>
                </c:pt>
                <c:pt idx="15">
                  <c:v>2014/15</c:v>
                </c:pt>
                <c:pt idx="16">
                  <c:v>2015/16</c:v>
                </c:pt>
                <c:pt idx="17">
                  <c:v>2016/17</c:v>
                </c:pt>
              </c:strCache>
            </c:strRef>
          </c:cat>
          <c:val>
            <c:numRef>
              <c:f>Colisiones!$T$4:$T$18</c:f>
              <c:numCache>
                <c:formatCode>0.00%</c:formatCode>
                <c:ptCount val="15"/>
                <c:pt idx="0">
                  <c:v>9.6549050019387364E-2</c:v>
                </c:pt>
                <c:pt idx="1">
                  <c:v>9.2690677966101698E-2</c:v>
                </c:pt>
                <c:pt idx="2">
                  <c:v>6.4658339456282146E-2</c:v>
                </c:pt>
                <c:pt idx="3">
                  <c:v>9.0633130962705991E-2</c:v>
                </c:pt>
                <c:pt idx="4">
                  <c:v>7.5388026607538808E-2</c:v>
                </c:pt>
                <c:pt idx="5">
                  <c:v>9.8334010564811059E-2</c:v>
                </c:pt>
                <c:pt idx="6">
                  <c:v>4.4895003620564811E-2</c:v>
                </c:pt>
                <c:pt idx="7">
                  <c:v>9.9742930591259646E-2</c:v>
                </c:pt>
                <c:pt idx="8">
                  <c:v>9.8941219423147139E-2</c:v>
                </c:pt>
                <c:pt idx="9">
                  <c:v>5.0547896783315657E-2</c:v>
                </c:pt>
                <c:pt idx="10">
                  <c:v>7.347740667976424E-2</c:v>
                </c:pt>
                <c:pt idx="11">
                  <c:v>5.3351117039013005E-2</c:v>
                </c:pt>
                <c:pt idx="12">
                  <c:v>4.0195341848234409E-2</c:v>
                </c:pt>
                <c:pt idx="13">
                  <c:v>4.0556660039761432E-2</c:v>
                </c:pt>
                <c:pt idx="14">
                  <c:v>4.1710480196284615E-2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1-4B39-9850-65BDB4C8789F}"/>
            </c:ext>
          </c:extLst>
        </c:ser>
        <c:ser>
          <c:idx val="1"/>
          <c:order val="1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Colisiones!$A$4:$A$21</c:f>
              <c:strCache>
                <c:ptCount val="18"/>
                <c:pt idx="0">
                  <c:v>1999/00</c:v>
                </c:pt>
                <c:pt idx="1">
                  <c:v>2000/01</c:v>
                </c:pt>
                <c:pt idx="2">
                  <c:v>2001/02</c:v>
                </c:pt>
                <c:pt idx="3">
                  <c:v>2002/03</c:v>
                </c:pt>
                <c:pt idx="4">
                  <c:v>2003/04</c:v>
                </c:pt>
                <c:pt idx="5">
                  <c:v>2004/05</c:v>
                </c:pt>
                <c:pt idx="6">
                  <c:v>2005/06</c:v>
                </c:pt>
                <c:pt idx="7">
                  <c:v>2006/07</c:v>
                </c:pt>
                <c:pt idx="8">
                  <c:v>2007/08</c:v>
                </c:pt>
                <c:pt idx="9">
                  <c:v>2008/09</c:v>
                </c:pt>
                <c:pt idx="10">
                  <c:v>2009/10</c:v>
                </c:pt>
                <c:pt idx="11">
                  <c:v>2010/11</c:v>
                </c:pt>
                <c:pt idx="12">
                  <c:v>2011/12</c:v>
                </c:pt>
                <c:pt idx="13">
                  <c:v>2012/13</c:v>
                </c:pt>
                <c:pt idx="14">
                  <c:v>2013/14</c:v>
                </c:pt>
                <c:pt idx="15">
                  <c:v>2014/15</c:v>
                </c:pt>
                <c:pt idx="16">
                  <c:v>2015/16</c:v>
                </c:pt>
                <c:pt idx="17">
                  <c:v>2016/17</c:v>
                </c:pt>
              </c:strCache>
            </c:strRef>
          </c:cat>
          <c:val>
            <c:numRef>
              <c:f>Colisiones!$S$4:$S$21</c:f>
              <c:numCache>
                <c:formatCode>_-* #,##0\ _€_-;\-* #,##0\ _€_-;_-* "-"??\ _€_-;_-@_-</c:formatCode>
                <c:ptCount val="18"/>
                <c:pt idx="0">
                  <c:v>249</c:v>
                </c:pt>
                <c:pt idx="1">
                  <c:v>175</c:v>
                </c:pt>
                <c:pt idx="2">
                  <c:v>176</c:v>
                </c:pt>
                <c:pt idx="3">
                  <c:v>209</c:v>
                </c:pt>
                <c:pt idx="4">
                  <c:v>170</c:v>
                </c:pt>
                <c:pt idx="5">
                  <c:v>242</c:v>
                </c:pt>
                <c:pt idx="6">
                  <c:v>124</c:v>
                </c:pt>
                <c:pt idx="7">
                  <c:v>194</c:v>
                </c:pt>
                <c:pt idx="8">
                  <c:v>271</c:v>
                </c:pt>
                <c:pt idx="9">
                  <c:v>143</c:v>
                </c:pt>
                <c:pt idx="10">
                  <c:v>187</c:v>
                </c:pt>
                <c:pt idx="11">
                  <c:v>160</c:v>
                </c:pt>
                <c:pt idx="12">
                  <c:v>107</c:v>
                </c:pt>
                <c:pt idx="13">
                  <c:v>102</c:v>
                </c:pt>
                <c:pt idx="14">
                  <c:v>119</c:v>
                </c:pt>
                <c:pt idx="15">
                  <c:v>172</c:v>
                </c:pt>
                <c:pt idx="16">
                  <c:v>129</c:v>
                </c:pt>
                <c:pt idx="17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1-4B39-9850-65BDB4C87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491904"/>
        <c:axId val="110702592"/>
        <c:axId val="0"/>
      </c:bar3DChart>
      <c:catAx>
        <c:axId val="11049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702592"/>
        <c:crosses val="autoZero"/>
        <c:auto val="1"/>
        <c:lblAlgn val="ctr"/>
        <c:lblOffset val="100"/>
        <c:noMultiLvlLbl val="0"/>
      </c:catAx>
      <c:valAx>
        <c:axId val="110702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491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%</a:t>
            </a:r>
            <a:r>
              <a:rPr lang="en-US" baseline="0"/>
              <a:t>Colisiones/Lesionados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9.0654820880031309E-2"/>
          <c:y val="0.1886281961181176"/>
          <c:w val="0.89272303449683987"/>
          <c:h val="0.60643090539486844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Colisiones!$A$4:$A$21</c:f>
              <c:strCache>
                <c:ptCount val="18"/>
                <c:pt idx="0">
                  <c:v>1999/00</c:v>
                </c:pt>
                <c:pt idx="1">
                  <c:v>2000/01</c:v>
                </c:pt>
                <c:pt idx="2">
                  <c:v>2001/02</c:v>
                </c:pt>
                <c:pt idx="3">
                  <c:v>2002/03</c:v>
                </c:pt>
                <c:pt idx="4">
                  <c:v>2003/04</c:v>
                </c:pt>
                <c:pt idx="5">
                  <c:v>2004/05</c:v>
                </c:pt>
                <c:pt idx="6">
                  <c:v>2005/06</c:v>
                </c:pt>
                <c:pt idx="7">
                  <c:v>2006/07</c:v>
                </c:pt>
                <c:pt idx="8">
                  <c:v>2007/08</c:v>
                </c:pt>
                <c:pt idx="9">
                  <c:v>2008/09</c:v>
                </c:pt>
                <c:pt idx="10">
                  <c:v>2009/10</c:v>
                </c:pt>
                <c:pt idx="11">
                  <c:v>2010/11</c:v>
                </c:pt>
                <c:pt idx="12">
                  <c:v>2011/12</c:v>
                </c:pt>
                <c:pt idx="13">
                  <c:v>2012/13</c:v>
                </c:pt>
                <c:pt idx="14">
                  <c:v>2013/14</c:v>
                </c:pt>
                <c:pt idx="15">
                  <c:v>2014/15</c:v>
                </c:pt>
                <c:pt idx="16">
                  <c:v>2015/16</c:v>
                </c:pt>
                <c:pt idx="17">
                  <c:v>2016/17</c:v>
                </c:pt>
              </c:strCache>
            </c:strRef>
          </c:cat>
          <c:val>
            <c:numRef>
              <c:f>Colisiones!$T$4:$T$21</c:f>
              <c:numCache>
                <c:formatCode>0.00%</c:formatCode>
                <c:ptCount val="18"/>
                <c:pt idx="0">
                  <c:v>9.6549050019387364E-2</c:v>
                </c:pt>
                <c:pt idx="1">
                  <c:v>9.2690677966101698E-2</c:v>
                </c:pt>
                <c:pt idx="2">
                  <c:v>6.4658339456282146E-2</c:v>
                </c:pt>
                <c:pt idx="3">
                  <c:v>9.0633130962705991E-2</c:v>
                </c:pt>
                <c:pt idx="4">
                  <c:v>7.5388026607538808E-2</c:v>
                </c:pt>
                <c:pt idx="5">
                  <c:v>9.8334010564811059E-2</c:v>
                </c:pt>
                <c:pt idx="6">
                  <c:v>4.4895003620564811E-2</c:v>
                </c:pt>
                <c:pt idx="7">
                  <c:v>9.9742930591259646E-2</c:v>
                </c:pt>
                <c:pt idx="8">
                  <c:v>9.8941219423147139E-2</c:v>
                </c:pt>
                <c:pt idx="9">
                  <c:v>5.0547896783315657E-2</c:v>
                </c:pt>
                <c:pt idx="10">
                  <c:v>7.347740667976424E-2</c:v>
                </c:pt>
                <c:pt idx="11">
                  <c:v>5.3351117039013005E-2</c:v>
                </c:pt>
                <c:pt idx="12">
                  <c:v>4.0195341848234409E-2</c:v>
                </c:pt>
                <c:pt idx="13">
                  <c:v>4.0556660039761432E-2</c:v>
                </c:pt>
                <c:pt idx="14">
                  <c:v>4.1710480196284615E-2</c:v>
                </c:pt>
                <c:pt idx="15">
                  <c:v>7.6376554174067496E-2</c:v>
                </c:pt>
                <c:pt idx="16">
                  <c:v>4.6170365068002865E-2</c:v>
                </c:pt>
                <c:pt idx="17">
                  <c:v>4.5140300935339571E-2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8-4824-AE41-65257D8A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723072"/>
        <c:axId val="110724608"/>
        <c:axId val="0"/>
      </c:bar3DChart>
      <c:catAx>
        <c:axId val="1107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724608"/>
        <c:crosses val="autoZero"/>
        <c:auto val="1"/>
        <c:lblAlgn val="ctr"/>
        <c:lblOffset val="100"/>
        <c:noMultiLvlLbl val="0"/>
      </c:catAx>
      <c:valAx>
        <c:axId val="110724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72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Colisiones!$P$2</c:f>
              <c:strCache>
                <c:ptCount val="1"/>
                <c:pt idx="0">
                  <c:v>Total Colisiones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87D-43C6-8F7E-ABBC9177967F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87D-43C6-8F7E-ABBC9177967F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487D-43C6-8F7E-ABBC9177967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Colisiones!$P$3:$R$3</c:f>
              <c:strCache>
                <c:ptCount val="3"/>
                <c:pt idx="0">
                  <c:v>Against Skier</c:v>
                </c:pt>
                <c:pt idx="1">
                  <c:v>Against Snowboarder</c:v>
                </c:pt>
                <c:pt idx="2">
                  <c:v>Against Object</c:v>
                </c:pt>
              </c:strCache>
            </c:strRef>
          </c:cat>
          <c:val>
            <c:numRef>
              <c:f>Colisiones!$P$26:$R$26</c:f>
              <c:numCache>
                <c:formatCode>_-* #,##0\ _€_-;\-* #,##0\ _€_-;_-* "-"??\ _€_-;_-@_-</c:formatCode>
                <c:ptCount val="3"/>
                <c:pt idx="0">
                  <c:v>2143</c:v>
                </c:pt>
                <c:pt idx="1">
                  <c:v>414</c:v>
                </c:pt>
                <c:pt idx="2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7D-43C6-8F7E-ABBC9177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625153105861771"/>
          <c:y val="0.54421947256592929"/>
          <c:w val="0.2187504374453193"/>
          <c:h val="0.217687789026371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Collisions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Colisiones!$H$2</c:f>
              <c:strCache>
                <c:ptCount val="1"/>
                <c:pt idx="0">
                  <c:v>Colisiones de Esquiadores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F97-4B42-864B-AC2E4BB6A5B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7F97-4B42-864B-AC2E4BB6A5B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7F97-4B42-864B-AC2E4BB6A5B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Colisiones!$H$3:$J$3</c:f>
              <c:strCache>
                <c:ptCount val="3"/>
                <c:pt idx="0">
                  <c:v>Against Skier</c:v>
                </c:pt>
                <c:pt idx="1">
                  <c:v>Against Snowboarder</c:v>
                </c:pt>
                <c:pt idx="2">
                  <c:v>Against Object</c:v>
                </c:pt>
              </c:strCache>
            </c:strRef>
          </c:cat>
          <c:val>
            <c:numRef>
              <c:f>Colisiones!$H$26:$J$26</c:f>
              <c:numCache>
                <c:formatCode>_-* #,##0\ _€_-;\-* #,##0\ _€_-;_-* "-"??\ _€_-;_-@_-</c:formatCode>
                <c:ptCount val="3"/>
                <c:pt idx="0">
                  <c:v>2065</c:v>
                </c:pt>
                <c:pt idx="1">
                  <c:v>353</c:v>
                </c:pt>
                <c:pt idx="2">
                  <c:v>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97-4B42-864B-AC2E4BB6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72442588726514"/>
          <c:y val="0.5460750853242321"/>
          <c:w val="0.21920668058455117"/>
          <c:h val="0.218430034129692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1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Collisions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Colisiones!$L$2</c:f>
              <c:strCache>
                <c:ptCount val="1"/>
                <c:pt idx="0">
                  <c:v>Colisiones de Snowboarders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ADF-47BD-B1BA-CCC1CDEF3AF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ADF-47BD-B1BA-CCC1CDEF3AF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ADF-47BD-B1BA-CCC1CDEF3AF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Colisiones!$L$3:$N$3</c:f>
              <c:strCache>
                <c:ptCount val="3"/>
                <c:pt idx="0">
                  <c:v>Against Skier</c:v>
                </c:pt>
                <c:pt idx="1">
                  <c:v>Against Snowboarder</c:v>
                </c:pt>
                <c:pt idx="2">
                  <c:v>Against Object</c:v>
                </c:pt>
              </c:strCache>
            </c:strRef>
          </c:cat>
          <c:val>
            <c:numRef>
              <c:f>Colisiones!$L$26:$N$26</c:f>
              <c:numCache>
                <c:formatCode>_-* #,##0\ _€_-;\-* #,##0\ _€_-;_-* "-"??\ _€_-;_-@_-</c:formatCode>
                <c:ptCount val="3"/>
                <c:pt idx="0">
                  <c:v>141</c:v>
                </c:pt>
                <c:pt idx="1">
                  <c:v>110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DF-47BD-B1BA-CCC1CDEF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563674321503134"/>
          <c:y val="0.54576377952755906"/>
          <c:w val="0.21920668058455117"/>
          <c:h val="0.2169495084300903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QUIM'!$EF$1</c:f>
              <c:strCache>
                <c:ptCount val="1"/>
                <c:pt idx="0">
                  <c:v>% TIBIAL EMINENCE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QUIM'!$EF$3:$EF$12</c:f>
              <c:numCache>
                <c:formatCode>0.00%</c:formatCode>
                <c:ptCount val="10"/>
                <c:pt idx="0">
                  <c:v>3.1763417305585982E-2</c:v>
                </c:pt>
                <c:pt idx="1">
                  <c:v>6.6820276497695855E-2</c:v>
                </c:pt>
                <c:pt idx="2">
                  <c:v>3.9560439560439559E-2</c:v>
                </c:pt>
                <c:pt idx="3">
                  <c:v>7.2928176795580113E-2</c:v>
                </c:pt>
                <c:pt idx="4">
                  <c:v>5.1601423487544484E-2</c:v>
                </c:pt>
                <c:pt idx="5">
                  <c:v>2.8056112224448898E-2</c:v>
                </c:pt>
                <c:pt idx="6">
                  <c:v>3.4285714285714287E-2</c:v>
                </c:pt>
                <c:pt idx="7">
                  <c:v>2.3952095808383235E-2</c:v>
                </c:pt>
                <c:pt idx="8">
                  <c:v>2.1169354838709676E-2</c:v>
                </c:pt>
                <c:pt idx="9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1-4ACC-BFBA-4CAAAC4AF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866176"/>
        <c:axId val="108892544"/>
      </c:lineChart>
      <c:catAx>
        <c:axId val="1088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892544"/>
        <c:crosses val="autoZero"/>
        <c:auto val="1"/>
        <c:lblAlgn val="ctr"/>
        <c:lblOffset val="100"/>
        <c:noMultiLvlLbl val="0"/>
      </c:catAx>
      <c:valAx>
        <c:axId val="1088925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866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%</a:t>
            </a:r>
            <a:r>
              <a:rPr lang="en-US" baseline="0"/>
              <a:t>Colisiones/Lesionados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54820880031309E-2"/>
          <c:y val="0.1886281961181176"/>
          <c:w val="0.89272303449683987"/>
          <c:h val="0.60643090539486844"/>
        </c:manualLayout>
      </c:layout>
      <c:lineChart>
        <c:grouping val="standard"/>
        <c:varyColors val="0"/>
        <c:ser>
          <c:idx val="0"/>
          <c:order val="0"/>
          <c:cat>
            <c:strRef>
              <c:f>Colisiones!$A$4:$A$21</c:f>
              <c:strCache>
                <c:ptCount val="18"/>
                <c:pt idx="0">
                  <c:v>1999/00</c:v>
                </c:pt>
                <c:pt idx="1">
                  <c:v>2000/01</c:v>
                </c:pt>
                <c:pt idx="2">
                  <c:v>2001/02</c:v>
                </c:pt>
                <c:pt idx="3">
                  <c:v>2002/03</c:v>
                </c:pt>
                <c:pt idx="4">
                  <c:v>2003/04</c:v>
                </c:pt>
                <c:pt idx="5">
                  <c:v>2004/05</c:v>
                </c:pt>
                <c:pt idx="6">
                  <c:v>2005/06</c:v>
                </c:pt>
                <c:pt idx="7">
                  <c:v>2006/07</c:v>
                </c:pt>
                <c:pt idx="8">
                  <c:v>2007/08</c:v>
                </c:pt>
                <c:pt idx="9">
                  <c:v>2008/09</c:v>
                </c:pt>
                <c:pt idx="10">
                  <c:v>2009/10</c:v>
                </c:pt>
                <c:pt idx="11">
                  <c:v>2010/11</c:v>
                </c:pt>
                <c:pt idx="12">
                  <c:v>2011/12</c:v>
                </c:pt>
                <c:pt idx="13">
                  <c:v>2012/13</c:v>
                </c:pt>
                <c:pt idx="14">
                  <c:v>2013/14</c:v>
                </c:pt>
                <c:pt idx="15">
                  <c:v>2014/15</c:v>
                </c:pt>
                <c:pt idx="16">
                  <c:v>2015/16</c:v>
                </c:pt>
                <c:pt idx="17">
                  <c:v>2016/17</c:v>
                </c:pt>
              </c:strCache>
            </c:strRef>
          </c:cat>
          <c:val>
            <c:numRef>
              <c:f>Colisiones!$T$4:$T$21</c:f>
              <c:numCache>
                <c:formatCode>0.00%</c:formatCode>
                <c:ptCount val="18"/>
                <c:pt idx="0">
                  <c:v>9.6549050019387364E-2</c:v>
                </c:pt>
                <c:pt idx="1">
                  <c:v>9.2690677966101698E-2</c:v>
                </c:pt>
                <c:pt idx="2">
                  <c:v>6.4658339456282146E-2</c:v>
                </c:pt>
                <c:pt idx="3">
                  <c:v>9.0633130962705991E-2</c:v>
                </c:pt>
                <c:pt idx="4">
                  <c:v>7.5388026607538808E-2</c:v>
                </c:pt>
                <c:pt idx="5">
                  <c:v>9.8334010564811059E-2</c:v>
                </c:pt>
                <c:pt idx="6">
                  <c:v>4.4895003620564811E-2</c:v>
                </c:pt>
                <c:pt idx="7">
                  <c:v>9.9742930591259646E-2</c:v>
                </c:pt>
                <c:pt idx="8">
                  <c:v>9.8941219423147139E-2</c:v>
                </c:pt>
                <c:pt idx="9">
                  <c:v>5.0547896783315657E-2</c:v>
                </c:pt>
                <c:pt idx="10">
                  <c:v>7.347740667976424E-2</c:v>
                </c:pt>
                <c:pt idx="11">
                  <c:v>5.3351117039013005E-2</c:v>
                </c:pt>
                <c:pt idx="12">
                  <c:v>4.0195341848234409E-2</c:v>
                </c:pt>
                <c:pt idx="13">
                  <c:v>4.0556660039761432E-2</c:v>
                </c:pt>
                <c:pt idx="14">
                  <c:v>4.1710480196284615E-2</c:v>
                </c:pt>
                <c:pt idx="15">
                  <c:v>7.6376554174067496E-2</c:v>
                </c:pt>
                <c:pt idx="16">
                  <c:v>4.6170365068002865E-2</c:v>
                </c:pt>
                <c:pt idx="17">
                  <c:v>4.5140300935339571E-2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D-4693-8308-AA1A178CE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2528"/>
        <c:axId val="111384064"/>
      </c:lineChart>
      <c:catAx>
        <c:axId val="1113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384064"/>
        <c:crosses val="autoZero"/>
        <c:auto val="1"/>
        <c:lblAlgn val="ctr"/>
        <c:lblOffset val="100"/>
        <c:noMultiLvlLbl val="0"/>
      </c:catAx>
      <c:valAx>
        <c:axId val="1113840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38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8978977216613"/>
          <c:y val="0.1497925219539066"/>
          <c:w val="0.6417920301988107"/>
          <c:h val="0.64333551156183255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Decor'!$K$2</c:f>
              <c:strCache>
                <c:ptCount val="1"/>
                <c:pt idx="0">
                  <c:v>Alpine ski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Decor'!$K$4:$K$31</c:f>
              <c:numCache>
                <c:formatCode>_-* #,##0\ _€_-;\-* #,##0\ _€_-;_-* "-"??\ _€_-;_-@_-</c:formatCode>
                <c:ptCount val="28"/>
                <c:pt idx="0">
                  <c:v>1513</c:v>
                </c:pt>
                <c:pt idx="1">
                  <c:v>1601</c:v>
                </c:pt>
                <c:pt idx="2">
                  <c:v>1648</c:v>
                </c:pt>
                <c:pt idx="3">
                  <c:v>1702</c:v>
                </c:pt>
                <c:pt idx="4">
                  <c:v>1526</c:v>
                </c:pt>
                <c:pt idx="5">
                  <c:v>1994</c:v>
                </c:pt>
                <c:pt idx="6">
                  <c:v>1850</c:v>
                </c:pt>
                <c:pt idx="7">
                  <c:v>2119</c:v>
                </c:pt>
                <c:pt idx="8">
                  <c:v>1169</c:v>
                </c:pt>
                <c:pt idx="9">
                  <c:v>776</c:v>
                </c:pt>
                <c:pt idx="10">
                  <c:v>900</c:v>
                </c:pt>
                <c:pt idx="11">
                  <c:v>573</c:v>
                </c:pt>
                <c:pt idx="12">
                  <c:v>749</c:v>
                </c:pt>
                <c:pt idx="13">
                  <c:v>531</c:v>
                </c:pt>
                <c:pt idx="14">
                  <c:v>329</c:v>
                </c:pt>
                <c:pt idx="15">
                  <c:v>421</c:v>
                </c:pt>
                <c:pt idx="16">
                  <c:v>149</c:v>
                </c:pt>
                <c:pt idx="17">
                  <c:v>138</c:v>
                </c:pt>
                <c:pt idx="18">
                  <c:v>81</c:v>
                </c:pt>
                <c:pt idx="19">
                  <c:v>26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A-4BD0-89B0-CD950F2D08F3}"/>
            </c:ext>
          </c:extLst>
        </c:ser>
        <c:ser>
          <c:idx val="1"/>
          <c:order val="1"/>
          <c:tx>
            <c:strRef>
              <c:f>'Diapo Decor'!$L$2</c:f>
              <c:strCache>
                <c:ptCount val="1"/>
                <c:pt idx="0">
                  <c:v>Carving ski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Decor'!$L$4:$L$31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461</c:v>
                </c:pt>
                <c:pt idx="8">
                  <c:v>479</c:v>
                </c:pt>
                <c:pt idx="9">
                  <c:v>1636</c:v>
                </c:pt>
                <c:pt idx="10">
                  <c:v>1448</c:v>
                </c:pt>
                <c:pt idx="11">
                  <c:v>1550</c:v>
                </c:pt>
                <c:pt idx="12">
                  <c:v>1808</c:v>
                </c:pt>
                <c:pt idx="13">
                  <c:v>2249</c:v>
                </c:pt>
                <c:pt idx="14">
                  <c:v>1471</c:v>
                </c:pt>
                <c:pt idx="15">
                  <c:v>2177</c:v>
                </c:pt>
                <c:pt idx="16">
                  <c:v>2307</c:v>
                </c:pt>
                <c:pt idx="17">
                  <c:v>1951</c:v>
                </c:pt>
                <c:pt idx="18">
                  <c:v>2575</c:v>
                </c:pt>
                <c:pt idx="19">
                  <c:v>2165</c:v>
                </c:pt>
                <c:pt idx="20">
                  <c:v>2351</c:v>
                </c:pt>
                <c:pt idx="21">
                  <c:v>2045</c:v>
                </c:pt>
                <c:pt idx="22">
                  <c:v>2240</c:v>
                </c:pt>
                <c:pt idx="23">
                  <c:v>2681</c:v>
                </c:pt>
                <c:pt idx="24">
                  <c:v>2266</c:v>
                </c:pt>
                <c:pt idx="25">
                  <c:v>2280</c:v>
                </c:pt>
                <c:pt idx="26">
                  <c:v>2394</c:v>
                </c:pt>
                <c:pt idx="27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7A-4BD0-89B0-CD950F2D08F3}"/>
            </c:ext>
          </c:extLst>
        </c:ser>
        <c:ser>
          <c:idx val="2"/>
          <c:order val="2"/>
          <c:tx>
            <c:strRef>
              <c:f>'Diapo Decor'!$M$2</c:f>
              <c:strCache>
                <c:ptCount val="1"/>
                <c:pt idx="0">
                  <c:v>Snowboard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Decor'!$M$4:$M$31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60</c:v>
                </c:pt>
                <c:pt idx="4">
                  <c:v>95</c:v>
                </c:pt>
                <c:pt idx="5">
                  <c:v>194</c:v>
                </c:pt>
                <c:pt idx="6">
                  <c:v>321</c:v>
                </c:pt>
                <c:pt idx="7">
                  <c:v>460</c:v>
                </c:pt>
                <c:pt idx="8">
                  <c:v>444</c:v>
                </c:pt>
                <c:pt idx="9">
                  <c:v>502</c:v>
                </c:pt>
                <c:pt idx="10">
                  <c:v>465</c:v>
                </c:pt>
                <c:pt idx="11">
                  <c:v>498</c:v>
                </c:pt>
                <c:pt idx="12">
                  <c:v>429</c:v>
                </c:pt>
                <c:pt idx="13">
                  <c:v>455</c:v>
                </c:pt>
                <c:pt idx="14">
                  <c:v>415</c:v>
                </c:pt>
                <c:pt idx="15">
                  <c:v>511</c:v>
                </c:pt>
                <c:pt idx="16">
                  <c:v>301</c:v>
                </c:pt>
                <c:pt idx="17">
                  <c:v>330</c:v>
                </c:pt>
                <c:pt idx="18">
                  <c:v>541</c:v>
                </c:pt>
                <c:pt idx="19">
                  <c:v>560</c:v>
                </c:pt>
                <c:pt idx="20">
                  <c:v>316</c:v>
                </c:pt>
                <c:pt idx="21">
                  <c:v>265</c:v>
                </c:pt>
                <c:pt idx="22">
                  <c:v>245</c:v>
                </c:pt>
                <c:pt idx="23">
                  <c:v>248</c:v>
                </c:pt>
                <c:pt idx="24">
                  <c:v>240</c:v>
                </c:pt>
                <c:pt idx="25">
                  <c:v>260</c:v>
                </c:pt>
                <c:pt idx="26">
                  <c:v>346</c:v>
                </c:pt>
                <c:pt idx="2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7A-4BD0-89B0-CD950F2D08F3}"/>
            </c:ext>
          </c:extLst>
        </c:ser>
        <c:ser>
          <c:idx val="3"/>
          <c:order val="3"/>
          <c:tx>
            <c:strRef>
              <c:f>'Diapo Decor'!$N$2</c:f>
              <c:strCache>
                <c:ptCount val="1"/>
                <c:pt idx="0">
                  <c:v>Skiboards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Decor'!$N$4:$N$26</c:f>
              <c:numCache>
                <c:formatCode>_-* #,##0\ _€_-;\-* #,##0\ _€_-;_-* "-"??\ _€_-;_-@_-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17</c:v>
                </c:pt>
                <c:pt idx="14">
                  <c:v>15</c:v>
                </c:pt>
                <c:pt idx="15">
                  <c:v>20</c:v>
                </c:pt>
                <c:pt idx="16">
                  <c:v>7</c:v>
                </c:pt>
                <c:pt idx="17">
                  <c:v>6</c:v>
                </c:pt>
                <c:pt idx="18">
                  <c:v>18</c:v>
                </c:pt>
                <c:pt idx="19">
                  <c:v>5</c:v>
                </c:pt>
                <c:pt idx="20">
                  <c:v>14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7A-4BD0-89B0-CD950F2D08F3}"/>
            </c:ext>
          </c:extLst>
        </c:ser>
        <c:ser>
          <c:idx val="4"/>
          <c:order val="4"/>
          <c:tx>
            <c:strRef>
              <c:f>'Diapo Decor'!$O$2</c:f>
              <c:strCache>
                <c:ptCount val="1"/>
                <c:pt idx="0">
                  <c:v>Cross country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Decor'!$O$4:$O$26</c:f>
              <c:numCache>
                <c:formatCode>_-* #,##0\ _€_-;\-* #,##0\ _€_-;_-* "-"??\ _€_-;_-@_-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16</c:v>
                </c:pt>
                <c:pt idx="20">
                  <c:v>26</c:v>
                </c:pt>
                <c:pt idx="21">
                  <c:v>12</c:v>
                </c:pt>
                <c:pt idx="2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7A-4BD0-89B0-CD950F2D08F3}"/>
            </c:ext>
          </c:extLst>
        </c:ser>
        <c:ser>
          <c:idx val="5"/>
          <c:order val="5"/>
          <c:tx>
            <c:strRef>
              <c:f>'Diapo Decor'!$P$2</c:f>
              <c:strCache>
                <c:ptCount val="1"/>
                <c:pt idx="0">
                  <c:v>Ski freestyle</c:v>
                </c:pt>
              </c:strCache>
            </c:strRef>
          </c:tx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Decor'!$P$4:$P$31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7A-4BD0-89B0-CD950F2D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62272"/>
        <c:axId val="111463808"/>
      </c:lineChart>
      <c:catAx>
        <c:axId val="1114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463808"/>
        <c:crosses val="autoZero"/>
        <c:auto val="1"/>
        <c:lblAlgn val="ctr"/>
        <c:lblOffset val="100"/>
        <c:noMultiLvlLbl val="0"/>
      </c:catAx>
      <c:valAx>
        <c:axId val="111463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462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049888126471008"/>
          <c:y val="0.33425370052093745"/>
          <c:w val="0.10809322701890922"/>
          <c:h val="0.219078478134395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Frequent Diagnosis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FFFF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468-4211-BACF-F78455BA74B9}"/>
              </c:ext>
            </c:extLst>
          </c:dPt>
          <c:dPt>
            <c:idx val="1"/>
            <c:bubble3D val="0"/>
            <c:spPr>
              <a:solidFill>
                <a:srgbClr val="9E413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468-4211-BACF-F78455BA74B9}"/>
              </c:ext>
            </c:extLst>
          </c:dPt>
          <c:dPt>
            <c:idx val="2"/>
            <c:bubble3D val="0"/>
            <c:spPr>
              <a:solidFill>
                <a:srgbClr val="7F9A48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468-4211-BACF-F78455BA74B9}"/>
              </c:ext>
            </c:extLst>
          </c:dPt>
          <c:dPt>
            <c:idx val="3"/>
            <c:bubble3D val="0"/>
            <c:spPr>
              <a:solidFill>
                <a:srgbClr val="695185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468-4211-BACF-F78455BA74B9}"/>
              </c:ext>
            </c:extLst>
          </c:dPt>
          <c:dPt>
            <c:idx val="4"/>
            <c:bubble3D val="0"/>
            <c:spPr>
              <a:solidFill>
                <a:srgbClr val="3C8DA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468-4211-BACF-F78455BA74B9}"/>
              </c:ext>
            </c:extLst>
          </c:dPt>
          <c:dPt>
            <c:idx val="5"/>
            <c:bubble3D val="0"/>
            <c:spPr>
              <a:solidFill>
                <a:srgbClr val="CC7B38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468-4211-BACF-F78455BA74B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C-8468-4211-BACF-F78455BA74B9}"/>
              </c:ext>
            </c:extLst>
          </c:dPt>
          <c:dPt>
            <c:idx val="7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8468-4211-BACF-F78455BA74B9}"/>
              </c:ext>
            </c:extLst>
          </c:dPt>
          <c:dPt>
            <c:idx val="8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8468-4211-BACF-F78455BA74B9}"/>
              </c:ext>
            </c:extLst>
          </c:dPt>
          <c:dPt>
            <c:idx val="9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8468-4211-BACF-F78455BA74B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Decor'!$Q$2:$AE$2</c:f>
              <c:strCache>
                <c:ptCount val="15"/>
                <c:pt idx="0">
                  <c:v>Knee Ligament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AC Dislocations</c:v>
                </c:pt>
                <c:pt idx="5">
                  <c:v>ACL</c:v>
                </c:pt>
                <c:pt idx="6">
                  <c:v>Contusions Upper Extremities</c:v>
                </c:pt>
                <c:pt idx="7">
                  <c:v>Contusions Lower Extremities</c:v>
                </c:pt>
                <c:pt idx="8">
                  <c:v>Contusions Trunk</c:v>
                </c:pt>
                <c:pt idx="9">
                  <c:v>Head/Face Contusions</c:v>
                </c:pt>
                <c:pt idx="10">
                  <c:v>Knee Ligaments</c:v>
                </c:pt>
                <c:pt idx="11">
                  <c:v>Skier's Thumb</c:v>
                </c:pt>
                <c:pt idx="12">
                  <c:v>Wrist Fractures</c:v>
                </c:pt>
                <c:pt idx="13">
                  <c:v>Shoulder Dislocations</c:v>
                </c:pt>
                <c:pt idx="14">
                  <c:v>A-C Dislocations</c:v>
                </c:pt>
              </c:strCache>
            </c:strRef>
          </c:cat>
          <c:val>
            <c:numRef>
              <c:f>'Diapo Decor'!$Q$33:$Z$33</c:f>
              <c:numCache>
                <c:formatCode>0%</c:formatCode>
                <c:ptCount val="10"/>
                <c:pt idx="0">
                  <c:v>0.31614187830636187</c:v>
                </c:pt>
                <c:pt idx="1">
                  <c:v>8.4955199406562945E-2</c:v>
                </c:pt>
                <c:pt idx="2">
                  <c:v>6.1939992582036814E-2</c:v>
                </c:pt>
                <c:pt idx="3">
                  <c:v>3.006227184882972E-2</c:v>
                </c:pt>
                <c:pt idx="4">
                  <c:v>2.7270775177152675E-2</c:v>
                </c:pt>
                <c:pt idx="5">
                  <c:v>0.13637339684150937</c:v>
                </c:pt>
                <c:pt idx="6">
                  <c:v>0.25736428055517596</c:v>
                </c:pt>
                <c:pt idx="7">
                  <c:v>0.13125890643605911</c:v>
                </c:pt>
                <c:pt idx="8">
                  <c:v>0.11529076463583657</c:v>
                </c:pt>
                <c:pt idx="9">
                  <c:v>6.8206219376500676E-2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468-4211-BACF-F78455BA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89932608264224"/>
          <c:y val="7.9754601226993863E-2"/>
          <c:w val="0.31154168101970842"/>
          <c:h val="0.911042944785276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D2C-43D7-BBD0-6B60082AFA1C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BD2C-43D7-BBD0-6B60082AFA1C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BD2C-43D7-BBD0-6B60082AFA1C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BD2C-43D7-BBD0-6B60082AFA1C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BD2C-43D7-BBD0-6B60082AFA1C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BD2C-43D7-BBD0-6B60082AFA1C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BD2C-43D7-BBD0-6B60082AFA1C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BD2C-43D7-BBD0-6B60082AFA1C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BD2C-43D7-BBD0-6B60082AFA1C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BD2C-43D7-BBD0-6B60082AFA1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Decor'!$AA$2:$AJ$2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Decor'!$AA$33:$AJ$33</c:f>
              <c:numCache>
                <c:formatCode>0%</c:formatCode>
                <c:ptCount val="10"/>
                <c:pt idx="0">
                  <c:v>0.26816665802616346</c:v>
                </c:pt>
                <c:pt idx="1">
                  <c:v>7.19062678210379E-2</c:v>
                </c:pt>
                <c:pt idx="2">
                  <c:v>3.041457134463511E-2</c:v>
                </c:pt>
                <c:pt idx="3">
                  <c:v>2.2448027373114209E-2</c:v>
                </c:pt>
                <c:pt idx="4">
                  <c:v>1.823146180033525E-2</c:v>
                </c:pt>
                <c:pt idx="5">
                  <c:v>0.11827120811516063</c:v>
                </c:pt>
                <c:pt idx="6">
                  <c:v>0.22783278898163029</c:v>
                </c:pt>
                <c:pt idx="7">
                  <c:v>0.10235540117856463</c:v>
                </c:pt>
                <c:pt idx="8">
                  <c:v>8.4901584668291077E-2</c:v>
                </c:pt>
                <c:pt idx="9">
                  <c:v>5.5472030691067445E-2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D2C-43D7-BBD0-6B60082A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1687289088863"/>
          <c:y val="0.16879822247283027"/>
          <c:w val="0.27936557930258721"/>
          <c:h val="0.823530485799249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E2D5-4EF0-B628-3C7F97A69122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E2D5-4EF0-B628-3C7F97A69122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E2D5-4EF0-B628-3C7F97A69122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E2D5-4EF0-B628-3C7F97A69122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E2D5-4EF0-B628-3C7F97A69122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E2D5-4EF0-B628-3C7F97A69122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E2D5-4EF0-B628-3C7F97A69122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E2D5-4EF0-B628-3C7F97A69122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E2D5-4EF0-B628-3C7F97A69122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E2D5-4EF0-B628-3C7F97A6912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Decor'!$AK$2:$AT$2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Decor'!$AK$33:$AT$33</c:f>
              <c:numCache>
                <c:formatCode>0%</c:formatCode>
                <c:ptCount val="10"/>
                <c:pt idx="0">
                  <c:v>9.0452981651376149E-2</c:v>
                </c:pt>
                <c:pt idx="1">
                  <c:v>2.5802752293577983E-2</c:v>
                </c:pt>
                <c:pt idx="2">
                  <c:v>0.20943233944954129</c:v>
                </c:pt>
                <c:pt idx="3">
                  <c:v>3.426032110091743E-2</c:v>
                </c:pt>
                <c:pt idx="4">
                  <c:v>4.8595183486238529E-2</c:v>
                </c:pt>
                <c:pt idx="5">
                  <c:v>1.7488532110091742E-2</c:v>
                </c:pt>
                <c:pt idx="6">
                  <c:v>0.27737958715596328</c:v>
                </c:pt>
                <c:pt idx="7">
                  <c:v>0.11482224770642202</c:v>
                </c:pt>
                <c:pt idx="8">
                  <c:v>0.14105504587155962</c:v>
                </c:pt>
                <c:pt idx="9">
                  <c:v>4.0711009174311925E-2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D5-4EF0-B628-3C7F97A69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792551874411916"/>
          <c:y val="7.2319201995012475E-2"/>
          <c:w val="0.34119546377457532"/>
          <c:h val="0.920199501246882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'Diapo Decor'!$BE$2</c:f>
              <c:strCache>
                <c:ptCount val="1"/>
                <c:pt idx="0">
                  <c:v>Torax Fractures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Decor'!$BE$4:$BE$31</c:f>
              <c:numCache>
                <c:formatCode>_-* #,##0\ _€_-;\-* #,##0\ _€_-;_-* "-"??\ _€_-;_-@_-</c:formatCode>
                <c:ptCount val="28"/>
                <c:pt idx="0">
                  <c:v>25</c:v>
                </c:pt>
                <c:pt idx="1">
                  <c:v>13</c:v>
                </c:pt>
                <c:pt idx="2">
                  <c:v>20</c:v>
                </c:pt>
                <c:pt idx="3">
                  <c:v>11</c:v>
                </c:pt>
                <c:pt idx="4">
                  <c:v>17</c:v>
                </c:pt>
                <c:pt idx="5">
                  <c:v>32</c:v>
                </c:pt>
                <c:pt idx="6">
                  <c:v>30</c:v>
                </c:pt>
                <c:pt idx="7">
                  <c:v>52</c:v>
                </c:pt>
                <c:pt idx="8">
                  <c:v>31</c:v>
                </c:pt>
                <c:pt idx="9">
                  <c:v>41</c:v>
                </c:pt>
                <c:pt idx="10">
                  <c:v>28</c:v>
                </c:pt>
                <c:pt idx="11">
                  <c:v>45</c:v>
                </c:pt>
                <c:pt idx="12">
                  <c:v>40</c:v>
                </c:pt>
                <c:pt idx="13">
                  <c:v>48</c:v>
                </c:pt>
                <c:pt idx="14">
                  <c:v>19</c:v>
                </c:pt>
                <c:pt idx="15">
                  <c:v>26</c:v>
                </c:pt>
                <c:pt idx="16">
                  <c:v>32</c:v>
                </c:pt>
                <c:pt idx="17">
                  <c:v>30</c:v>
                </c:pt>
                <c:pt idx="18">
                  <c:v>36</c:v>
                </c:pt>
                <c:pt idx="19">
                  <c:v>24</c:v>
                </c:pt>
                <c:pt idx="20">
                  <c:v>16</c:v>
                </c:pt>
                <c:pt idx="21">
                  <c:v>21</c:v>
                </c:pt>
                <c:pt idx="22">
                  <c:v>22</c:v>
                </c:pt>
                <c:pt idx="23">
                  <c:v>26</c:v>
                </c:pt>
                <c:pt idx="24">
                  <c:v>12</c:v>
                </c:pt>
                <c:pt idx="25">
                  <c:v>23</c:v>
                </c:pt>
                <c:pt idx="26">
                  <c:v>31</c:v>
                </c:pt>
                <c:pt idx="2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48B-9370-07E9C593FA59}"/>
            </c:ext>
          </c:extLst>
        </c:ser>
        <c:ser>
          <c:idx val="1"/>
          <c:order val="1"/>
          <c:tx>
            <c:strRef>
              <c:f>'Diapo Decor'!$BF$2:$BF$3</c:f>
              <c:strCache>
                <c:ptCount val="2"/>
                <c:pt idx="0">
                  <c:v>Abdominal Trauma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Decor'!$BF$4:$BF$31</c:f>
              <c:numCache>
                <c:formatCode>_-* #,##0\ _€_-;\-* #,##0\ _€_-;_-* "-"??\ _€_-;_-@_-</c:formatCode>
                <c:ptCount val="28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15</c:v>
                </c:pt>
                <c:pt idx="4">
                  <c:v>12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10</c:v>
                </c:pt>
                <c:pt idx="15">
                  <c:v>13</c:v>
                </c:pt>
                <c:pt idx="16">
                  <c:v>14</c:v>
                </c:pt>
                <c:pt idx="17">
                  <c:v>12</c:v>
                </c:pt>
                <c:pt idx="18">
                  <c:v>12</c:v>
                </c:pt>
                <c:pt idx="19">
                  <c:v>6</c:v>
                </c:pt>
                <c:pt idx="20">
                  <c:v>10</c:v>
                </c:pt>
                <c:pt idx="21">
                  <c:v>6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8</c:v>
                </c:pt>
                <c:pt idx="26">
                  <c:v>10</c:v>
                </c:pt>
                <c:pt idx="2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48B-9370-07E9C593F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61984"/>
        <c:axId val="111963520"/>
        <c:axId val="0"/>
      </c:bar3DChart>
      <c:catAx>
        <c:axId val="1119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963520"/>
        <c:crosses val="autoZero"/>
        <c:auto val="1"/>
        <c:lblAlgn val="ctr"/>
        <c:lblOffset val="100"/>
        <c:noMultiLvlLbl val="0"/>
      </c:catAx>
      <c:valAx>
        <c:axId val="111963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961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873417721519"/>
          <c:y val="0.48264034703995334"/>
          <c:w val="0.16613924050632911"/>
          <c:h val="0.222222951297754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'Diapo Decor'!$BH$2</c:f>
              <c:strCache>
                <c:ptCount val="1"/>
                <c:pt idx="0">
                  <c:v>Tibia Fractures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Decor'!$BH$4:$BH$31</c:f>
              <c:numCache>
                <c:formatCode>_-* #,##0\ _€_-;\-* #,##0\ _€_-;_-* "-"??\ _€_-;_-@_-</c:formatCode>
                <c:ptCount val="28"/>
                <c:pt idx="0">
                  <c:v>47</c:v>
                </c:pt>
                <c:pt idx="1">
                  <c:v>62</c:v>
                </c:pt>
                <c:pt idx="2">
                  <c:v>72</c:v>
                </c:pt>
                <c:pt idx="3">
                  <c:v>59</c:v>
                </c:pt>
                <c:pt idx="4">
                  <c:v>45</c:v>
                </c:pt>
                <c:pt idx="5">
                  <c:v>93</c:v>
                </c:pt>
                <c:pt idx="6">
                  <c:v>62</c:v>
                </c:pt>
                <c:pt idx="7">
                  <c:v>86</c:v>
                </c:pt>
                <c:pt idx="8">
                  <c:v>50</c:v>
                </c:pt>
                <c:pt idx="9">
                  <c:v>70</c:v>
                </c:pt>
                <c:pt idx="10">
                  <c:v>80</c:v>
                </c:pt>
                <c:pt idx="11">
                  <c:v>76</c:v>
                </c:pt>
                <c:pt idx="12">
                  <c:v>99</c:v>
                </c:pt>
                <c:pt idx="13">
                  <c:v>156</c:v>
                </c:pt>
                <c:pt idx="14">
                  <c:v>56</c:v>
                </c:pt>
                <c:pt idx="15">
                  <c:v>75</c:v>
                </c:pt>
                <c:pt idx="16">
                  <c:v>113</c:v>
                </c:pt>
                <c:pt idx="17">
                  <c:v>136</c:v>
                </c:pt>
                <c:pt idx="18">
                  <c:v>130</c:v>
                </c:pt>
                <c:pt idx="19">
                  <c:v>162</c:v>
                </c:pt>
                <c:pt idx="20">
                  <c:v>149</c:v>
                </c:pt>
                <c:pt idx="21">
                  <c:v>199</c:v>
                </c:pt>
                <c:pt idx="22">
                  <c:v>213</c:v>
                </c:pt>
                <c:pt idx="23">
                  <c:v>153</c:v>
                </c:pt>
                <c:pt idx="24">
                  <c:v>95</c:v>
                </c:pt>
                <c:pt idx="25">
                  <c:v>186</c:v>
                </c:pt>
                <c:pt idx="26">
                  <c:v>182</c:v>
                </c:pt>
                <c:pt idx="27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7-4412-8FD4-7C8B36F9C7E7}"/>
            </c:ext>
          </c:extLst>
        </c:ser>
        <c:ser>
          <c:idx val="1"/>
          <c:order val="1"/>
          <c:tx>
            <c:strRef>
              <c:f>'Diapo Decor'!$BI$2</c:f>
              <c:strCache>
                <c:ptCount val="1"/>
                <c:pt idx="0">
                  <c:v>ACL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Decor'!$BI$4:$BI$31</c:f>
              <c:numCache>
                <c:formatCode>_-* #,##0\ _€_-;\-* #,##0\ _€_-;_-* "-"??\ _€_-;_-@_-</c:formatCode>
                <c:ptCount val="28"/>
                <c:pt idx="0">
                  <c:v>242</c:v>
                </c:pt>
                <c:pt idx="1">
                  <c:v>284</c:v>
                </c:pt>
                <c:pt idx="2">
                  <c:v>212</c:v>
                </c:pt>
                <c:pt idx="3">
                  <c:v>253</c:v>
                </c:pt>
                <c:pt idx="4">
                  <c:v>154</c:v>
                </c:pt>
                <c:pt idx="5">
                  <c:v>249</c:v>
                </c:pt>
                <c:pt idx="6">
                  <c:v>388</c:v>
                </c:pt>
                <c:pt idx="7">
                  <c:v>298</c:v>
                </c:pt>
                <c:pt idx="8">
                  <c:v>205</c:v>
                </c:pt>
                <c:pt idx="9">
                  <c:v>213</c:v>
                </c:pt>
                <c:pt idx="10">
                  <c:v>213</c:v>
                </c:pt>
                <c:pt idx="11">
                  <c:v>214</c:v>
                </c:pt>
                <c:pt idx="12">
                  <c:v>230</c:v>
                </c:pt>
                <c:pt idx="13">
                  <c:v>298</c:v>
                </c:pt>
                <c:pt idx="14">
                  <c:v>174</c:v>
                </c:pt>
                <c:pt idx="15">
                  <c:v>198</c:v>
                </c:pt>
                <c:pt idx="16">
                  <c:v>251</c:v>
                </c:pt>
                <c:pt idx="17">
                  <c:v>145</c:v>
                </c:pt>
                <c:pt idx="18">
                  <c:v>318</c:v>
                </c:pt>
                <c:pt idx="19">
                  <c:v>370</c:v>
                </c:pt>
                <c:pt idx="20">
                  <c:v>353</c:v>
                </c:pt>
                <c:pt idx="21">
                  <c:v>319</c:v>
                </c:pt>
                <c:pt idx="22">
                  <c:v>233</c:v>
                </c:pt>
                <c:pt idx="23">
                  <c:v>372</c:v>
                </c:pt>
                <c:pt idx="24">
                  <c:v>389</c:v>
                </c:pt>
                <c:pt idx="25">
                  <c:v>411</c:v>
                </c:pt>
                <c:pt idx="26">
                  <c:v>417</c:v>
                </c:pt>
                <c:pt idx="27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7-4412-8FD4-7C8B36F9C7E7}"/>
            </c:ext>
          </c:extLst>
        </c:ser>
        <c:ser>
          <c:idx val="2"/>
          <c:order val="2"/>
          <c:tx>
            <c:strRef>
              <c:f>'Diapo Decor'!$BJ$2</c:f>
              <c:strCache>
                <c:ptCount val="1"/>
                <c:pt idx="0">
                  <c:v>Forearm Fractures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Decor'!$BJ$4:$BJ$31</c:f>
              <c:numCache>
                <c:formatCode>_-* #,##0\ _€_-;\-* #,##0\ _€_-;_-* "-"??\ _€_-;_-@_-</c:formatCode>
                <c:ptCount val="28"/>
                <c:pt idx="0">
                  <c:v>55</c:v>
                </c:pt>
                <c:pt idx="1">
                  <c:v>64</c:v>
                </c:pt>
                <c:pt idx="2">
                  <c:v>61</c:v>
                </c:pt>
                <c:pt idx="3">
                  <c:v>55</c:v>
                </c:pt>
                <c:pt idx="4">
                  <c:v>61</c:v>
                </c:pt>
                <c:pt idx="5">
                  <c:v>94</c:v>
                </c:pt>
                <c:pt idx="6">
                  <c:v>76</c:v>
                </c:pt>
                <c:pt idx="7">
                  <c:v>175</c:v>
                </c:pt>
                <c:pt idx="8">
                  <c:v>169</c:v>
                </c:pt>
                <c:pt idx="9">
                  <c:v>195</c:v>
                </c:pt>
                <c:pt idx="10">
                  <c:v>137</c:v>
                </c:pt>
                <c:pt idx="11">
                  <c:v>180</c:v>
                </c:pt>
                <c:pt idx="12">
                  <c:v>171</c:v>
                </c:pt>
                <c:pt idx="13">
                  <c:v>163</c:v>
                </c:pt>
                <c:pt idx="14">
                  <c:v>151</c:v>
                </c:pt>
                <c:pt idx="15">
                  <c:v>192</c:v>
                </c:pt>
                <c:pt idx="16">
                  <c:v>128</c:v>
                </c:pt>
                <c:pt idx="17">
                  <c:v>112</c:v>
                </c:pt>
                <c:pt idx="18">
                  <c:v>164</c:v>
                </c:pt>
                <c:pt idx="19">
                  <c:v>137</c:v>
                </c:pt>
                <c:pt idx="20">
                  <c:v>106</c:v>
                </c:pt>
                <c:pt idx="21">
                  <c:v>110</c:v>
                </c:pt>
                <c:pt idx="22">
                  <c:v>101</c:v>
                </c:pt>
                <c:pt idx="23">
                  <c:v>114</c:v>
                </c:pt>
                <c:pt idx="24">
                  <c:v>119</c:v>
                </c:pt>
                <c:pt idx="25">
                  <c:v>83</c:v>
                </c:pt>
                <c:pt idx="26">
                  <c:v>137</c:v>
                </c:pt>
                <c:pt idx="2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7-4412-8FD4-7C8B36F9C7E7}"/>
            </c:ext>
          </c:extLst>
        </c:ser>
        <c:ser>
          <c:idx val="3"/>
          <c:order val="3"/>
          <c:tx>
            <c:strRef>
              <c:f>'Diapo Decor'!$BK$2</c:f>
              <c:strCache>
                <c:ptCount val="1"/>
                <c:pt idx="0">
                  <c:v>GH Dislocation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Decor'!$BK$4:$BK$31</c:f>
              <c:numCache>
                <c:formatCode>_-* #,##0\ _€_-;\-* #,##0\ _€_-;_-* "-"??\ _€_-;_-@_-</c:formatCode>
                <c:ptCount val="28"/>
                <c:pt idx="0">
                  <c:v>38</c:v>
                </c:pt>
                <c:pt idx="1">
                  <c:v>48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50</c:v>
                </c:pt>
                <c:pt idx="6">
                  <c:v>52</c:v>
                </c:pt>
                <c:pt idx="7">
                  <c:v>72</c:v>
                </c:pt>
                <c:pt idx="8">
                  <c:v>68</c:v>
                </c:pt>
                <c:pt idx="9">
                  <c:v>73</c:v>
                </c:pt>
                <c:pt idx="10">
                  <c:v>71</c:v>
                </c:pt>
                <c:pt idx="11">
                  <c:v>78</c:v>
                </c:pt>
                <c:pt idx="12">
                  <c:v>71</c:v>
                </c:pt>
                <c:pt idx="13">
                  <c:v>83</c:v>
                </c:pt>
                <c:pt idx="14">
                  <c:v>64</c:v>
                </c:pt>
                <c:pt idx="15">
                  <c:v>71</c:v>
                </c:pt>
                <c:pt idx="16">
                  <c:v>51</c:v>
                </c:pt>
                <c:pt idx="17">
                  <c:v>72</c:v>
                </c:pt>
                <c:pt idx="18">
                  <c:v>54</c:v>
                </c:pt>
                <c:pt idx="19">
                  <c:v>52</c:v>
                </c:pt>
                <c:pt idx="20">
                  <c:v>62</c:v>
                </c:pt>
                <c:pt idx="21">
                  <c:v>63</c:v>
                </c:pt>
                <c:pt idx="22">
                  <c:v>59</c:v>
                </c:pt>
                <c:pt idx="23">
                  <c:v>62</c:v>
                </c:pt>
                <c:pt idx="24">
                  <c:v>63</c:v>
                </c:pt>
                <c:pt idx="25">
                  <c:v>47</c:v>
                </c:pt>
                <c:pt idx="26">
                  <c:v>47</c:v>
                </c:pt>
                <c:pt idx="2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7-4412-8FD4-7C8B36F9C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003328"/>
        <c:axId val="112009216"/>
        <c:axId val="0"/>
      </c:bar3DChart>
      <c:catAx>
        <c:axId val="1120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009216"/>
        <c:crosses val="autoZero"/>
        <c:auto val="1"/>
        <c:lblAlgn val="ctr"/>
        <c:lblOffset val="100"/>
        <c:noMultiLvlLbl val="0"/>
      </c:catAx>
      <c:valAx>
        <c:axId val="112009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003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148631894946778"/>
          <c:y val="0.44982771617215667"/>
          <c:w val="0.16271755130134802"/>
          <c:h val="0.2975782179476700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1773277747816"/>
          <c:y val="0.18146828753471328"/>
          <c:w val="0.5644952534919192"/>
          <c:h val="0.6116597459810259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Decor'!$BG$2</c:f>
              <c:strCache>
                <c:ptCount val="1"/>
                <c:pt idx="0">
                  <c:v>Knee Ligaments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Decor'!$BG$4:$BG$31</c:f>
              <c:numCache>
                <c:formatCode>_-* #,##0\ _€_-;\-* #,##0\ _€_-;_-* "-"??\ _€_-;_-@_-</c:formatCode>
                <c:ptCount val="28"/>
                <c:pt idx="0">
                  <c:v>604</c:v>
                </c:pt>
                <c:pt idx="1">
                  <c:v>590</c:v>
                </c:pt>
                <c:pt idx="2">
                  <c:v>678</c:v>
                </c:pt>
                <c:pt idx="3">
                  <c:v>494</c:v>
                </c:pt>
                <c:pt idx="4">
                  <c:v>435</c:v>
                </c:pt>
                <c:pt idx="5">
                  <c:v>651</c:v>
                </c:pt>
                <c:pt idx="6">
                  <c:v>814</c:v>
                </c:pt>
                <c:pt idx="7">
                  <c:v>783</c:v>
                </c:pt>
                <c:pt idx="8">
                  <c:v>517</c:v>
                </c:pt>
                <c:pt idx="9">
                  <c:v>559</c:v>
                </c:pt>
                <c:pt idx="10">
                  <c:v>584</c:v>
                </c:pt>
                <c:pt idx="11">
                  <c:v>578</c:v>
                </c:pt>
                <c:pt idx="12">
                  <c:v>632</c:v>
                </c:pt>
                <c:pt idx="13">
                  <c:v>775</c:v>
                </c:pt>
                <c:pt idx="14">
                  <c:v>428</c:v>
                </c:pt>
                <c:pt idx="15">
                  <c:v>490</c:v>
                </c:pt>
                <c:pt idx="16">
                  <c:v>737</c:v>
                </c:pt>
                <c:pt idx="17">
                  <c:v>627</c:v>
                </c:pt>
                <c:pt idx="18">
                  <c:v>607</c:v>
                </c:pt>
                <c:pt idx="19">
                  <c:v>616</c:v>
                </c:pt>
                <c:pt idx="20">
                  <c:v>660</c:v>
                </c:pt>
                <c:pt idx="21">
                  <c:v>655</c:v>
                </c:pt>
                <c:pt idx="22">
                  <c:v>590</c:v>
                </c:pt>
                <c:pt idx="23">
                  <c:v>730</c:v>
                </c:pt>
                <c:pt idx="24">
                  <c:v>662</c:v>
                </c:pt>
                <c:pt idx="25">
                  <c:v>699</c:v>
                </c:pt>
                <c:pt idx="26">
                  <c:v>586</c:v>
                </c:pt>
                <c:pt idx="27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C-4202-BABA-49B6A031FFA8}"/>
            </c:ext>
          </c:extLst>
        </c:ser>
        <c:ser>
          <c:idx val="1"/>
          <c:order val="1"/>
          <c:tx>
            <c:strRef>
              <c:f>'Diapo Decor'!$BH$2</c:f>
              <c:strCache>
                <c:ptCount val="1"/>
                <c:pt idx="0">
                  <c:v>Tibia Fractures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Decor'!$BH$4:$BH$31</c:f>
              <c:numCache>
                <c:formatCode>_-* #,##0\ _€_-;\-* #,##0\ _€_-;_-* "-"??\ _€_-;_-@_-</c:formatCode>
                <c:ptCount val="28"/>
                <c:pt idx="0">
                  <c:v>47</c:v>
                </c:pt>
                <c:pt idx="1">
                  <c:v>62</c:v>
                </c:pt>
                <c:pt idx="2">
                  <c:v>72</c:v>
                </c:pt>
                <c:pt idx="3">
                  <c:v>59</c:v>
                </c:pt>
                <c:pt idx="4">
                  <c:v>45</c:v>
                </c:pt>
                <c:pt idx="5">
                  <c:v>93</c:v>
                </c:pt>
                <c:pt idx="6">
                  <c:v>62</c:v>
                </c:pt>
                <c:pt idx="7">
                  <c:v>86</c:v>
                </c:pt>
                <c:pt idx="8">
                  <c:v>50</c:v>
                </c:pt>
                <c:pt idx="9">
                  <c:v>70</c:v>
                </c:pt>
                <c:pt idx="10">
                  <c:v>80</c:v>
                </c:pt>
                <c:pt idx="11">
                  <c:v>76</c:v>
                </c:pt>
                <c:pt idx="12">
                  <c:v>99</c:v>
                </c:pt>
                <c:pt idx="13">
                  <c:v>156</c:v>
                </c:pt>
                <c:pt idx="14">
                  <c:v>56</c:v>
                </c:pt>
                <c:pt idx="15">
                  <c:v>75</c:v>
                </c:pt>
                <c:pt idx="16">
                  <c:v>113</c:v>
                </c:pt>
                <c:pt idx="17">
                  <c:v>136</c:v>
                </c:pt>
                <c:pt idx="18">
                  <c:v>130</c:v>
                </c:pt>
                <c:pt idx="19">
                  <c:v>162</c:v>
                </c:pt>
                <c:pt idx="20">
                  <c:v>149</c:v>
                </c:pt>
                <c:pt idx="21">
                  <c:v>199</c:v>
                </c:pt>
                <c:pt idx="22">
                  <c:v>213</c:v>
                </c:pt>
                <c:pt idx="23">
                  <c:v>153</c:v>
                </c:pt>
                <c:pt idx="24">
                  <c:v>95</c:v>
                </c:pt>
                <c:pt idx="25">
                  <c:v>186</c:v>
                </c:pt>
                <c:pt idx="26">
                  <c:v>182</c:v>
                </c:pt>
                <c:pt idx="2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C-4202-BABA-49B6A031F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60672"/>
        <c:axId val="112075136"/>
      </c:lineChart>
      <c:catAx>
        <c:axId val="1120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075136"/>
        <c:crosses val="autoZero"/>
        <c:auto val="1"/>
        <c:lblAlgn val="ctr"/>
        <c:lblOffset val="100"/>
        <c:noMultiLvlLbl val="0"/>
      </c:catAx>
      <c:valAx>
        <c:axId val="112075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0606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4530271398747394"/>
          <c:y val="0.41811846689895471"/>
          <c:w val="0.23173277661795411"/>
          <c:h val="0.153310104529616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96433927034"/>
          <c:y val="0.17694317816602662"/>
          <c:w val="0.54400824599322495"/>
          <c:h val="0.6161848553497125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Decor'!$Q$4:$Q$31</c:f>
              <c:numCache>
                <c:formatCode>_-* #,##0\ _€_-;\-* #,##0\ _€_-;_-* "-"??\ _€_-;_-@_-</c:formatCode>
                <c:ptCount val="28"/>
                <c:pt idx="0">
                  <c:v>604</c:v>
                </c:pt>
                <c:pt idx="1">
                  <c:v>590</c:v>
                </c:pt>
                <c:pt idx="2">
                  <c:v>678</c:v>
                </c:pt>
                <c:pt idx="3">
                  <c:v>494</c:v>
                </c:pt>
                <c:pt idx="4">
                  <c:v>435</c:v>
                </c:pt>
                <c:pt idx="5">
                  <c:v>651</c:v>
                </c:pt>
                <c:pt idx="6">
                  <c:v>814</c:v>
                </c:pt>
                <c:pt idx="7">
                  <c:v>783</c:v>
                </c:pt>
                <c:pt idx="8">
                  <c:v>517</c:v>
                </c:pt>
                <c:pt idx="9">
                  <c:v>559</c:v>
                </c:pt>
                <c:pt idx="10">
                  <c:v>584</c:v>
                </c:pt>
                <c:pt idx="11">
                  <c:v>578</c:v>
                </c:pt>
                <c:pt idx="12">
                  <c:v>632</c:v>
                </c:pt>
                <c:pt idx="13">
                  <c:v>775</c:v>
                </c:pt>
                <c:pt idx="14">
                  <c:v>428</c:v>
                </c:pt>
                <c:pt idx="15">
                  <c:v>490</c:v>
                </c:pt>
                <c:pt idx="16">
                  <c:v>737</c:v>
                </c:pt>
                <c:pt idx="17">
                  <c:v>627</c:v>
                </c:pt>
                <c:pt idx="18">
                  <c:v>607</c:v>
                </c:pt>
                <c:pt idx="19">
                  <c:v>616</c:v>
                </c:pt>
                <c:pt idx="20">
                  <c:v>660</c:v>
                </c:pt>
                <c:pt idx="21">
                  <c:v>655</c:v>
                </c:pt>
                <c:pt idx="22">
                  <c:v>590</c:v>
                </c:pt>
                <c:pt idx="23">
                  <c:v>730</c:v>
                </c:pt>
                <c:pt idx="24">
                  <c:v>662</c:v>
                </c:pt>
                <c:pt idx="25">
                  <c:v>699</c:v>
                </c:pt>
                <c:pt idx="26">
                  <c:v>586</c:v>
                </c:pt>
                <c:pt idx="27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9-426D-8D91-E98C49396BBF}"/>
            </c:ext>
          </c:extLst>
        </c:ser>
        <c:ser>
          <c:idx val="1"/>
          <c:order val="1"/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Decor'!$AF$4:$AF$31</c:f>
              <c:numCache>
                <c:formatCode>_-* #,##0\ _€_-;\-* #,##0\ _€_-;_-* "-"??\ _€_-;_-@_-</c:formatCode>
                <c:ptCount val="28"/>
                <c:pt idx="0">
                  <c:v>242</c:v>
                </c:pt>
                <c:pt idx="1">
                  <c:v>284</c:v>
                </c:pt>
                <c:pt idx="2">
                  <c:v>209</c:v>
                </c:pt>
                <c:pt idx="3">
                  <c:v>251</c:v>
                </c:pt>
                <c:pt idx="4">
                  <c:v>149</c:v>
                </c:pt>
                <c:pt idx="5">
                  <c:v>240</c:v>
                </c:pt>
                <c:pt idx="6">
                  <c:v>380</c:v>
                </c:pt>
                <c:pt idx="7">
                  <c:v>291</c:v>
                </c:pt>
                <c:pt idx="8">
                  <c:v>202</c:v>
                </c:pt>
                <c:pt idx="9">
                  <c:v>207</c:v>
                </c:pt>
                <c:pt idx="10">
                  <c:v>207</c:v>
                </c:pt>
                <c:pt idx="11">
                  <c:v>208</c:v>
                </c:pt>
                <c:pt idx="12">
                  <c:v>228</c:v>
                </c:pt>
                <c:pt idx="13">
                  <c:v>291</c:v>
                </c:pt>
                <c:pt idx="14">
                  <c:v>171</c:v>
                </c:pt>
                <c:pt idx="15">
                  <c:v>196</c:v>
                </c:pt>
                <c:pt idx="16">
                  <c:v>249</c:v>
                </c:pt>
                <c:pt idx="17">
                  <c:v>141</c:v>
                </c:pt>
                <c:pt idx="18">
                  <c:v>304</c:v>
                </c:pt>
                <c:pt idx="19">
                  <c:v>355</c:v>
                </c:pt>
                <c:pt idx="20">
                  <c:v>339</c:v>
                </c:pt>
                <c:pt idx="21">
                  <c:v>310</c:v>
                </c:pt>
                <c:pt idx="22">
                  <c:v>230</c:v>
                </c:pt>
                <c:pt idx="23">
                  <c:v>369</c:v>
                </c:pt>
                <c:pt idx="24">
                  <c:v>385</c:v>
                </c:pt>
                <c:pt idx="25">
                  <c:v>406</c:v>
                </c:pt>
                <c:pt idx="26">
                  <c:v>413</c:v>
                </c:pt>
                <c:pt idx="27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9-426D-8D91-E98C49396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00480"/>
        <c:axId val="112102400"/>
      </c:lineChart>
      <c:catAx>
        <c:axId val="11210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102400"/>
        <c:crosses val="autoZero"/>
        <c:auto val="1"/>
        <c:lblAlgn val="ctr"/>
        <c:lblOffset val="100"/>
        <c:noMultiLvlLbl val="0"/>
      </c:catAx>
      <c:valAx>
        <c:axId val="1121024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1004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398747390396655"/>
          <c:y val="0.37847368037328666"/>
          <c:w val="0.26096033402922758"/>
          <c:h val="0.2430562846310877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046932770764"/>
          <c:y val="0.19530303970909443"/>
          <c:w val="0.49249821917643338"/>
          <c:h val="0.59754983705777798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Decor'!$BH$2</c:f>
              <c:strCache>
                <c:ptCount val="1"/>
                <c:pt idx="0">
                  <c:v>Tibia Fractures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Decor'!$BH$4:$BH$31</c:f>
              <c:numCache>
                <c:formatCode>_-* #,##0\ _€_-;\-* #,##0\ _€_-;_-* "-"??\ _€_-;_-@_-</c:formatCode>
                <c:ptCount val="28"/>
                <c:pt idx="0">
                  <c:v>47</c:v>
                </c:pt>
                <c:pt idx="1">
                  <c:v>62</c:v>
                </c:pt>
                <c:pt idx="2">
                  <c:v>72</c:v>
                </c:pt>
                <c:pt idx="3">
                  <c:v>59</c:v>
                </c:pt>
                <c:pt idx="4">
                  <c:v>45</c:v>
                </c:pt>
                <c:pt idx="5">
                  <c:v>93</c:v>
                </c:pt>
                <c:pt idx="6">
                  <c:v>62</c:v>
                </c:pt>
                <c:pt idx="7">
                  <c:v>86</c:v>
                </c:pt>
                <c:pt idx="8">
                  <c:v>50</c:v>
                </c:pt>
                <c:pt idx="9">
                  <c:v>70</c:v>
                </c:pt>
                <c:pt idx="10">
                  <c:v>80</c:v>
                </c:pt>
                <c:pt idx="11">
                  <c:v>76</c:v>
                </c:pt>
                <c:pt idx="12">
                  <c:v>99</c:v>
                </c:pt>
                <c:pt idx="13">
                  <c:v>156</c:v>
                </c:pt>
                <c:pt idx="14">
                  <c:v>56</c:v>
                </c:pt>
                <c:pt idx="15">
                  <c:v>75</c:v>
                </c:pt>
                <c:pt idx="16">
                  <c:v>113</c:v>
                </c:pt>
                <c:pt idx="17">
                  <c:v>136</c:v>
                </c:pt>
                <c:pt idx="18">
                  <c:v>130</c:v>
                </c:pt>
                <c:pt idx="19">
                  <c:v>162</c:v>
                </c:pt>
                <c:pt idx="20">
                  <c:v>149</c:v>
                </c:pt>
                <c:pt idx="21">
                  <c:v>199</c:v>
                </c:pt>
                <c:pt idx="22">
                  <c:v>213</c:v>
                </c:pt>
                <c:pt idx="23">
                  <c:v>153</c:v>
                </c:pt>
                <c:pt idx="24">
                  <c:v>95</c:v>
                </c:pt>
                <c:pt idx="25">
                  <c:v>186</c:v>
                </c:pt>
                <c:pt idx="26">
                  <c:v>182</c:v>
                </c:pt>
                <c:pt idx="2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A-4C9A-825B-61C8C30FD91B}"/>
            </c:ext>
          </c:extLst>
        </c:ser>
        <c:ser>
          <c:idx val="1"/>
          <c:order val="1"/>
          <c:tx>
            <c:strRef>
              <c:f>'Diapo Decor'!$BI$2</c:f>
              <c:strCache>
                <c:ptCount val="1"/>
                <c:pt idx="0">
                  <c:v>ACL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Decor'!$BI$4:$BI$31</c:f>
              <c:numCache>
                <c:formatCode>_-* #,##0\ _€_-;\-* #,##0\ _€_-;_-* "-"??\ _€_-;_-@_-</c:formatCode>
                <c:ptCount val="28"/>
                <c:pt idx="0">
                  <c:v>242</c:v>
                </c:pt>
                <c:pt idx="1">
                  <c:v>284</c:v>
                </c:pt>
                <c:pt idx="2">
                  <c:v>212</c:v>
                </c:pt>
                <c:pt idx="3">
                  <c:v>253</c:v>
                </c:pt>
                <c:pt idx="4">
                  <c:v>154</c:v>
                </c:pt>
                <c:pt idx="5">
                  <c:v>249</c:v>
                </c:pt>
                <c:pt idx="6">
                  <c:v>388</c:v>
                </c:pt>
                <c:pt idx="7">
                  <c:v>298</c:v>
                </c:pt>
                <c:pt idx="8">
                  <c:v>205</c:v>
                </c:pt>
                <c:pt idx="9">
                  <c:v>213</c:v>
                </c:pt>
                <c:pt idx="10">
                  <c:v>213</c:v>
                </c:pt>
                <c:pt idx="11">
                  <c:v>214</c:v>
                </c:pt>
                <c:pt idx="12">
                  <c:v>230</c:v>
                </c:pt>
                <c:pt idx="13">
                  <c:v>298</c:v>
                </c:pt>
                <c:pt idx="14">
                  <c:v>174</c:v>
                </c:pt>
                <c:pt idx="15">
                  <c:v>198</c:v>
                </c:pt>
                <c:pt idx="16">
                  <c:v>251</c:v>
                </c:pt>
                <c:pt idx="17">
                  <c:v>145</c:v>
                </c:pt>
                <c:pt idx="18">
                  <c:v>318</c:v>
                </c:pt>
                <c:pt idx="19">
                  <c:v>370</c:v>
                </c:pt>
                <c:pt idx="20">
                  <c:v>353</c:v>
                </c:pt>
                <c:pt idx="21">
                  <c:v>319</c:v>
                </c:pt>
                <c:pt idx="22">
                  <c:v>233</c:v>
                </c:pt>
                <c:pt idx="23">
                  <c:v>372</c:v>
                </c:pt>
                <c:pt idx="24">
                  <c:v>389</c:v>
                </c:pt>
                <c:pt idx="25">
                  <c:v>411</c:v>
                </c:pt>
                <c:pt idx="26">
                  <c:v>417</c:v>
                </c:pt>
                <c:pt idx="27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A-4C9A-825B-61C8C30F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19168"/>
        <c:axId val="112129536"/>
      </c:lineChart>
      <c:catAx>
        <c:axId val="11211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129536"/>
        <c:crosses val="autoZero"/>
        <c:auto val="1"/>
        <c:lblAlgn val="ctr"/>
        <c:lblOffset val="100"/>
        <c:noMultiLvlLbl val="0"/>
      </c:catAx>
      <c:valAx>
        <c:axId val="112129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1191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833486439195097"/>
          <c:y val="0.42708479148439776"/>
          <c:w val="0.2187504374453193"/>
          <c:h val="0.1527781423155439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QUIM'!$EB$1</c:f>
              <c:strCache>
                <c:ptCount val="1"/>
                <c:pt idx="0">
                  <c:v>%ACL TOTAL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QUIM'!$EB$3:$EB$12</c:f>
              <c:numCache>
                <c:formatCode>0.00%</c:formatCode>
                <c:ptCount val="10"/>
                <c:pt idx="0">
                  <c:v>0.35158817086527933</c:v>
                </c:pt>
                <c:pt idx="1">
                  <c:v>0.42857142857142855</c:v>
                </c:pt>
                <c:pt idx="2">
                  <c:v>0.38351648351648354</c:v>
                </c:pt>
                <c:pt idx="3">
                  <c:v>0.35469613259668509</c:v>
                </c:pt>
                <c:pt idx="4">
                  <c:v>0.23220640569395018</c:v>
                </c:pt>
                <c:pt idx="5">
                  <c:v>0.37374749498997994</c:v>
                </c:pt>
                <c:pt idx="6">
                  <c:v>0.44457142857142856</c:v>
                </c:pt>
                <c:pt idx="7">
                  <c:v>0.34987168520102652</c:v>
                </c:pt>
                <c:pt idx="8">
                  <c:v>0.42036290322580644</c:v>
                </c:pt>
                <c:pt idx="9">
                  <c:v>0.40183112919633773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EB4-BA59-3083FCC88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7120"/>
        <c:axId val="108918656"/>
      </c:lineChart>
      <c:catAx>
        <c:axId val="10891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18656"/>
        <c:crosses val="autoZero"/>
        <c:auto val="1"/>
        <c:lblAlgn val="ctr"/>
        <c:lblOffset val="100"/>
        <c:noMultiLvlLbl val="0"/>
      </c:catAx>
      <c:valAx>
        <c:axId val="108918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1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6402736395439"/>
          <c:y val="0.19530297002856037"/>
          <c:w val="0.54425666618886248"/>
          <c:h val="0.5975499806445973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Decor'!$U$2</c:f>
              <c:strCache>
                <c:ptCount val="1"/>
                <c:pt idx="0">
                  <c:v>AC Dislocations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'Diapo Decor'!$U$4:$U$31</c:f>
              <c:numCache>
                <c:formatCode>_-* #,##0\ _€_-;\-* #,##0\ _€_-;_-* "-"??\ _€_-;_-@_-</c:formatCode>
                <c:ptCount val="28"/>
                <c:pt idx="0">
                  <c:v>57</c:v>
                </c:pt>
                <c:pt idx="1">
                  <c:v>48</c:v>
                </c:pt>
                <c:pt idx="2">
                  <c:v>35</c:v>
                </c:pt>
                <c:pt idx="3">
                  <c:v>20</c:v>
                </c:pt>
                <c:pt idx="4">
                  <c:v>18</c:v>
                </c:pt>
                <c:pt idx="5">
                  <c:v>25</c:v>
                </c:pt>
                <c:pt idx="6">
                  <c:v>41</c:v>
                </c:pt>
                <c:pt idx="7">
                  <c:v>65</c:v>
                </c:pt>
                <c:pt idx="8">
                  <c:v>35</c:v>
                </c:pt>
                <c:pt idx="9">
                  <c:v>80</c:v>
                </c:pt>
                <c:pt idx="10">
                  <c:v>60</c:v>
                </c:pt>
                <c:pt idx="11">
                  <c:v>67</c:v>
                </c:pt>
                <c:pt idx="12">
                  <c:v>72</c:v>
                </c:pt>
                <c:pt idx="13">
                  <c:v>92</c:v>
                </c:pt>
                <c:pt idx="14">
                  <c:v>48</c:v>
                </c:pt>
                <c:pt idx="15">
                  <c:v>70</c:v>
                </c:pt>
                <c:pt idx="16">
                  <c:v>80</c:v>
                </c:pt>
                <c:pt idx="17">
                  <c:v>68</c:v>
                </c:pt>
                <c:pt idx="18">
                  <c:v>75</c:v>
                </c:pt>
                <c:pt idx="19">
                  <c:v>63</c:v>
                </c:pt>
                <c:pt idx="20">
                  <c:v>43</c:v>
                </c:pt>
                <c:pt idx="21">
                  <c:v>50</c:v>
                </c:pt>
                <c:pt idx="22">
                  <c:v>35</c:v>
                </c:pt>
                <c:pt idx="23">
                  <c:v>52</c:v>
                </c:pt>
                <c:pt idx="24">
                  <c:v>51</c:v>
                </c:pt>
                <c:pt idx="25">
                  <c:v>47</c:v>
                </c:pt>
                <c:pt idx="26">
                  <c:v>47</c:v>
                </c:pt>
                <c:pt idx="2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B-4E5D-AA25-DD187DB26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3328"/>
        <c:axId val="112565248"/>
      </c:lineChart>
      <c:catAx>
        <c:axId val="1125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565248"/>
        <c:crosses val="autoZero"/>
        <c:auto val="1"/>
        <c:lblAlgn val="ctr"/>
        <c:lblOffset val="100"/>
        <c:noMultiLvlLbl val="0"/>
      </c:catAx>
      <c:valAx>
        <c:axId val="112565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5633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5062827397621315"/>
          <c:y val="0.46875145815106445"/>
          <c:w val="0.33263642253923276"/>
          <c:h val="7.29170312044328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 sz="1800" b="1" i="0" baseline="0">
                <a:effectLst/>
              </a:rPr>
              <a:t>Evolución Luxación glehumeral</a:t>
            </a:r>
            <a:endParaRPr lang="da-DK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Decor'!$T$4:$T$31</c:f>
              <c:numCache>
                <c:formatCode>_-* #,##0\ _€_-;\-* #,##0\ _€_-;_-* "-"??\ _€_-;_-@_-</c:formatCode>
                <c:ptCount val="28"/>
                <c:pt idx="0">
                  <c:v>38</c:v>
                </c:pt>
                <c:pt idx="1">
                  <c:v>48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50</c:v>
                </c:pt>
                <c:pt idx="6">
                  <c:v>52</c:v>
                </c:pt>
                <c:pt idx="7">
                  <c:v>72</c:v>
                </c:pt>
                <c:pt idx="8">
                  <c:v>68</c:v>
                </c:pt>
                <c:pt idx="9">
                  <c:v>73</c:v>
                </c:pt>
                <c:pt idx="10">
                  <c:v>71</c:v>
                </c:pt>
                <c:pt idx="11">
                  <c:v>78</c:v>
                </c:pt>
                <c:pt idx="12">
                  <c:v>71</c:v>
                </c:pt>
                <c:pt idx="13">
                  <c:v>83</c:v>
                </c:pt>
                <c:pt idx="14">
                  <c:v>64</c:v>
                </c:pt>
                <c:pt idx="15">
                  <c:v>71</c:v>
                </c:pt>
                <c:pt idx="16">
                  <c:v>51</c:v>
                </c:pt>
                <c:pt idx="17">
                  <c:v>72</c:v>
                </c:pt>
                <c:pt idx="18">
                  <c:v>54</c:v>
                </c:pt>
                <c:pt idx="19">
                  <c:v>52</c:v>
                </c:pt>
                <c:pt idx="20">
                  <c:v>62</c:v>
                </c:pt>
                <c:pt idx="21">
                  <c:v>63</c:v>
                </c:pt>
                <c:pt idx="22">
                  <c:v>59</c:v>
                </c:pt>
                <c:pt idx="23">
                  <c:v>62</c:v>
                </c:pt>
                <c:pt idx="24">
                  <c:v>63</c:v>
                </c:pt>
                <c:pt idx="25">
                  <c:v>47</c:v>
                </c:pt>
                <c:pt idx="26">
                  <c:v>47</c:v>
                </c:pt>
                <c:pt idx="27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5-4F29-ABC6-EE585C34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3056"/>
        <c:axId val="112861952"/>
      </c:lineChart>
      <c:catAx>
        <c:axId val="11257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861952"/>
        <c:crosses val="autoZero"/>
        <c:auto val="1"/>
        <c:lblAlgn val="ctr"/>
        <c:lblOffset val="100"/>
        <c:noMultiLvlLbl val="0"/>
      </c:catAx>
      <c:valAx>
        <c:axId val="1128619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57305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3125153105861773"/>
          <c:y val="0.54325368498487869"/>
          <c:w val="0.2500004374453193"/>
          <c:h val="0.124567837324832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Head/Face Contusions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'Diapo Decor'!$Z$2</c:f>
              <c:strCache>
                <c:ptCount val="1"/>
                <c:pt idx="0">
                  <c:v>Head/Face Contusions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Decor'!$Z$4:$Z$31</c:f>
              <c:numCache>
                <c:formatCode>_-* #,##0\ _€_-;\-* #,##0\ _€_-;_-* "-"??\ _€_-;_-@_-</c:formatCode>
                <c:ptCount val="28"/>
                <c:pt idx="0">
                  <c:v>109</c:v>
                </c:pt>
                <c:pt idx="1">
                  <c:v>104</c:v>
                </c:pt>
                <c:pt idx="2">
                  <c:v>131</c:v>
                </c:pt>
                <c:pt idx="3">
                  <c:v>79</c:v>
                </c:pt>
                <c:pt idx="4">
                  <c:v>92</c:v>
                </c:pt>
                <c:pt idx="5">
                  <c:v>131</c:v>
                </c:pt>
                <c:pt idx="6">
                  <c:v>181</c:v>
                </c:pt>
                <c:pt idx="7">
                  <c:v>250</c:v>
                </c:pt>
                <c:pt idx="8">
                  <c:v>168</c:v>
                </c:pt>
                <c:pt idx="9">
                  <c:v>176</c:v>
                </c:pt>
                <c:pt idx="10">
                  <c:v>153</c:v>
                </c:pt>
                <c:pt idx="11">
                  <c:v>181</c:v>
                </c:pt>
                <c:pt idx="12">
                  <c:v>161</c:v>
                </c:pt>
                <c:pt idx="13">
                  <c:v>165</c:v>
                </c:pt>
                <c:pt idx="14">
                  <c:v>113</c:v>
                </c:pt>
                <c:pt idx="15">
                  <c:v>165</c:v>
                </c:pt>
                <c:pt idx="16">
                  <c:v>146</c:v>
                </c:pt>
                <c:pt idx="17">
                  <c:v>114</c:v>
                </c:pt>
                <c:pt idx="18">
                  <c:v>144</c:v>
                </c:pt>
                <c:pt idx="19">
                  <c:v>121</c:v>
                </c:pt>
                <c:pt idx="20">
                  <c:v>96</c:v>
                </c:pt>
                <c:pt idx="21">
                  <c:v>123</c:v>
                </c:pt>
                <c:pt idx="22">
                  <c:v>99</c:v>
                </c:pt>
                <c:pt idx="23">
                  <c:v>103</c:v>
                </c:pt>
                <c:pt idx="24">
                  <c:v>86</c:v>
                </c:pt>
                <c:pt idx="25">
                  <c:v>103</c:v>
                </c:pt>
                <c:pt idx="26">
                  <c:v>96</c:v>
                </c:pt>
                <c:pt idx="2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B-40AF-8BD9-0FF0A001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98432"/>
        <c:axId val="112900352"/>
      </c:lineChart>
      <c:catAx>
        <c:axId val="1128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900352"/>
        <c:crosses val="autoZero"/>
        <c:auto val="1"/>
        <c:lblAlgn val="ctr"/>
        <c:lblOffset val="100"/>
        <c:noMultiLvlLbl val="0"/>
      </c:catAx>
      <c:valAx>
        <c:axId val="112900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8984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68267223382045927"/>
          <c:y val="0.57491289198606277"/>
          <c:w val="0.29436325678496866"/>
          <c:h val="7.317073170731702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B39-4D17-9F5B-252842F2FB2E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B39-4D17-9F5B-252842F2FB2E}"/>
              </c:ext>
            </c:extLst>
          </c:dPt>
          <c:cat>
            <c:strLit>
              <c:ptCount val="1"/>
              <c:pt idx="0">
                <c:v>Otros ligamentos</c:v>
              </c:pt>
            </c:strLit>
          </c:cat>
          <c:val>
            <c:numRef>
              <c:f>'Diapo Decor'!$AJ$35:$AJ$36</c:f>
              <c:numCache>
                <c:formatCode>0.00%</c:formatCode>
                <c:ptCount val="2"/>
                <c:pt idx="0">
                  <c:v>0.9513535518013434</c:v>
                </c:pt>
                <c:pt idx="1">
                  <c:v>4.8646448198656628E-2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39-4D17-9F5B-252842F2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6875153105861771"/>
          <c:y val="0.42214605527250265"/>
          <c:w val="0.18306395464857755"/>
          <c:h val="0.132563157864345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44269466316711"/>
          <c:y val="0.25231481481481483"/>
          <c:w val="0.45297615923009621"/>
          <c:h val="0.6342592592592593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398-4F5E-B145-E87373AA645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398-4F5E-B145-E87373AA645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398-4F5E-B145-E87373AA6458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398-4F5E-B145-E87373AA64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Decor'!$AX$38:$AX$41</c:f>
              <c:strCache>
                <c:ptCount val="4"/>
                <c:pt idx="0">
                  <c:v>UPPER EXTREMITIES</c:v>
                </c:pt>
                <c:pt idx="1">
                  <c:v>LOWER EXTREMITIES</c:v>
                </c:pt>
                <c:pt idx="2">
                  <c:v>HEAD AND FACE</c:v>
                </c:pt>
                <c:pt idx="3">
                  <c:v>TRUNK</c:v>
                </c:pt>
              </c:strCache>
            </c:strRef>
          </c:cat>
          <c:val>
            <c:numRef>
              <c:f>'Diapo Decor'!$AZ$38:$AZ$41</c:f>
              <c:numCache>
                <c:formatCode>0.00%</c:formatCode>
                <c:ptCount val="4"/>
                <c:pt idx="0">
                  <c:v>0.36960927636387803</c:v>
                </c:pt>
                <c:pt idx="1">
                  <c:v>0.42599176024985047</c:v>
                </c:pt>
                <c:pt idx="2">
                  <c:v>8.8610538906239614E-2</c:v>
                </c:pt>
                <c:pt idx="3">
                  <c:v>0.11578842448003189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98-4F5E-B145-E87373AA6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903966597077242"/>
          <c:y val="0.36140461389694711"/>
          <c:w val="0.24217118997912312"/>
          <c:h val="0.298246719160104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1773277747816"/>
          <c:y val="0.18146828753471328"/>
          <c:w val="0.5644952534919192"/>
          <c:h val="0.6116597459810259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Decor'!$BM$2</c:f>
              <c:strCache>
                <c:ptCount val="1"/>
                <c:pt idx="0">
                  <c:v>Knee Ligaments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Decor'!$BM$4:$BM$31</c:f>
              <c:numCache>
                <c:formatCode>0.00%</c:formatCode>
                <c:ptCount val="28"/>
                <c:pt idx="0">
                  <c:v>0.33686558839933073</c:v>
                </c:pt>
                <c:pt idx="1">
                  <c:v>0.30954879328436519</c:v>
                </c:pt>
                <c:pt idx="2">
                  <c:v>0.34591836734693876</c:v>
                </c:pt>
                <c:pt idx="3">
                  <c:v>0.28036322360953464</c:v>
                </c:pt>
                <c:pt idx="4">
                  <c:v>0.22644456012493494</c:v>
                </c:pt>
                <c:pt idx="5">
                  <c:v>0.28920479786761438</c:v>
                </c:pt>
                <c:pt idx="6">
                  <c:v>0.31821735731039874</c:v>
                </c:pt>
                <c:pt idx="7">
                  <c:v>0.25714285714285712</c:v>
                </c:pt>
                <c:pt idx="8">
                  <c:v>0.24595623215984777</c:v>
                </c:pt>
                <c:pt idx="9">
                  <c:v>0.19137281752824375</c:v>
                </c:pt>
                <c:pt idx="10">
                  <c:v>0.20738636363636365</c:v>
                </c:pt>
                <c:pt idx="11">
                  <c:v>0.21977186311787072</c:v>
                </c:pt>
                <c:pt idx="12">
                  <c:v>0.20961857379767829</c:v>
                </c:pt>
                <c:pt idx="13">
                  <c:v>0.23780300705737956</c:v>
                </c:pt>
                <c:pt idx="14">
                  <c:v>0.19081587160053501</c:v>
                </c:pt>
                <c:pt idx="15">
                  <c:v>0.15550618851158363</c:v>
                </c:pt>
                <c:pt idx="16">
                  <c:v>0.26539431040691391</c:v>
                </c:pt>
                <c:pt idx="17">
                  <c:v>0.25770653514180025</c:v>
                </c:pt>
                <c:pt idx="18">
                  <c:v>0.18769325912183055</c:v>
                </c:pt>
                <c:pt idx="19">
                  <c:v>0.22142343637670742</c:v>
                </c:pt>
                <c:pt idx="20">
                  <c:v>0.24184683034078416</c:v>
                </c:pt>
                <c:pt idx="21">
                  <c:v>0.27991452991452992</c:v>
                </c:pt>
                <c:pt idx="22">
                  <c:v>0.2346857597454256</c:v>
                </c:pt>
                <c:pt idx="23">
                  <c:v>0.24737377160284649</c:v>
                </c:pt>
                <c:pt idx="24">
                  <c:v>0.26186708860759494</c:v>
                </c:pt>
                <c:pt idx="25">
                  <c:v>0.27358121330724072</c:v>
                </c:pt>
                <c:pt idx="26">
                  <c:v>0.21208830980817953</c:v>
                </c:pt>
                <c:pt idx="27">
                  <c:v>0.24590773809523808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2-4C6B-960E-B1CE4A4A3500}"/>
            </c:ext>
          </c:extLst>
        </c:ser>
        <c:ser>
          <c:idx val="1"/>
          <c:order val="1"/>
          <c:tx>
            <c:strRef>
              <c:f>'Diapo Decor'!$BN$2</c:f>
              <c:strCache>
                <c:ptCount val="1"/>
                <c:pt idx="0">
                  <c:v>Tibia Fractures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Decor'!$BN$4:$BN$31</c:f>
              <c:numCache>
                <c:formatCode>0.00%</c:formatCode>
                <c:ptCount val="28"/>
                <c:pt idx="0">
                  <c:v>2.6213050752928055E-2</c:v>
                </c:pt>
                <c:pt idx="1">
                  <c:v>3.2528856243441762E-2</c:v>
                </c:pt>
                <c:pt idx="2">
                  <c:v>3.6734693877551024E-2</c:v>
                </c:pt>
                <c:pt idx="3">
                  <c:v>3.3484676503972757E-2</c:v>
                </c:pt>
                <c:pt idx="4">
                  <c:v>2.342529932326913E-2</c:v>
                </c:pt>
                <c:pt idx="5">
                  <c:v>4.1314971123944916E-2</c:v>
                </c:pt>
                <c:pt idx="6">
                  <c:v>2.4237685691946835E-2</c:v>
                </c:pt>
                <c:pt idx="7">
                  <c:v>2.8243021346469624E-2</c:v>
                </c:pt>
                <c:pt idx="8">
                  <c:v>2.3786869647954328E-2</c:v>
                </c:pt>
                <c:pt idx="9">
                  <c:v>2.3964395754878465E-2</c:v>
                </c:pt>
                <c:pt idx="10">
                  <c:v>2.8409090909090908E-2</c:v>
                </c:pt>
                <c:pt idx="11">
                  <c:v>2.8897338403041824E-2</c:v>
                </c:pt>
                <c:pt idx="12">
                  <c:v>3.2835820895522387E-2</c:v>
                </c:pt>
                <c:pt idx="13">
                  <c:v>4.7867444001227367E-2</c:v>
                </c:pt>
                <c:pt idx="14">
                  <c:v>2.4966562639322336E-2</c:v>
                </c:pt>
                <c:pt idx="15">
                  <c:v>2.3801967629324024E-2</c:v>
                </c:pt>
                <c:pt idx="16">
                  <c:v>4.0691393590205259E-2</c:v>
                </c:pt>
                <c:pt idx="17">
                  <c:v>5.5898068228524458E-2</c:v>
                </c:pt>
                <c:pt idx="18">
                  <c:v>4.0197897340754483E-2</c:v>
                </c:pt>
                <c:pt idx="19">
                  <c:v>5.8231488138030196E-2</c:v>
                </c:pt>
                <c:pt idx="20">
                  <c:v>5.4598754122389154E-2</c:v>
                </c:pt>
                <c:pt idx="21">
                  <c:v>8.5042735042735046E-2</c:v>
                </c:pt>
                <c:pt idx="22">
                  <c:v>8.4725536992840092E-2</c:v>
                </c:pt>
                <c:pt idx="23">
                  <c:v>5.1846831582514401E-2</c:v>
                </c:pt>
                <c:pt idx="24">
                  <c:v>3.7579113924050632E-2</c:v>
                </c:pt>
                <c:pt idx="25">
                  <c:v>7.2798434442270063E-2</c:v>
                </c:pt>
                <c:pt idx="26">
                  <c:v>6.5870430691277598E-2</c:v>
                </c:pt>
                <c:pt idx="27">
                  <c:v>5.617559523809524E-2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2-4C6B-960E-B1CE4A4A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7632"/>
        <c:axId val="112679552"/>
      </c:lineChart>
      <c:catAx>
        <c:axId val="11267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679552"/>
        <c:crosses val="autoZero"/>
        <c:auto val="1"/>
        <c:lblAlgn val="ctr"/>
        <c:lblOffset val="100"/>
        <c:noMultiLvlLbl val="0"/>
      </c:catAx>
      <c:valAx>
        <c:axId val="112679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6776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4583486439195101"/>
          <c:y val="0.42361256926217555"/>
          <c:w val="0.23125043744531937"/>
          <c:h val="0.1527781423155438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96433927034"/>
          <c:y val="0.17694317816602662"/>
          <c:w val="0.54400824599322495"/>
          <c:h val="0.61618485534971257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Decor'!$BM$2</c:f>
              <c:strCache>
                <c:ptCount val="1"/>
                <c:pt idx="0">
                  <c:v>Knee Ligaments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Decor'!$BM$4:$BM$31</c:f>
              <c:numCache>
                <c:formatCode>0.00%</c:formatCode>
                <c:ptCount val="28"/>
                <c:pt idx="0">
                  <c:v>0.33686558839933073</c:v>
                </c:pt>
                <c:pt idx="1">
                  <c:v>0.30954879328436519</c:v>
                </c:pt>
                <c:pt idx="2">
                  <c:v>0.34591836734693876</c:v>
                </c:pt>
                <c:pt idx="3">
                  <c:v>0.28036322360953464</c:v>
                </c:pt>
                <c:pt idx="4">
                  <c:v>0.22644456012493494</c:v>
                </c:pt>
                <c:pt idx="5">
                  <c:v>0.28920479786761438</c:v>
                </c:pt>
                <c:pt idx="6">
                  <c:v>0.31821735731039874</c:v>
                </c:pt>
                <c:pt idx="7">
                  <c:v>0.25714285714285712</c:v>
                </c:pt>
                <c:pt idx="8">
                  <c:v>0.24595623215984777</c:v>
                </c:pt>
                <c:pt idx="9">
                  <c:v>0.19137281752824375</c:v>
                </c:pt>
                <c:pt idx="10">
                  <c:v>0.20738636363636365</c:v>
                </c:pt>
                <c:pt idx="11">
                  <c:v>0.21977186311787072</c:v>
                </c:pt>
                <c:pt idx="12">
                  <c:v>0.20961857379767829</c:v>
                </c:pt>
                <c:pt idx="13">
                  <c:v>0.23780300705737956</c:v>
                </c:pt>
                <c:pt idx="14">
                  <c:v>0.19081587160053501</c:v>
                </c:pt>
                <c:pt idx="15">
                  <c:v>0.15550618851158363</c:v>
                </c:pt>
                <c:pt idx="16">
                  <c:v>0.26539431040691391</c:v>
                </c:pt>
                <c:pt idx="17">
                  <c:v>0.25770653514180025</c:v>
                </c:pt>
                <c:pt idx="18">
                  <c:v>0.18769325912183055</c:v>
                </c:pt>
                <c:pt idx="19">
                  <c:v>0.22142343637670742</c:v>
                </c:pt>
                <c:pt idx="20">
                  <c:v>0.24184683034078416</c:v>
                </c:pt>
                <c:pt idx="21">
                  <c:v>0.27991452991452992</c:v>
                </c:pt>
                <c:pt idx="22">
                  <c:v>0.2346857597454256</c:v>
                </c:pt>
                <c:pt idx="23">
                  <c:v>0.24737377160284649</c:v>
                </c:pt>
                <c:pt idx="24">
                  <c:v>0.26186708860759494</c:v>
                </c:pt>
                <c:pt idx="25">
                  <c:v>0.27358121330724072</c:v>
                </c:pt>
                <c:pt idx="26">
                  <c:v>0.21208830980817953</c:v>
                </c:pt>
                <c:pt idx="27">
                  <c:v>0.24590773809523808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2-4D35-B685-8A9CA831FD44}"/>
            </c:ext>
          </c:extLst>
        </c:ser>
        <c:ser>
          <c:idx val="1"/>
          <c:order val="1"/>
          <c:tx>
            <c:strRef>
              <c:f>'Diapo Decor'!$BO$2</c:f>
              <c:strCache>
                <c:ptCount val="1"/>
                <c:pt idx="0">
                  <c:v>ACL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Decor'!$BO$4:$BO$31</c:f>
              <c:numCache>
                <c:formatCode>0.00%</c:formatCode>
                <c:ptCount val="28"/>
                <c:pt idx="0">
                  <c:v>0.13496932515337423</c:v>
                </c:pt>
                <c:pt idx="1">
                  <c:v>0.14900314795383002</c:v>
                </c:pt>
                <c:pt idx="2">
                  <c:v>0.10816326530612246</c:v>
                </c:pt>
                <c:pt idx="3">
                  <c:v>0.14358683314415438</c:v>
                </c:pt>
                <c:pt idx="4">
                  <c:v>8.0166579906298802E-2</c:v>
                </c:pt>
                <c:pt idx="5">
                  <c:v>0.11061750333185251</c:v>
                </c:pt>
                <c:pt idx="6">
                  <c:v>0.15168100078186084</c:v>
                </c:pt>
                <c:pt idx="7">
                  <c:v>9.7865353037766833E-2</c:v>
                </c:pt>
                <c:pt idx="8">
                  <c:v>9.7526165556612754E-2</c:v>
                </c:pt>
                <c:pt idx="9">
                  <c:v>7.2920232796987339E-2</c:v>
                </c:pt>
                <c:pt idx="10">
                  <c:v>7.5639204545454544E-2</c:v>
                </c:pt>
                <c:pt idx="11">
                  <c:v>8.1368821292775659E-2</c:v>
                </c:pt>
                <c:pt idx="12">
                  <c:v>7.6285240464344942E-2</c:v>
                </c:pt>
                <c:pt idx="13">
                  <c:v>9.1439091745934342E-2</c:v>
                </c:pt>
                <c:pt idx="14">
                  <c:v>7.7574676772180121E-2</c:v>
                </c:pt>
                <c:pt idx="15">
                  <c:v>6.2837194541415425E-2</c:v>
                </c:pt>
                <c:pt idx="16">
                  <c:v>9.0385307886208133E-2</c:v>
                </c:pt>
                <c:pt idx="17">
                  <c:v>5.9597205096588571E-2</c:v>
                </c:pt>
                <c:pt idx="18">
                  <c:v>9.8330241187384038E-2</c:v>
                </c:pt>
                <c:pt idx="19">
                  <c:v>0.13299784327821712</c:v>
                </c:pt>
                <c:pt idx="20">
                  <c:v>0.12935141077317699</c:v>
                </c:pt>
                <c:pt idx="21">
                  <c:v>0.13632478632478631</c:v>
                </c:pt>
                <c:pt idx="22">
                  <c:v>9.2680986475735874E-2</c:v>
                </c:pt>
                <c:pt idx="23">
                  <c:v>0.12605896306336836</c:v>
                </c:pt>
                <c:pt idx="24">
                  <c:v>0.153876582278481</c:v>
                </c:pt>
                <c:pt idx="25">
                  <c:v>0.16086105675146772</c:v>
                </c:pt>
                <c:pt idx="26">
                  <c:v>0.15092290988056462</c:v>
                </c:pt>
                <c:pt idx="27">
                  <c:v>0.14694940476190477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2-4D35-B685-8A9CA831F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16800"/>
        <c:axId val="112718976"/>
      </c:lineChart>
      <c:catAx>
        <c:axId val="112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18976"/>
        <c:crosses val="autoZero"/>
        <c:auto val="1"/>
        <c:lblAlgn val="ctr"/>
        <c:lblOffset val="100"/>
        <c:noMultiLvlLbl val="0"/>
      </c:catAx>
      <c:valAx>
        <c:axId val="112718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16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129773004315877"/>
          <c:y val="0.34602148779845421"/>
          <c:w val="0.23430984306877956"/>
          <c:h val="0.152249498224486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046932770764"/>
          <c:y val="0.19530303970909443"/>
          <c:w val="0.49249821917643338"/>
          <c:h val="0.59754983705777798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Decor'!$BO$2</c:f>
              <c:strCache>
                <c:ptCount val="1"/>
                <c:pt idx="0">
                  <c:v>ACL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Decor'!$BN$4:$BN$31</c:f>
              <c:numCache>
                <c:formatCode>0.00%</c:formatCode>
                <c:ptCount val="28"/>
                <c:pt idx="0">
                  <c:v>2.6213050752928055E-2</c:v>
                </c:pt>
                <c:pt idx="1">
                  <c:v>3.2528856243441762E-2</c:v>
                </c:pt>
                <c:pt idx="2">
                  <c:v>3.6734693877551024E-2</c:v>
                </c:pt>
                <c:pt idx="3">
                  <c:v>3.3484676503972757E-2</c:v>
                </c:pt>
                <c:pt idx="4">
                  <c:v>2.342529932326913E-2</c:v>
                </c:pt>
                <c:pt idx="5">
                  <c:v>4.1314971123944916E-2</c:v>
                </c:pt>
                <c:pt idx="6">
                  <c:v>2.4237685691946835E-2</c:v>
                </c:pt>
                <c:pt idx="7">
                  <c:v>2.8243021346469624E-2</c:v>
                </c:pt>
                <c:pt idx="8">
                  <c:v>2.3786869647954328E-2</c:v>
                </c:pt>
                <c:pt idx="9">
                  <c:v>2.3964395754878465E-2</c:v>
                </c:pt>
                <c:pt idx="10">
                  <c:v>2.8409090909090908E-2</c:v>
                </c:pt>
                <c:pt idx="11">
                  <c:v>2.8897338403041824E-2</c:v>
                </c:pt>
                <c:pt idx="12">
                  <c:v>3.2835820895522387E-2</c:v>
                </c:pt>
                <c:pt idx="13">
                  <c:v>4.7867444001227367E-2</c:v>
                </c:pt>
                <c:pt idx="14">
                  <c:v>2.4966562639322336E-2</c:v>
                </c:pt>
                <c:pt idx="15">
                  <c:v>2.3801967629324024E-2</c:v>
                </c:pt>
                <c:pt idx="16">
                  <c:v>4.0691393590205259E-2</c:v>
                </c:pt>
                <c:pt idx="17">
                  <c:v>5.5898068228524458E-2</c:v>
                </c:pt>
                <c:pt idx="18">
                  <c:v>4.0197897340754483E-2</c:v>
                </c:pt>
                <c:pt idx="19">
                  <c:v>5.8231488138030196E-2</c:v>
                </c:pt>
                <c:pt idx="20">
                  <c:v>5.4598754122389154E-2</c:v>
                </c:pt>
                <c:pt idx="21">
                  <c:v>8.5042735042735046E-2</c:v>
                </c:pt>
                <c:pt idx="22">
                  <c:v>8.4725536992840092E-2</c:v>
                </c:pt>
                <c:pt idx="23">
                  <c:v>5.1846831582514401E-2</c:v>
                </c:pt>
                <c:pt idx="24">
                  <c:v>3.7579113924050632E-2</c:v>
                </c:pt>
                <c:pt idx="25">
                  <c:v>7.2798434442270063E-2</c:v>
                </c:pt>
                <c:pt idx="26">
                  <c:v>6.5870430691277598E-2</c:v>
                </c:pt>
                <c:pt idx="27">
                  <c:v>5.617559523809524E-2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0-4F43-815A-80F8F589FA82}"/>
            </c:ext>
          </c:extLst>
        </c:ser>
        <c:ser>
          <c:idx val="1"/>
          <c:order val="1"/>
          <c:tx>
            <c:strRef>
              <c:f>'Diapo Decor'!$BN$2</c:f>
              <c:strCache>
                <c:ptCount val="1"/>
                <c:pt idx="0">
                  <c:v>Tibia Fractures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Decor'!$BO$4:$BO$31</c:f>
              <c:numCache>
                <c:formatCode>0.00%</c:formatCode>
                <c:ptCount val="28"/>
                <c:pt idx="0">
                  <c:v>0.13496932515337423</c:v>
                </c:pt>
                <c:pt idx="1">
                  <c:v>0.14900314795383002</c:v>
                </c:pt>
                <c:pt idx="2">
                  <c:v>0.10816326530612246</c:v>
                </c:pt>
                <c:pt idx="3">
                  <c:v>0.14358683314415438</c:v>
                </c:pt>
                <c:pt idx="4">
                  <c:v>8.0166579906298802E-2</c:v>
                </c:pt>
                <c:pt idx="5">
                  <c:v>0.11061750333185251</c:v>
                </c:pt>
                <c:pt idx="6">
                  <c:v>0.15168100078186084</c:v>
                </c:pt>
                <c:pt idx="7">
                  <c:v>9.7865353037766833E-2</c:v>
                </c:pt>
                <c:pt idx="8">
                  <c:v>9.7526165556612754E-2</c:v>
                </c:pt>
                <c:pt idx="9">
                  <c:v>7.2920232796987339E-2</c:v>
                </c:pt>
                <c:pt idx="10">
                  <c:v>7.5639204545454544E-2</c:v>
                </c:pt>
                <c:pt idx="11">
                  <c:v>8.1368821292775659E-2</c:v>
                </c:pt>
                <c:pt idx="12">
                  <c:v>7.6285240464344942E-2</c:v>
                </c:pt>
                <c:pt idx="13">
                  <c:v>9.1439091745934342E-2</c:v>
                </c:pt>
                <c:pt idx="14">
                  <c:v>7.7574676772180121E-2</c:v>
                </c:pt>
                <c:pt idx="15">
                  <c:v>6.2837194541415425E-2</c:v>
                </c:pt>
                <c:pt idx="16">
                  <c:v>9.0385307886208133E-2</c:v>
                </c:pt>
                <c:pt idx="17">
                  <c:v>5.9597205096588571E-2</c:v>
                </c:pt>
                <c:pt idx="18">
                  <c:v>9.8330241187384038E-2</c:v>
                </c:pt>
                <c:pt idx="19">
                  <c:v>0.13299784327821712</c:v>
                </c:pt>
                <c:pt idx="20">
                  <c:v>0.12935141077317699</c:v>
                </c:pt>
                <c:pt idx="21">
                  <c:v>0.13632478632478631</c:v>
                </c:pt>
                <c:pt idx="22">
                  <c:v>9.2680986475735874E-2</c:v>
                </c:pt>
                <c:pt idx="23">
                  <c:v>0.12605896306336836</c:v>
                </c:pt>
                <c:pt idx="24">
                  <c:v>0.153876582278481</c:v>
                </c:pt>
                <c:pt idx="25">
                  <c:v>0.16086105675146772</c:v>
                </c:pt>
                <c:pt idx="26">
                  <c:v>0.15092290988056462</c:v>
                </c:pt>
                <c:pt idx="27">
                  <c:v>0.14694940476190477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0-4F43-815A-80F8F589F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60320"/>
        <c:axId val="112762240"/>
      </c:lineChart>
      <c:catAx>
        <c:axId val="11276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62240"/>
        <c:crosses val="autoZero"/>
        <c:auto val="1"/>
        <c:lblAlgn val="ctr"/>
        <c:lblOffset val="100"/>
        <c:noMultiLvlLbl val="0"/>
      </c:catAx>
      <c:valAx>
        <c:axId val="112762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603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833486439195097"/>
          <c:y val="0.42160278745644597"/>
          <c:w val="0.2187504374453193"/>
          <c:h val="0.153310104529616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6402736395439"/>
          <c:y val="0.19530297002856037"/>
          <c:w val="0.54425666618886248"/>
          <c:h val="0.5975499806445973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Decor'!$BR$2</c:f>
              <c:strCache>
                <c:ptCount val="1"/>
                <c:pt idx="0">
                  <c:v>AC Dislocation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Decor'!$BR$4:$BR$31</c:f>
              <c:numCache>
                <c:formatCode>0.00%</c:formatCode>
                <c:ptCount val="28"/>
                <c:pt idx="0">
                  <c:v>3.1790295593976572E-2</c:v>
                </c:pt>
                <c:pt idx="1">
                  <c:v>2.5183630640083946E-2</c:v>
                </c:pt>
                <c:pt idx="2">
                  <c:v>1.7857142857142856E-2</c:v>
                </c:pt>
                <c:pt idx="3">
                  <c:v>1.1350737797956867E-2</c:v>
                </c:pt>
                <c:pt idx="4">
                  <c:v>9.3701197293076521E-3</c:v>
                </c:pt>
                <c:pt idx="5">
                  <c:v>1.1106175033318524E-2</c:v>
                </c:pt>
                <c:pt idx="6">
                  <c:v>1.6028146989835811E-2</c:v>
                </c:pt>
                <c:pt idx="7">
                  <c:v>2.1346469622331693E-2</c:v>
                </c:pt>
                <c:pt idx="8">
                  <c:v>1.665080875356803E-2</c:v>
                </c:pt>
                <c:pt idx="9">
                  <c:v>2.7387880862718247E-2</c:v>
                </c:pt>
                <c:pt idx="10">
                  <c:v>2.130681818181818E-2</c:v>
                </c:pt>
                <c:pt idx="11">
                  <c:v>2.547528517110266E-2</c:v>
                </c:pt>
                <c:pt idx="12">
                  <c:v>2.3880597014925373E-2</c:v>
                </c:pt>
                <c:pt idx="13">
                  <c:v>2.822951825713409E-2</c:v>
                </c:pt>
                <c:pt idx="14">
                  <c:v>2.139991083370486E-2</c:v>
                </c:pt>
                <c:pt idx="15">
                  <c:v>2.221516978736909E-2</c:v>
                </c:pt>
                <c:pt idx="16">
                  <c:v>2.8808066258552395E-2</c:v>
                </c:pt>
                <c:pt idx="17">
                  <c:v>2.7949034114262229E-2</c:v>
                </c:pt>
                <c:pt idx="18">
                  <c:v>2.3191094619666047E-2</c:v>
                </c:pt>
                <c:pt idx="19">
                  <c:v>2.2645578720345075E-2</c:v>
                </c:pt>
                <c:pt idx="20">
                  <c:v>1.5756687431293513E-2</c:v>
                </c:pt>
                <c:pt idx="21">
                  <c:v>2.1367521367521368E-2</c:v>
                </c:pt>
                <c:pt idx="22">
                  <c:v>1.3922036595067621E-2</c:v>
                </c:pt>
                <c:pt idx="23">
                  <c:v>1.7621145374449341E-2</c:v>
                </c:pt>
                <c:pt idx="24">
                  <c:v>2.0174050632911392E-2</c:v>
                </c:pt>
                <c:pt idx="25">
                  <c:v>1.8395303326810174E-2</c:v>
                </c:pt>
                <c:pt idx="26">
                  <c:v>1.7010495837857402E-2</c:v>
                </c:pt>
                <c:pt idx="27">
                  <c:v>2.492559523809524E-2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3-4392-89D4-2177D7B2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2336"/>
        <c:axId val="112788608"/>
      </c:lineChart>
      <c:catAx>
        <c:axId val="11278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88608"/>
        <c:crosses val="autoZero"/>
        <c:auto val="1"/>
        <c:lblAlgn val="ctr"/>
        <c:lblOffset val="100"/>
        <c:noMultiLvlLbl val="0"/>
      </c:catAx>
      <c:valAx>
        <c:axId val="1127886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823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991649269311068"/>
          <c:y val="0.46366854662198365"/>
          <c:w val="0.21711899791231737"/>
          <c:h val="7.26643598615916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'Diapo Decor'!$BQ$2</c:f>
              <c:strCache>
                <c:ptCount val="1"/>
                <c:pt idx="0">
                  <c:v>GH Dislocation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Decor'!$BQ$4:$BQ$31</c:f>
              <c:numCache>
                <c:formatCode>0.00%</c:formatCode>
                <c:ptCount val="28"/>
                <c:pt idx="0">
                  <c:v>2.1193530395984383E-2</c:v>
                </c:pt>
                <c:pt idx="1">
                  <c:v>2.5183630640083946E-2</c:v>
                </c:pt>
                <c:pt idx="2">
                  <c:v>2.6530612244897958E-2</c:v>
                </c:pt>
                <c:pt idx="3">
                  <c:v>1.7593643586833144E-2</c:v>
                </c:pt>
                <c:pt idx="4">
                  <c:v>1.7178552837064029E-2</c:v>
                </c:pt>
                <c:pt idx="5">
                  <c:v>2.2212350066637049E-2</c:v>
                </c:pt>
                <c:pt idx="6">
                  <c:v>2.0328381548084442E-2</c:v>
                </c:pt>
                <c:pt idx="7">
                  <c:v>2.3645320197044337E-2</c:v>
                </c:pt>
                <c:pt idx="8">
                  <c:v>3.2350142721217889E-2</c:v>
                </c:pt>
                <c:pt idx="9">
                  <c:v>2.4991441287230399E-2</c:v>
                </c:pt>
                <c:pt idx="10">
                  <c:v>2.521306818181818E-2</c:v>
                </c:pt>
                <c:pt idx="11">
                  <c:v>2.9657794676806085E-2</c:v>
                </c:pt>
                <c:pt idx="12">
                  <c:v>2.3548922056384744E-2</c:v>
                </c:pt>
                <c:pt idx="13">
                  <c:v>2.5467934949370972E-2</c:v>
                </c:pt>
                <c:pt idx="14">
                  <c:v>2.8533214444939812E-2</c:v>
                </c:pt>
                <c:pt idx="15">
                  <c:v>2.2532529355760077E-2</c:v>
                </c:pt>
                <c:pt idx="16">
                  <c:v>1.8365142239827152E-2</c:v>
                </c:pt>
                <c:pt idx="17">
                  <c:v>2.9593094944512947E-2</c:v>
                </c:pt>
                <c:pt idx="18">
                  <c:v>1.6697588126159554E-2</c:v>
                </c:pt>
                <c:pt idx="19">
                  <c:v>1.8691588785046728E-2</c:v>
                </c:pt>
                <c:pt idx="20">
                  <c:v>2.2718944668376696E-2</c:v>
                </c:pt>
                <c:pt idx="21">
                  <c:v>2.6923076923076925E-2</c:v>
                </c:pt>
                <c:pt idx="22">
                  <c:v>2.3468575974542563E-2</c:v>
                </c:pt>
                <c:pt idx="23">
                  <c:v>2.1009827177228057E-2</c:v>
                </c:pt>
                <c:pt idx="24">
                  <c:v>2.4920886075949368E-2</c:v>
                </c:pt>
                <c:pt idx="25">
                  <c:v>1.8395303326810174E-2</c:v>
                </c:pt>
                <c:pt idx="26">
                  <c:v>1.7010495837857402E-2</c:v>
                </c:pt>
                <c:pt idx="27">
                  <c:v>2.3065476190476192E-2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1-481A-BF20-C250C5B9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17280"/>
        <c:axId val="112819200"/>
      </c:lineChart>
      <c:catAx>
        <c:axId val="11281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819200"/>
        <c:crosses val="autoZero"/>
        <c:auto val="1"/>
        <c:lblAlgn val="ctr"/>
        <c:lblOffset val="100"/>
        <c:noMultiLvlLbl val="0"/>
      </c:catAx>
      <c:valAx>
        <c:axId val="112819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817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091563398650008"/>
          <c:y val="0.57439555349698934"/>
          <c:w val="0.21829543656315309"/>
          <c:h val="7.26643598615916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QUIM'!$ES$1</c:f>
              <c:strCache>
                <c:ptCount val="1"/>
                <c:pt idx="0">
                  <c:v>% LW LEG FX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QUIM'!$ES$3:$ES$12</c:f>
              <c:numCache>
                <c:formatCode>0.00%</c:formatCode>
                <c:ptCount val="10"/>
                <c:pt idx="0">
                  <c:v>0.14238773274917854</c:v>
                </c:pt>
                <c:pt idx="1">
                  <c:v>0.18663594470046083</c:v>
                </c:pt>
                <c:pt idx="2">
                  <c:v>0.16373626373626374</c:v>
                </c:pt>
                <c:pt idx="3">
                  <c:v>0.21988950276243094</c:v>
                </c:pt>
                <c:pt idx="4">
                  <c:v>0.18950177935943061</c:v>
                </c:pt>
                <c:pt idx="5">
                  <c:v>0.15330661322645289</c:v>
                </c:pt>
                <c:pt idx="6">
                  <c:v>0.10857142857142857</c:v>
                </c:pt>
                <c:pt idx="7">
                  <c:v>0.15911035072711718</c:v>
                </c:pt>
                <c:pt idx="8">
                  <c:v>0.18346774193548387</c:v>
                </c:pt>
                <c:pt idx="9">
                  <c:v>0.15361139369277721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7-4F9A-BFC8-6B1D73FD2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51424"/>
        <c:axId val="108952960"/>
      </c:lineChart>
      <c:catAx>
        <c:axId val="10895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52960"/>
        <c:crosses val="autoZero"/>
        <c:auto val="1"/>
        <c:lblAlgn val="ctr"/>
        <c:lblOffset val="100"/>
        <c:noMultiLvlLbl val="0"/>
      </c:catAx>
      <c:valAx>
        <c:axId val="1089529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5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6402736395439"/>
          <c:y val="0.19530297002856037"/>
          <c:w val="0.54425666618886248"/>
          <c:h val="0.5975499806445973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Decor'!$BN$2</c:f>
              <c:strCache>
                <c:ptCount val="1"/>
                <c:pt idx="0">
                  <c:v>Tibia Fractures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Decor'!$BN$4:$BN$31</c:f>
              <c:numCache>
                <c:formatCode>0.00%</c:formatCode>
                <c:ptCount val="28"/>
                <c:pt idx="0">
                  <c:v>2.6213050752928055E-2</c:v>
                </c:pt>
                <c:pt idx="1">
                  <c:v>3.2528856243441762E-2</c:v>
                </c:pt>
                <c:pt idx="2">
                  <c:v>3.6734693877551024E-2</c:v>
                </c:pt>
                <c:pt idx="3">
                  <c:v>3.3484676503972757E-2</c:v>
                </c:pt>
                <c:pt idx="4">
                  <c:v>2.342529932326913E-2</c:v>
                </c:pt>
                <c:pt idx="5">
                  <c:v>4.1314971123944916E-2</c:v>
                </c:pt>
                <c:pt idx="6">
                  <c:v>2.4237685691946835E-2</c:v>
                </c:pt>
                <c:pt idx="7">
                  <c:v>2.8243021346469624E-2</c:v>
                </c:pt>
                <c:pt idx="8">
                  <c:v>2.3786869647954328E-2</c:v>
                </c:pt>
                <c:pt idx="9">
                  <c:v>2.3964395754878465E-2</c:v>
                </c:pt>
                <c:pt idx="10">
                  <c:v>2.8409090909090908E-2</c:v>
                </c:pt>
                <c:pt idx="11">
                  <c:v>2.8897338403041824E-2</c:v>
                </c:pt>
                <c:pt idx="12">
                  <c:v>3.2835820895522387E-2</c:v>
                </c:pt>
                <c:pt idx="13">
                  <c:v>4.7867444001227367E-2</c:v>
                </c:pt>
                <c:pt idx="14">
                  <c:v>2.4966562639322336E-2</c:v>
                </c:pt>
                <c:pt idx="15">
                  <c:v>2.3801967629324024E-2</c:v>
                </c:pt>
                <c:pt idx="16">
                  <c:v>4.0691393590205259E-2</c:v>
                </c:pt>
                <c:pt idx="17">
                  <c:v>5.5898068228524458E-2</c:v>
                </c:pt>
                <c:pt idx="18">
                  <c:v>4.0197897340754483E-2</c:v>
                </c:pt>
                <c:pt idx="19">
                  <c:v>5.8231488138030196E-2</c:v>
                </c:pt>
                <c:pt idx="20">
                  <c:v>5.4598754122389154E-2</c:v>
                </c:pt>
                <c:pt idx="21">
                  <c:v>8.5042735042735046E-2</c:v>
                </c:pt>
                <c:pt idx="22">
                  <c:v>8.4725536992840092E-2</c:v>
                </c:pt>
                <c:pt idx="23">
                  <c:v>5.1846831582514401E-2</c:v>
                </c:pt>
                <c:pt idx="24">
                  <c:v>3.7579113924050632E-2</c:v>
                </c:pt>
                <c:pt idx="25">
                  <c:v>7.2798434442270063E-2</c:v>
                </c:pt>
                <c:pt idx="26">
                  <c:v>6.5870430691277598E-2</c:v>
                </c:pt>
                <c:pt idx="27">
                  <c:v>5.617559523809524E-2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E-4E1D-B66D-63A8A505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57568"/>
        <c:axId val="113359488"/>
      </c:lineChart>
      <c:catAx>
        <c:axId val="113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359488"/>
        <c:crosses val="autoZero"/>
        <c:auto val="1"/>
        <c:lblAlgn val="ctr"/>
        <c:lblOffset val="100"/>
        <c:noMultiLvlLbl val="0"/>
      </c:catAx>
      <c:valAx>
        <c:axId val="1133594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3575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732305428348645"/>
          <c:y val="0.46875145815106445"/>
          <c:w val="0.22384959202275445"/>
          <c:h val="7.29170312044328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6402736395439"/>
          <c:y val="0.19530297002856037"/>
          <c:w val="0.54425666618886248"/>
          <c:h val="0.5975499806445973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Decor'!$BS$2</c:f>
              <c:strCache>
                <c:ptCount val="1"/>
                <c:pt idx="0">
                  <c:v>Wrist Fractures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Decor'!$BS$4:$BS$31</c:f>
              <c:numCache>
                <c:formatCode>0.00%</c:formatCode>
                <c:ptCount val="28"/>
                <c:pt idx="0">
                  <c:v>3.0674846625766871E-2</c:v>
                </c:pt>
                <c:pt idx="1">
                  <c:v>3.3578174186778595E-2</c:v>
                </c:pt>
                <c:pt idx="2">
                  <c:v>3.1122448979591835E-2</c:v>
                </c:pt>
                <c:pt idx="3">
                  <c:v>3.1214528944381384E-2</c:v>
                </c:pt>
                <c:pt idx="4">
                  <c:v>3.1754294638209266E-2</c:v>
                </c:pt>
                <c:pt idx="5">
                  <c:v>4.1759218125277657E-2</c:v>
                </c:pt>
                <c:pt idx="6">
                  <c:v>2.9710711493354185E-2</c:v>
                </c:pt>
                <c:pt idx="7">
                  <c:v>5.7471264367816091E-2</c:v>
                </c:pt>
                <c:pt idx="8">
                  <c:v>8.0399619410085638E-2</c:v>
                </c:pt>
                <c:pt idx="9">
                  <c:v>6.6757959602875727E-2</c:v>
                </c:pt>
                <c:pt idx="10">
                  <c:v>4.8650568181818184E-2</c:v>
                </c:pt>
                <c:pt idx="11">
                  <c:v>6.8441064638783272E-2</c:v>
                </c:pt>
                <c:pt idx="12">
                  <c:v>5.6716417910447764E-2</c:v>
                </c:pt>
                <c:pt idx="13">
                  <c:v>5.0015342129487571E-2</c:v>
                </c:pt>
                <c:pt idx="14">
                  <c:v>6.7320552831029876E-2</c:v>
                </c:pt>
                <c:pt idx="15">
                  <c:v>6.0933037131069505E-2</c:v>
                </c:pt>
                <c:pt idx="16">
                  <c:v>4.6092906013683835E-2</c:v>
                </c:pt>
                <c:pt idx="17">
                  <c:v>4.6033703247020143E-2</c:v>
                </c:pt>
                <c:pt idx="18">
                  <c:v>5.0711193568336428E-2</c:v>
                </c:pt>
                <c:pt idx="19">
                  <c:v>4.92451473759885E-2</c:v>
                </c:pt>
                <c:pt idx="20">
                  <c:v>3.8842066691095641E-2</c:v>
                </c:pt>
                <c:pt idx="21">
                  <c:v>4.7008547008547008E-2</c:v>
                </c:pt>
                <c:pt idx="22">
                  <c:v>4.0175019888623709E-2</c:v>
                </c:pt>
                <c:pt idx="23">
                  <c:v>3.8630972551677398E-2</c:v>
                </c:pt>
                <c:pt idx="24">
                  <c:v>4.7072784810126583E-2</c:v>
                </c:pt>
                <c:pt idx="25">
                  <c:v>3.2485322896281803E-2</c:v>
                </c:pt>
                <c:pt idx="26">
                  <c:v>4.9583785740137533E-2</c:v>
                </c:pt>
                <c:pt idx="27">
                  <c:v>3.6458333333333336E-2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F-4001-AA54-9CC41FC58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87392"/>
        <c:axId val="113389568"/>
      </c:lineChart>
      <c:catAx>
        <c:axId val="1133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389568"/>
        <c:crosses val="autoZero"/>
        <c:auto val="1"/>
        <c:lblAlgn val="ctr"/>
        <c:lblOffset val="100"/>
        <c:noMultiLvlLbl val="0"/>
      </c:catAx>
      <c:valAx>
        <c:axId val="113389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3873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4686258359964419"/>
          <c:y val="0.46875145815106445"/>
          <c:w val="0.22803369244116456"/>
          <c:h val="7.291703120443282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Upper/Lower Extremities Injuries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63F-40FB-9B17-BD82B36C3890}"/>
              </c:ext>
            </c:extLst>
          </c:dPt>
          <c:dPt>
            <c:idx val="1"/>
            <c:bubble3D val="0"/>
            <c:explosion val="0"/>
            <c:extLst>
              <c:ext xmlns:c16="http://schemas.microsoft.com/office/drawing/2014/chart" uri="{C3380CC4-5D6E-409C-BE32-E72D297353CC}">
                <c16:uniqueId val="{00000001-E63F-40FB-9B17-BD82B36C3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Decor'!$AX$62:$AX$63</c:f>
              <c:strCache>
                <c:ptCount val="2"/>
                <c:pt idx="0">
                  <c:v>UPPER EXTREMITIES</c:v>
                </c:pt>
                <c:pt idx="1">
                  <c:v>LOWER EXTREMITIES</c:v>
                </c:pt>
              </c:strCache>
            </c:strRef>
          </c:cat>
          <c:val>
            <c:numRef>
              <c:f>'Diapo Decor'!$AZ$62:$AZ$63</c:f>
              <c:numCache>
                <c:formatCode>0.00%</c:formatCode>
                <c:ptCount val="2"/>
                <c:pt idx="0">
                  <c:v>0.46456610707425039</c:v>
                </c:pt>
                <c:pt idx="1">
                  <c:v>0.53543389292574961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F-40FB-9B17-BD82B36C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489954548999503E-2"/>
          <c:y val="0.2270035879211397"/>
          <c:w val="0.90635789519771881"/>
          <c:h val="0.61818424961853602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Decor'!$N$2</c:f>
              <c:strCache>
                <c:ptCount val="1"/>
                <c:pt idx="0">
                  <c:v>Skiboards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Decor'!$N$4:$N$31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17</c:v>
                </c:pt>
                <c:pt idx="14">
                  <c:v>15</c:v>
                </c:pt>
                <c:pt idx="15">
                  <c:v>20</c:v>
                </c:pt>
                <c:pt idx="16">
                  <c:v>7</c:v>
                </c:pt>
                <c:pt idx="17">
                  <c:v>6</c:v>
                </c:pt>
                <c:pt idx="18">
                  <c:v>18</c:v>
                </c:pt>
                <c:pt idx="19">
                  <c:v>5</c:v>
                </c:pt>
                <c:pt idx="20">
                  <c:v>14</c:v>
                </c:pt>
                <c:pt idx="21">
                  <c:v>5</c:v>
                </c:pt>
                <c:pt idx="22">
                  <c:v>5</c:v>
                </c:pt>
                <c:pt idx="23">
                  <c:v>10</c:v>
                </c:pt>
                <c:pt idx="24">
                  <c:v>10</c:v>
                </c:pt>
                <c:pt idx="25">
                  <c:v>0</c:v>
                </c:pt>
                <c:pt idx="26">
                  <c:v>3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2-4B0B-8424-CD5DEFBD4426}"/>
            </c:ext>
          </c:extLst>
        </c:ser>
        <c:ser>
          <c:idx val="1"/>
          <c:order val="1"/>
          <c:tx>
            <c:strRef>
              <c:f>'Diapo Decor'!$O$2</c:f>
              <c:strCache>
                <c:ptCount val="1"/>
                <c:pt idx="0">
                  <c:v>Cross country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Decor'!$O$4:$O$31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16</c:v>
                </c:pt>
                <c:pt idx="20">
                  <c:v>26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2</c:v>
                </c:pt>
                <c:pt idx="2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2-4B0B-8424-CD5DEFBD4426}"/>
            </c:ext>
          </c:extLst>
        </c:ser>
        <c:ser>
          <c:idx val="2"/>
          <c:order val="2"/>
          <c:tx>
            <c:strRef>
              <c:f>'Diapo Decor'!$P$2</c:f>
              <c:strCache>
                <c:ptCount val="1"/>
                <c:pt idx="0">
                  <c:v>Ski freestyle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Decor'!$P$4:$P$31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3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2-4B0B-8424-CD5DEFBD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71488"/>
        <c:axId val="113473024"/>
      </c:lineChart>
      <c:catAx>
        <c:axId val="11347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73024"/>
        <c:crosses val="autoZero"/>
        <c:auto val="1"/>
        <c:lblAlgn val="ctr"/>
        <c:lblOffset val="100"/>
        <c:noMultiLvlLbl val="0"/>
      </c:catAx>
      <c:valAx>
        <c:axId val="113473024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13471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7265535039561108"/>
          <c:y val="3.3117721859946506E-2"/>
          <c:w val="0.16578543402598689"/>
          <c:h val="0.1722183175790377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892089062499281E-2"/>
          <c:y val="0.23443337451641477"/>
          <c:w val="0.87329269306036794"/>
          <c:h val="0.60796813630230695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Decor'!$K$2:$K$3</c:f>
              <c:strCache>
                <c:ptCount val="2"/>
                <c:pt idx="0">
                  <c:v>Alpine ski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Decor'!$K$4:$K$31</c:f>
              <c:numCache>
                <c:formatCode>_-* #,##0\ _€_-;\-* #,##0\ _€_-;_-* "-"??\ _€_-;_-@_-</c:formatCode>
                <c:ptCount val="28"/>
                <c:pt idx="0">
                  <c:v>1513</c:v>
                </c:pt>
                <c:pt idx="1">
                  <c:v>1601</c:v>
                </c:pt>
                <c:pt idx="2">
                  <c:v>1648</c:v>
                </c:pt>
                <c:pt idx="3">
                  <c:v>1702</c:v>
                </c:pt>
                <c:pt idx="4">
                  <c:v>1526</c:v>
                </c:pt>
                <c:pt idx="5">
                  <c:v>1994</c:v>
                </c:pt>
                <c:pt idx="6">
                  <c:v>1850</c:v>
                </c:pt>
                <c:pt idx="7">
                  <c:v>2119</c:v>
                </c:pt>
                <c:pt idx="8">
                  <c:v>1169</c:v>
                </c:pt>
                <c:pt idx="9">
                  <c:v>776</c:v>
                </c:pt>
                <c:pt idx="10">
                  <c:v>900</c:v>
                </c:pt>
                <c:pt idx="11">
                  <c:v>573</c:v>
                </c:pt>
                <c:pt idx="12">
                  <c:v>749</c:v>
                </c:pt>
                <c:pt idx="13">
                  <c:v>531</c:v>
                </c:pt>
                <c:pt idx="14">
                  <c:v>329</c:v>
                </c:pt>
                <c:pt idx="15">
                  <c:v>421</c:v>
                </c:pt>
                <c:pt idx="16">
                  <c:v>149</c:v>
                </c:pt>
                <c:pt idx="17">
                  <c:v>138</c:v>
                </c:pt>
                <c:pt idx="18">
                  <c:v>81</c:v>
                </c:pt>
                <c:pt idx="19">
                  <c:v>26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C-49E1-8D5C-B1B6E05D73E7}"/>
            </c:ext>
          </c:extLst>
        </c:ser>
        <c:ser>
          <c:idx val="1"/>
          <c:order val="1"/>
          <c:tx>
            <c:strRef>
              <c:f>'Diapo Decor'!$L$2</c:f>
              <c:strCache>
                <c:ptCount val="1"/>
                <c:pt idx="0">
                  <c:v>Carving ski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Decor'!$L$4:$L$31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461</c:v>
                </c:pt>
                <c:pt idx="8">
                  <c:v>479</c:v>
                </c:pt>
                <c:pt idx="9">
                  <c:v>1636</c:v>
                </c:pt>
                <c:pt idx="10">
                  <c:v>1448</c:v>
                </c:pt>
                <c:pt idx="11">
                  <c:v>1550</c:v>
                </c:pt>
                <c:pt idx="12">
                  <c:v>1808</c:v>
                </c:pt>
                <c:pt idx="13">
                  <c:v>2249</c:v>
                </c:pt>
                <c:pt idx="14">
                  <c:v>1471</c:v>
                </c:pt>
                <c:pt idx="15">
                  <c:v>2177</c:v>
                </c:pt>
                <c:pt idx="16">
                  <c:v>2307</c:v>
                </c:pt>
                <c:pt idx="17">
                  <c:v>1951</c:v>
                </c:pt>
                <c:pt idx="18">
                  <c:v>2575</c:v>
                </c:pt>
                <c:pt idx="19">
                  <c:v>2165</c:v>
                </c:pt>
                <c:pt idx="20">
                  <c:v>2351</c:v>
                </c:pt>
                <c:pt idx="21">
                  <c:v>2045</c:v>
                </c:pt>
                <c:pt idx="22">
                  <c:v>2240</c:v>
                </c:pt>
                <c:pt idx="23">
                  <c:v>2681</c:v>
                </c:pt>
                <c:pt idx="24">
                  <c:v>2266</c:v>
                </c:pt>
                <c:pt idx="25">
                  <c:v>2280</c:v>
                </c:pt>
                <c:pt idx="26">
                  <c:v>2394</c:v>
                </c:pt>
                <c:pt idx="27">
                  <c:v>2360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C-49E1-8D5C-B1B6E05D73E7}"/>
            </c:ext>
          </c:extLst>
        </c:ser>
        <c:ser>
          <c:idx val="2"/>
          <c:order val="2"/>
          <c:tx>
            <c:strRef>
              <c:f>'Diapo Decor'!$M$2</c:f>
              <c:strCache>
                <c:ptCount val="1"/>
                <c:pt idx="0">
                  <c:v>Snowboard</c:v>
                </c:pt>
              </c:strCache>
            </c:strRef>
          </c:tx>
          <c:marker>
            <c:symbol val="none"/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Decor'!$M$4:$M$31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60</c:v>
                </c:pt>
                <c:pt idx="4">
                  <c:v>95</c:v>
                </c:pt>
                <c:pt idx="5">
                  <c:v>194</c:v>
                </c:pt>
                <c:pt idx="6">
                  <c:v>321</c:v>
                </c:pt>
                <c:pt idx="7">
                  <c:v>460</c:v>
                </c:pt>
                <c:pt idx="8">
                  <c:v>444</c:v>
                </c:pt>
                <c:pt idx="9">
                  <c:v>502</c:v>
                </c:pt>
                <c:pt idx="10">
                  <c:v>465</c:v>
                </c:pt>
                <c:pt idx="11">
                  <c:v>498</c:v>
                </c:pt>
                <c:pt idx="12">
                  <c:v>429</c:v>
                </c:pt>
                <c:pt idx="13">
                  <c:v>455</c:v>
                </c:pt>
                <c:pt idx="14">
                  <c:v>415</c:v>
                </c:pt>
                <c:pt idx="15">
                  <c:v>511</c:v>
                </c:pt>
                <c:pt idx="16">
                  <c:v>301</c:v>
                </c:pt>
                <c:pt idx="17">
                  <c:v>330</c:v>
                </c:pt>
                <c:pt idx="18">
                  <c:v>541</c:v>
                </c:pt>
                <c:pt idx="19">
                  <c:v>560</c:v>
                </c:pt>
                <c:pt idx="20">
                  <c:v>316</c:v>
                </c:pt>
                <c:pt idx="21">
                  <c:v>265</c:v>
                </c:pt>
                <c:pt idx="22">
                  <c:v>245</c:v>
                </c:pt>
                <c:pt idx="23">
                  <c:v>248</c:v>
                </c:pt>
                <c:pt idx="24">
                  <c:v>240</c:v>
                </c:pt>
                <c:pt idx="25">
                  <c:v>260</c:v>
                </c:pt>
                <c:pt idx="26">
                  <c:v>346</c:v>
                </c:pt>
                <c:pt idx="27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C-49E1-8D5C-B1B6E05D7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495040"/>
        <c:axId val="113500928"/>
      </c:lineChart>
      <c:catAx>
        <c:axId val="1134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500928"/>
        <c:crosses val="autoZero"/>
        <c:auto val="1"/>
        <c:lblAlgn val="ctr"/>
        <c:lblOffset val="100"/>
        <c:noMultiLvlLbl val="0"/>
      </c:catAx>
      <c:valAx>
        <c:axId val="113500928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13495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407932512834721"/>
          <c:y val="3.4747079972667648E-2"/>
          <c:w val="0.14901963500896698"/>
          <c:h val="0.175562324782394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58978977216613"/>
          <c:y val="0.1497925219539066"/>
          <c:w val="0.6417920301988107"/>
          <c:h val="0.643335511561832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'Diapo Decor'!$K$2</c:f>
              <c:strCache>
                <c:ptCount val="1"/>
                <c:pt idx="0">
                  <c:v>Alpine ski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Decor'!$K$4:$K$31</c:f>
              <c:numCache>
                <c:formatCode>_-* #,##0\ _€_-;\-* #,##0\ _€_-;_-* "-"??\ _€_-;_-@_-</c:formatCode>
                <c:ptCount val="28"/>
                <c:pt idx="0">
                  <c:v>1513</c:v>
                </c:pt>
                <c:pt idx="1">
                  <c:v>1601</c:v>
                </c:pt>
                <c:pt idx="2">
                  <c:v>1648</c:v>
                </c:pt>
                <c:pt idx="3">
                  <c:v>1702</c:v>
                </c:pt>
                <c:pt idx="4">
                  <c:v>1526</c:v>
                </c:pt>
                <c:pt idx="5">
                  <c:v>1994</c:v>
                </c:pt>
                <c:pt idx="6">
                  <c:v>1850</c:v>
                </c:pt>
                <c:pt idx="7">
                  <c:v>2119</c:v>
                </c:pt>
                <c:pt idx="8">
                  <c:v>1169</c:v>
                </c:pt>
                <c:pt idx="9">
                  <c:v>776</c:v>
                </c:pt>
                <c:pt idx="10">
                  <c:v>900</c:v>
                </c:pt>
                <c:pt idx="11">
                  <c:v>573</c:v>
                </c:pt>
                <c:pt idx="12">
                  <c:v>749</c:v>
                </c:pt>
                <c:pt idx="13">
                  <c:v>531</c:v>
                </c:pt>
                <c:pt idx="14">
                  <c:v>329</c:v>
                </c:pt>
                <c:pt idx="15">
                  <c:v>421</c:v>
                </c:pt>
                <c:pt idx="16">
                  <c:v>149</c:v>
                </c:pt>
                <c:pt idx="17">
                  <c:v>138</c:v>
                </c:pt>
                <c:pt idx="18">
                  <c:v>81</c:v>
                </c:pt>
                <c:pt idx="19">
                  <c:v>26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10</c:v>
                </c:pt>
                <c:pt idx="2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3-42A4-871B-D52E829ABF4C}"/>
            </c:ext>
          </c:extLst>
        </c:ser>
        <c:ser>
          <c:idx val="1"/>
          <c:order val="1"/>
          <c:tx>
            <c:strRef>
              <c:f>'Diapo Decor'!$L$2</c:f>
              <c:strCache>
                <c:ptCount val="1"/>
                <c:pt idx="0">
                  <c:v>Carving ski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Decor'!$L$4:$L$31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68</c:v>
                </c:pt>
                <c:pt idx="7">
                  <c:v>461</c:v>
                </c:pt>
                <c:pt idx="8">
                  <c:v>479</c:v>
                </c:pt>
                <c:pt idx="9">
                  <c:v>1636</c:v>
                </c:pt>
                <c:pt idx="10">
                  <c:v>1448</c:v>
                </c:pt>
                <c:pt idx="11">
                  <c:v>1550</c:v>
                </c:pt>
                <c:pt idx="12">
                  <c:v>1808</c:v>
                </c:pt>
                <c:pt idx="13">
                  <c:v>2249</c:v>
                </c:pt>
                <c:pt idx="14">
                  <c:v>1471</c:v>
                </c:pt>
                <c:pt idx="15">
                  <c:v>2177</c:v>
                </c:pt>
                <c:pt idx="16">
                  <c:v>2307</c:v>
                </c:pt>
                <c:pt idx="17">
                  <c:v>1951</c:v>
                </c:pt>
                <c:pt idx="18">
                  <c:v>2575</c:v>
                </c:pt>
                <c:pt idx="19">
                  <c:v>2165</c:v>
                </c:pt>
                <c:pt idx="20">
                  <c:v>2351</c:v>
                </c:pt>
                <c:pt idx="21">
                  <c:v>2045</c:v>
                </c:pt>
                <c:pt idx="22">
                  <c:v>2240</c:v>
                </c:pt>
                <c:pt idx="23">
                  <c:v>2681</c:v>
                </c:pt>
                <c:pt idx="24">
                  <c:v>2266</c:v>
                </c:pt>
                <c:pt idx="25">
                  <c:v>2280</c:v>
                </c:pt>
                <c:pt idx="26">
                  <c:v>2394</c:v>
                </c:pt>
                <c:pt idx="27">
                  <c:v>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3-42A4-871B-D52E829ABF4C}"/>
            </c:ext>
          </c:extLst>
        </c:ser>
        <c:ser>
          <c:idx val="2"/>
          <c:order val="2"/>
          <c:tx>
            <c:strRef>
              <c:f>'Diapo Decor'!$M$2</c:f>
              <c:strCache>
                <c:ptCount val="1"/>
                <c:pt idx="0">
                  <c:v>Snowboard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Decor'!$M$4:$M$31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60</c:v>
                </c:pt>
                <c:pt idx="4">
                  <c:v>95</c:v>
                </c:pt>
                <c:pt idx="5">
                  <c:v>194</c:v>
                </c:pt>
                <c:pt idx="6">
                  <c:v>321</c:v>
                </c:pt>
                <c:pt idx="7">
                  <c:v>460</c:v>
                </c:pt>
                <c:pt idx="8">
                  <c:v>444</c:v>
                </c:pt>
                <c:pt idx="9">
                  <c:v>502</c:v>
                </c:pt>
                <c:pt idx="10">
                  <c:v>465</c:v>
                </c:pt>
                <c:pt idx="11">
                  <c:v>498</c:v>
                </c:pt>
                <c:pt idx="12">
                  <c:v>429</c:v>
                </c:pt>
                <c:pt idx="13">
                  <c:v>455</c:v>
                </c:pt>
                <c:pt idx="14">
                  <c:v>415</c:v>
                </c:pt>
                <c:pt idx="15">
                  <c:v>511</c:v>
                </c:pt>
                <c:pt idx="16">
                  <c:v>301</c:v>
                </c:pt>
                <c:pt idx="17">
                  <c:v>330</c:v>
                </c:pt>
                <c:pt idx="18">
                  <c:v>541</c:v>
                </c:pt>
                <c:pt idx="19">
                  <c:v>560</c:v>
                </c:pt>
                <c:pt idx="20">
                  <c:v>316</c:v>
                </c:pt>
                <c:pt idx="21">
                  <c:v>265</c:v>
                </c:pt>
                <c:pt idx="22">
                  <c:v>245</c:v>
                </c:pt>
                <c:pt idx="23">
                  <c:v>248</c:v>
                </c:pt>
                <c:pt idx="24">
                  <c:v>240</c:v>
                </c:pt>
                <c:pt idx="25">
                  <c:v>260</c:v>
                </c:pt>
                <c:pt idx="26">
                  <c:v>346</c:v>
                </c:pt>
                <c:pt idx="2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3-42A4-871B-D52E829ABF4C}"/>
            </c:ext>
          </c:extLst>
        </c:ser>
        <c:ser>
          <c:idx val="3"/>
          <c:order val="3"/>
          <c:tx>
            <c:strRef>
              <c:f>'Diapo Decor'!$N$2</c:f>
              <c:strCache>
                <c:ptCount val="1"/>
                <c:pt idx="0">
                  <c:v>Skiboards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Decor'!$N$4:$N$26</c:f>
              <c:numCache>
                <c:formatCode>_-* #,##0\ _€_-;\-* #,##0\ _€_-;_-* "-"??\ _€_-;_-@_-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23</c:v>
                </c:pt>
                <c:pt idx="13">
                  <c:v>17</c:v>
                </c:pt>
                <c:pt idx="14">
                  <c:v>15</c:v>
                </c:pt>
                <c:pt idx="15">
                  <c:v>20</c:v>
                </c:pt>
                <c:pt idx="16">
                  <c:v>7</c:v>
                </c:pt>
                <c:pt idx="17">
                  <c:v>6</c:v>
                </c:pt>
                <c:pt idx="18">
                  <c:v>18</c:v>
                </c:pt>
                <c:pt idx="19">
                  <c:v>5</c:v>
                </c:pt>
                <c:pt idx="20">
                  <c:v>14</c:v>
                </c:pt>
                <c:pt idx="21">
                  <c:v>5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3-42A4-871B-D52E829ABF4C}"/>
            </c:ext>
          </c:extLst>
        </c:ser>
        <c:ser>
          <c:idx val="4"/>
          <c:order val="4"/>
          <c:tx>
            <c:strRef>
              <c:f>'Diapo Decor'!$O$2</c:f>
              <c:strCache>
                <c:ptCount val="1"/>
                <c:pt idx="0">
                  <c:v>Cross country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Decor'!$O$4:$O$26</c:f>
              <c:numCache>
                <c:formatCode>_-* #,##0\ _€_-;\-* #,##0\ _€_-;_-* "-"??\ _€_-;_-@_-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12</c:v>
                </c:pt>
                <c:pt idx="16">
                  <c:v>4</c:v>
                </c:pt>
                <c:pt idx="17">
                  <c:v>5</c:v>
                </c:pt>
                <c:pt idx="18">
                  <c:v>9</c:v>
                </c:pt>
                <c:pt idx="19">
                  <c:v>16</c:v>
                </c:pt>
                <c:pt idx="20">
                  <c:v>26</c:v>
                </c:pt>
                <c:pt idx="21">
                  <c:v>12</c:v>
                </c:pt>
                <c:pt idx="2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C3-42A4-871B-D52E829ABF4C}"/>
            </c:ext>
          </c:extLst>
        </c:ser>
        <c:ser>
          <c:idx val="5"/>
          <c:order val="5"/>
          <c:tx>
            <c:strRef>
              <c:f>'Diapo Decor'!$P$2</c:f>
              <c:strCache>
                <c:ptCount val="1"/>
                <c:pt idx="0">
                  <c:v>Ski freestyle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Decor'!$P$4:$P$26</c:f>
              <c:numCache>
                <c:formatCode>_-* #,##0\ _€_-;\-* #,##0\ _€_-;_-* "-"??\ _€_-;_-@_-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3</c:v>
                </c:pt>
                <c:pt idx="18">
                  <c:v>10</c:v>
                </c:pt>
                <c:pt idx="19">
                  <c:v>10</c:v>
                </c:pt>
                <c:pt idx="20">
                  <c:v>13</c:v>
                </c:pt>
                <c:pt idx="21">
                  <c:v>5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3-42A4-871B-D52E829A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53920"/>
        <c:axId val="113155456"/>
      </c:barChart>
      <c:catAx>
        <c:axId val="1131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155456"/>
        <c:crosses val="autoZero"/>
        <c:auto val="1"/>
        <c:lblAlgn val="ctr"/>
        <c:lblOffset val="100"/>
        <c:noMultiLvlLbl val="0"/>
      </c:catAx>
      <c:valAx>
        <c:axId val="113155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3153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049885343279464"/>
          <c:y val="0.33425370052093745"/>
          <c:w val="8.7324658101947783E-2"/>
          <c:h val="0.219449218593868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'Diapo Decor'!$BG$2</c:f>
              <c:strCache>
                <c:ptCount val="1"/>
                <c:pt idx="0">
                  <c:v>Knee Ligaments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Decor'!$BG$3:$BG$31</c:f>
              <c:numCache>
                <c:formatCode>_-* #,##0\ _€_-;\-* #,##0\ _€_-;_-* "-"??\ _€_-;_-@_-</c:formatCode>
                <c:ptCount val="29"/>
                <c:pt idx="1">
                  <c:v>604</c:v>
                </c:pt>
                <c:pt idx="2">
                  <c:v>590</c:v>
                </c:pt>
                <c:pt idx="3">
                  <c:v>678</c:v>
                </c:pt>
                <c:pt idx="4">
                  <c:v>494</c:v>
                </c:pt>
                <c:pt idx="5">
                  <c:v>435</c:v>
                </c:pt>
                <c:pt idx="6">
                  <c:v>651</c:v>
                </c:pt>
                <c:pt idx="7">
                  <c:v>814</c:v>
                </c:pt>
                <c:pt idx="8">
                  <c:v>783</c:v>
                </c:pt>
                <c:pt idx="9">
                  <c:v>517</c:v>
                </c:pt>
                <c:pt idx="10">
                  <c:v>559</c:v>
                </c:pt>
                <c:pt idx="11">
                  <c:v>584</c:v>
                </c:pt>
                <c:pt idx="12">
                  <c:v>578</c:v>
                </c:pt>
                <c:pt idx="13">
                  <c:v>632</c:v>
                </c:pt>
                <c:pt idx="14">
                  <c:v>775</c:v>
                </c:pt>
                <c:pt idx="15">
                  <c:v>428</c:v>
                </c:pt>
                <c:pt idx="16">
                  <c:v>490</c:v>
                </c:pt>
                <c:pt idx="17">
                  <c:v>737</c:v>
                </c:pt>
                <c:pt idx="18">
                  <c:v>627</c:v>
                </c:pt>
                <c:pt idx="19">
                  <c:v>607</c:v>
                </c:pt>
                <c:pt idx="20">
                  <c:v>616</c:v>
                </c:pt>
                <c:pt idx="21">
                  <c:v>660</c:v>
                </c:pt>
                <c:pt idx="22">
                  <c:v>655</c:v>
                </c:pt>
                <c:pt idx="23">
                  <c:v>590</c:v>
                </c:pt>
                <c:pt idx="24">
                  <c:v>730</c:v>
                </c:pt>
                <c:pt idx="25">
                  <c:v>662</c:v>
                </c:pt>
                <c:pt idx="26">
                  <c:v>699</c:v>
                </c:pt>
                <c:pt idx="27">
                  <c:v>586</c:v>
                </c:pt>
                <c:pt idx="28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D-465B-A20B-48419E57CB33}"/>
            </c:ext>
          </c:extLst>
        </c:ser>
        <c:ser>
          <c:idx val="1"/>
          <c:order val="1"/>
          <c:tx>
            <c:strRef>
              <c:f>'Diapo Decor'!$BI$2</c:f>
              <c:strCache>
                <c:ptCount val="1"/>
                <c:pt idx="0">
                  <c:v>ACL</c:v>
                </c:pt>
              </c:strCache>
            </c:strRef>
          </c:tx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Decor'!$BI$3:$BI$31</c:f>
              <c:numCache>
                <c:formatCode>_-* #,##0\ _€_-;\-* #,##0\ _€_-;_-* "-"??\ _€_-;_-@_-</c:formatCode>
                <c:ptCount val="29"/>
                <c:pt idx="1">
                  <c:v>242</c:v>
                </c:pt>
                <c:pt idx="2">
                  <c:v>284</c:v>
                </c:pt>
                <c:pt idx="3">
                  <c:v>212</c:v>
                </c:pt>
                <c:pt idx="4">
                  <c:v>253</c:v>
                </c:pt>
                <c:pt idx="5">
                  <c:v>154</c:v>
                </c:pt>
                <c:pt idx="6">
                  <c:v>249</c:v>
                </c:pt>
                <c:pt idx="7">
                  <c:v>388</c:v>
                </c:pt>
                <c:pt idx="8">
                  <c:v>298</c:v>
                </c:pt>
                <c:pt idx="9">
                  <c:v>205</c:v>
                </c:pt>
                <c:pt idx="10">
                  <c:v>213</c:v>
                </c:pt>
                <c:pt idx="11">
                  <c:v>213</c:v>
                </c:pt>
                <c:pt idx="12">
                  <c:v>214</c:v>
                </c:pt>
                <c:pt idx="13">
                  <c:v>230</c:v>
                </c:pt>
                <c:pt idx="14">
                  <c:v>298</c:v>
                </c:pt>
                <c:pt idx="15">
                  <c:v>174</c:v>
                </c:pt>
                <c:pt idx="16">
                  <c:v>198</c:v>
                </c:pt>
                <c:pt idx="17">
                  <c:v>251</c:v>
                </c:pt>
                <c:pt idx="18">
                  <c:v>145</c:v>
                </c:pt>
                <c:pt idx="19">
                  <c:v>318</c:v>
                </c:pt>
                <c:pt idx="20">
                  <c:v>370</c:v>
                </c:pt>
                <c:pt idx="21">
                  <c:v>353</c:v>
                </c:pt>
                <c:pt idx="22">
                  <c:v>319</c:v>
                </c:pt>
                <c:pt idx="23">
                  <c:v>233</c:v>
                </c:pt>
                <c:pt idx="24">
                  <c:v>372</c:v>
                </c:pt>
                <c:pt idx="25">
                  <c:v>389</c:v>
                </c:pt>
                <c:pt idx="26">
                  <c:v>411</c:v>
                </c:pt>
                <c:pt idx="27">
                  <c:v>417</c:v>
                </c:pt>
                <c:pt idx="28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D-465B-A20B-48419E57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01536"/>
        <c:axId val="113203072"/>
      </c:barChart>
      <c:catAx>
        <c:axId val="11320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203072"/>
        <c:crosses val="autoZero"/>
        <c:auto val="1"/>
        <c:lblAlgn val="ctr"/>
        <c:lblOffset val="100"/>
        <c:noMultiLvlLbl val="0"/>
      </c:catAx>
      <c:valAx>
        <c:axId val="11320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01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'Diapo Decor'!$E$2</c:f>
              <c:strCache>
                <c:ptCount val="1"/>
                <c:pt idx="0">
                  <c:v>Nº lesionados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Decor'!$E$4:$E$31</c:f>
              <c:numCache>
                <c:formatCode>_-* #,##0\ _€_-;\-* #,##0\ _€_-;_-* "-"??\ _€_-;_-@_-</c:formatCode>
                <c:ptCount val="28"/>
                <c:pt idx="0">
                  <c:v>1793</c:v>
                </c:pt>
                <c:pt idx="1">
                  <c:v>1906</c:v>
                </c:pt>
                <c:pt idx="2">
                  <c:v>1960</c:v>
                </c:pt>
                <c:pt idx="3">
                  <c:v>1762</c:v>
                </c:pt>
                <c:pt idx="4">
                  <c:v>1921</c:v>
                </c:pt>
                <c:pt idx="5">
                  <c:v>2251</c:v>
                </c:pt>
                <c:pt idx="6">
                  <c:v>2558</c:v>
                </c:pt>
                <c:pt idx="7">
                  <c:v>3045</c:v>
                </c:pt>
                <c:pt idx="8">
                  <c:v>2102</c:v>
                </c:pt>
                <c:pt idx="9">
                  <c:v>2921</c:v>
                </c:pt>
                <c:pt idx="10">
                  <c:v>2816</c:v>
                </c:pt>
                <c:pt idx="11">
                  <c:v>2630</c:v>
                </c:pt>
                <c:pt idx="12">
                  <c:v>3015</c:v>
                </c:pt>
                <c:pt idx="13">
                  <c:v>3259</c:v>
                </c:pt>
                <c:pt idx="14">
                  <c:v>2243</c:v>
                </c:pt>
                <c:pt idx="15">
                  <c:v>3151</c:v>
                </c:pt>
                <c:pt idx="16">
                  <c:v>2777</c:v>
                </c:pt>
                <c:pt idx="17">
                  <c:v>2433</c:v>
                </c:pt>
                <c:pt idx="18">
                  <c:v>3234</c:v>
                </c:pt>
                <c:pt idx="19">
                  <c:v>2782</c:v>
                </c:pt>
                <c:pt idx="20">
                  <c:v>2729</c:v>
                </c:pt>
                <c:pt idx="21">
                  <c:v>2340</c:v>
                </c:pt>
                <c:pt idx="22">
                  <c:v>2514</c:v>
                </c:pt>
                <c:pt idx="23">
                  <c:v>2951</c:v>
                </c:pt>
                <c:pt idx="24">
                  <c:v>2528</c:v>
                </c:pt>
                <c:pt idx="25">
                  <c:v>2555</c:v>
                </c:pt>
                <c:pt idx="26">
                  <c:v>2763</c:v>
                </c:pt>
                <c:pt idx="27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6-43E9-8354-9A11A779E7BF}"/>
            </c:ext>
          </c:extLst>
        </c:ser>
        <c:ser>
          <c:idx val="1"/>
          <c:order val="1"/>
          <c:tx>
            <c:strRef>
              <c:f>'Diapo Decor'!$BG$2:$BG$3</c:f>
              <c:strCache>
                <c:ptCount val="2"/>
                <c:pt idx="0">
                  <c:v>Knee Ligaments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Decor'!$BG$4:$BG$31</c:f>
              <c:numCache>
                <c:formatCode>_-* #,##0\ _€_-;\-* #,##0\ _€_-;_-* "-"??\ _€_-;_-@_-</c:formatCode>
                <c:ptCount val="28"/>
                <c:pt idx="0">
                  <c:v>604</c:v>
                </c:pt>
                <c:pt idx="1">
                  <c:v>590</c:v>
                </c:pt>
                <c:pt idx="2">
                  <c:v>678</c:v>
                </c:pt>
                <c:pt idx="3">
                  <c:v>494</c:v>
                </c:pt>
                <c:pt idx="4">
                  <c:v>435</c:v>
                </c:pt>
                <c:pt idx="5">
                  <c:v>651</c:v>
                </c:pt>
                <c:pt idx="6">
                  <c:v>814</c:v>
                </c:pt>
                <c:pt idx="7">
                  <c:v>783</c:v>
                </c:pt>
                <c:pt idx="8">
                  <c:v>517</c:v>
                </c:pt>
                <c:pt idx="9">
                  <c:v>559</c:v>
                </c:pt>
                <c:pt idx="10">
                  <c:v>584</c:v>
                </c:pt>
                <c:pt idx="11">
                  <c:v>578</c:v>
                </c:pt>
                <c:pt idx="12">
                  <c:v>632</c:v>
                </c:pt>
                <c:pt idx="13">
                  <c:v>775</c:v>
                </c:pt>
                <c:pt idx="14">
                  <c:v>428</c:v>
                </c:pt>
                <c:pt idx="15">
                  <c:v>490</c:v>
                </c:pt>
                <c:pt idx="16">
                  <c:v>737</c:v>
                </c:pt>
                <c:pt idx="17">
                  <c:v>627</c:v>
                </c:pt>
                <c:pt idx="18">
                  <c:v>607</c:v>
                </c:pt>
                <c:pt idx="19">
                  <c:v>616</c:v>
                </c:pt>
                <c:pt idx="20">
                  <c:v>660</c:v>
                </c:pt>
                <c:pt idx="21">
                  <c:v>655</c:v>
                </c:pt>
                <c:pt idx="22">
                  <c:v>590</c:v>
                </c:pt>
                <c:pt idx="23">
                  <c:v>730</c:v>
                </c:pt>
                <c:pt idx="24">
                  <c:v>662</c:v>
                </c:pt>
                <c:pt idx="25">
                  <c:v>699</c:v>
                </c:pt>
                <c:pt idx="26">
                  <c:v>586</c:v>
                </c:pt>
                <c:pt idx="27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6-43E9-8354-9A11A779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61984"/>
        <c:axId val="111963520"/>
        <c:axId val="0"/>
      </c:bar3DChart>
      <c:catAx>
        <c:axId val="1119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963520"/>
        <c:crosses val="autoZero"/>
        <c:auto val="1"/>
        <c:lblAlgn val="ctr"/>
        <c:lblOffset val="100"/>
        <c:noMultiLvlLbl val="0"/>
      </c:catAx>
      <c:valAx>
        <c:axId val="111963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9619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873417721519"/>
          <c:y val="0.48264034703995334"/>
          <c:w val="0.16613924050632911"/>
          <c:h val="0.222222951297754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4296433927034"/>
          <c:y val="0.17694317816602662"/>
          <c:w val="0.54400824599322495"/>
          <c:h val="0.61618485534971257"/>
        </c:manualLayout>
      </c:layout>
      <c:lineChart>
        <c:grouping val="standard"/>
        <c:varyColors val="0"/>
        <c:ser>
          <c:idx val="0"/>
          <c:order val="0"/>
          <c:tx>
            <c:strRef>
              <c:f>'Diapo Decor'!$BB$2</c:f>
              <c:strCache>
                <c:ptCount val="1"/>
                <c:pt idx="0">
                  <c:v>H&amp;F ALL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Decor'!$BB$4:$BB$31</c:f>
              <c:numCache>
                <c:formatCode>_-* #,##0\ _€_-;\-* #,##0\ _€_-;_-* "-"??\ _€_-;_-@_-</c:formatCode>
                <c:ptCount val="28"/>
                <c:pt idx="0">
                  <c:v>129</c:v>
                </c:pt>
                <c:pt idx="1">
                  <c:v>104</c:v>
                </c:pt>
                <c:pt idx="2">
                  <c:v>131</c:v>
                </c:pt>
                <c:pt idx="3">
                  <c:v>79</c:v>
                </c:pt>
                <c:pt idx="4">
                  <c:v>92</c:v>
                </c:pt>
                <c:pt idx="5">
                  <c:v>131</c:v>
                </c:pt>
                <c:pt idx="6">
                  <c:v>181</c:v>
                </c:pt>
                <c:pt idx="7">
                  <c:v>250</c:v>
                </c:pt>
                <c:pt idx="8">
                  <c:v>168</c:v>
                </c:pt>
                <c:pt idx="9">
                  <c:v>176</c:v>
                </c:pt>
                <c:pt idx="10">
                  <c:v>153</c:v>
                </c:pt>
                <c:pt idx="11">
                  <c:v>181</c:v>
                </c:pt>
                <c:pt idx="12">
                  <c:v>161</c:v>
                </c:pt>
                <c:pt idx="13">
                  <c:v>165</c:v>
                </c:pt>
                <c:pt idx="14">
                  <c:v>113</c:v>
                </c:pt>
                <c:pt idx="15">
                  <c:v>165</c:v>
                </c:pt>
                <c:pt idx="16">
                  <c:v>146</c:v>
                </c:pt>
                <c:pt idx="17">
                  <c:v>114</c:v>
                </c:pt>
                <c:pt idx="18">
                  <c:v>144</c:v>
                </c:pt>
                <c:pt idx="19">
                  <c:v>121</c:v>
                </c:pt>
                <c:pt idx="20">
                  <c:v>96</c:v>
                </c:pt>
                <c:pt idx="21">
                  <c:v>123</c:v>
                </c:pt>
                <c:pt idx="22">
                  <c:v>99</c:v>
                </c:pt>
                <c:pt idx="23">
                  <c:v>103</c:v>
                </c:pt>
                <c:pt idx="24">
                  <c:v>86</c:v>
                </c:pt>
                <c:pt idx="25">
                  <c:v>103</c:v>
                </c:pt>
                <c:pt idx="26">
                  <c:v>96</c:v>
                </c:pt>
                <c:pt idx="2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D-40A2-9AE6-1A581E7FB60A}"/>
            </c:ext>
          </c:extLst>
        </c:ser>
        <c:ser>
          <c:idx val="1"/>
          <c:order val="1"/>
          <c:tx>
            <c:strRef>
              <c:f>'Diapo Decor'!$BC$2</c:f>
              <c:strCache>
                <c:ptCount val="1"/>
                <c:pt idx="0">
                  <c:v>H&amp;F Cuts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cat>
            <c:strRef>
              <c:f>'Diapo Decor'!$C$4:$C$31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'Diapo Decor'!$BC$4:$BC$31</c:f>
              <c:numCache>
                <c:formatCode>_-* #,##0\ _€_-;\-* #,##0\ _€_-;_-* "-"??\ _€_-;_-@_-</c:formatCode>
                <c:ptCount val="28"/>
                <c:pt idx="0">
                  <c:v>109</c:v>
                </c:pt>
                <c:pt idx="1">
                  <c:v>83</c:v>
                </c:pt>
                <c:pt idx="2">
                  <c:v>102</c:v>
                </c:pt>
                <c:pt idx="3">
                  <c:v>66</c:v>
                </c:pt>
                <c:pt idx="4">
                  <c:v>63</c:v>
                </c:pt>
                <c:pt idx="5">
                  <c:v>85</c:v>
                </c:pt>
                <c:pt idx="6">
                  <c:v>105</c:v>
                </c:pt>
                <c:pt idx="7">
                  <c:v>136</c:v>
                </c:pt>
                <c:pt idx="8">
                  <c:v>79</c:v>
                </c:pt>
                <c:pt idx="9">
                  <c:v>89</c:v>
                </c:pt>
                <c:pt idx="10">
                  <c:v>67</c:v>
                </c:pt>
                <c:pt idx="11">
                  <c:v>72</c:v>
                </c:pt>
                <c:pt idx="12">
                  <c:v>76</c:v>
                </c:pt>
                <c:pt idx="13">
                  <c:v>69</c:v>
                </c:pt>
                <c:pt idx="14">
                  <c:v>35</c:v>
                </c:pt>
                <c:pt idx="15">
                  <c:v>47</c:v>
                </c:pt>
                <c:pt idx="16">
                  <c:v>55</c:v>
                </c:pt>
                <c:pt idx="17">
                  <c:v>46</c:v>
                </c:pt>
                <c:pt idx="18">
                  <c:v>63</c:v>
                </c:pt>
                <c:pt idx="19">
                  <c:v>53</c:v>
                </c:pt>
                <c:pt idx="20">
                  <c:v>42</c:v>
                </c:pt>
                <c:pt idx="21">
                  <c:v>42</c:v>
                </c:pt>
                <c:pt idx="22">
                  <c:v>35</c:v>
                </c:pt>
                <c:pt idx="23">
                  <c:v>33</c:v>
                </c:pt>
                <c:pt idx="24">
                  <c:v>35</c:v>
                </c:pt>
                <c:pt idx="25">
                  <c:v>41</c:v>
                </c:pt>
                <c:pt idx="26">
                  <c:v>42</c:v>
                </c:pt>
                <c:pt idx="2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D-40A2-9AE6-1A581E7F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16800"/>
        <c:axId val="112718976"/>
      </c:lineChart>
      <c:catAx>
        <c:axId val="1127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18976"/>
        <c:crosses val="autoZero"/>
        <c:auto val="1"/>
        <c:lblAlgn val="ctr"/>
        <c:lblOffset val="100"/>
        <c:noMultiLvlLbl val="0"/>
      </c:catAx>
      <c:valAx>
        <c:axId val="112718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271680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1129773004315877"/>
          <c:y val="0.34602148779845421"/>
          <c:w val="0.23430984306877956"/>
          <c:h val="0.1522494982244866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057590184947812"/>
          <c:y val="0.14265812122321919"/>
          <c:w val="0.64981505218824387"/>
          <c:h val="0.6440888726118537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Datos!$EU$2</c:f>
              <c:strCache>
                <c:ptCount val="1"/>
                <c:pt idx="0">
                  <c:v>UP EX Cont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Datos!$EU$4:$EU$28</c:f>
              <c:numCache>
                <c:formatCode>_-* #,##0\ _€_-;\-* #,##0\ _€_-;_-* "-"??\ _€_-;_-@_-</c:formatCode>
                <c:ptCount val="25"/>
                <c:pt idx="0">
                  <c:v>99</c:v>
                </c:pt>
                <c:pt idx="1">
                  <c:v>132</c:v>
                </c:pt>
                <c:pt idx="2">
                  <c:v>210</c:v>
                </c:pt>
                <c:pt idx="3">
                  <c:v>141</c:v>
                </c:pt>
                <c:pt idx="4">
                  <c:v>174</c:v>
                </c:pt>
                <c:pt idx="5">
                  <c:v>260</c:v>
                </c:pt>
                <c:pt idx="6">
                  <c:v>673</c:v>
                </c:pt>
                <c:pt idx="7">
                  <c:v>1034</c:v>
                </c:pt>
                <c:pt idx="8">
                  <c:v>688</c:v>
                </c:pt>
                <c:pt idx="9">
                  <c:v>597</c:v>
                </c:pt>
                <c:pt idx="10">
                  <c:v>1005</c:v>
                </c:pt>
                <c:pt idx="11">
                  <c:v>1006</c:v>
                </c:pt>
                <c:pt idx="12">
                  <c:v>906</c:v>
                </c:pt>
                <c:pt idx="13">
                  <c:v>781</c:v>
                </c:pt>
                <c:pt idx="14">
                  <c:v>607</c:v>
                </c:pt>
                <c:pt idx="15">
                  <c:v>851</c:v>
                </c:pt>
                <c:pt idx="16">
                  <c:v>459</c:v>
                </c:pt>
                <c:pt idx="17">
                  <c:v>745</c:v>
                </c:pt>
                <c:pt idx="18">
                  <c:v>553</c:v>
                </c:pt>
                <c:pt idx="19">
                  <c:v>430</c:v>
                </c:pt>
                <c:pt idx="20">
                  <c:v>338</c:v>
                </c:pt>
                <c:pt idx="21">
                  <c:v>319</c:v>
                </c:pt>
                <c:pt idx="22">
                  <c:v>341</c:v>
                </c:pt>
                <c:pt idx="23">
                  <c:v>259</c:v>
                </c:pt>
                <c:pt idx="24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A-4D18-BACE-8EE6DF2CFD21}"/>
            </c:ext>
          </c:extLst>
        </c:ser>
        <c:ser>
          <c:idx val="1"/>
          <c:order val="1"/>
          <c:tx>
            <c:strRef>
              <c:f>Datos!$CQ$2</c:f>
              <c:strCache>
                <c:ptCount val="1"/>
                <c:pt idx="0">
                  <c:v>ForArm &amp; Wrist Fx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Datos!$CQ$4:$CQ$28</c:f>
              <c:numCache>
                <c:formatCode>_-* #,##0\ _€_-;\-* #,##0\ _€_-;_-* "-"??\ _€_-;_-@_-</c:formatCode>
                <c:ptCount val="25"/>
                <c:pt idx="0">
                  <c:v>55</c:v>
                </c:pt>
                <c:pt idx="1">
                  <c:v>64</c:v>
                </c:pt>
                <c:pt idx="2">
                  <c:v>61</c:v>
                </c:pt>
                <c:pt idx="3">
                  <c:v>55</c:v>
                </c:pt>
                <c:pt idx="4">
                  <c:v>61</c:v>
                </c:pt>
                <c:pt idx="5">
                  <c:v>94</c:v>
                </c:pt>
                <c:pt idx="6">
                  <c:v>76</c:v>
                </c:pt>
                <c:pt idx="7">
                  <c:v>175</c:v>
                </c:pt>
                <c:pt idx="8">
                  <c:v>169</c:v>
                </c:pt>
                <c:pt idx="9">
                  <c:v>195</c:v>
                </c:pt>
                <c:pt idx="10">
                  <c:v>137</c:v>
                </c:pt>
                <c:pt idx="11">
                  <c:v>180</c:v>
                </c:pt>
                <c:pt idx="12">
                  <c:v>171</c:v>
                </c:pt>
                <c:pt idx="13">
                  <c:v>163</c:v>
                </c:pt>
                <c:pt idx="14">
                  <c:v>151</c:v>
                </c:pt>
                <c:pt idx="15">
                  <c:v>192</c:v>
                </c:pt>
                <c:pt idx="16">
                  <c:v>128</c:v>
                </c:pt>
                <c:pt idx="17">
                  <c:v>112</c:v>
                </c:pt>
                <c:pt idx="18">
                  <c:v>164</c:v>
                </c:pt>
                <c:pt idx="19">
                  <c:v>137</c:v>
                </c:pt>
                <c:pt idx="20">
                  <c:v>106</c:v>
                </c:pt>
                <c:pt idx="21">
                  <c:v>110</c:v>
                </c:pt>
                <c:pt idx="22">
                  <c:v>101</c:v>
                </c:pt>
                <c:pt idx="23">
                  <c:v>114</c:v>
                </c:pt>
                <c:pt idx="24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A-4D18-BACE-8EE6DF2CFD21}"/>
            </c:ext>
          </c:extLst>
        </c:ser>
        <c:ser>
          <c:idx val="2"/>
          <c:order val="2"/>
          <c:tx>
            <c:strRef>
              <c:f>Datos!$DE$2</c:f>
              <c:strCache>
                <c:ptCount val="1"/>
                <c:pt idx="0">
                  <c:v>Sk.Thumb 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Datos!$DE$4:$DE$28</c:f>
              <c:numCache>
                <c:formatCode>_-* #,##0\ _€_-;\-* #,##0\ _€_-;_-* "-"??\ _€_-;_-@_-</c:formatCode>
                <c:ptCount val="25"/>
                <c:pt idx="0">
                  <c:v>121</c:v>
                </c:pt>
                <c:pt idx="1">
                  <c:v>179</c:v>
                </c:pt>
                <c:pt idx="2">
                  <c:v>188</c:v>
                </c:pt>
                <c:pt idx="3">
                  <c:v>160</c:v>
                </c:pt>
                <c:pt idx="4">
                  <c:v>144</c:v>
                </c:pt>
                <c:pt idx="5">
                  <c:v>170</c:v>
                </c:pt>
                <c:pt idx="6">
                  <c:v>185</c:v>
                </c:pt>
                <c:pt idx="7">
                  <c:v>238</c:v>
                </c:pt>
                <c:pt idx="8">
                  <c:v>150</c:v>
                </c:pt>
                <c:pt idx="9">
                  <c:v>241</c:v>
                </c:pt>
                <c:pt idx="10">
                  <c:v>213</c:v>
                </c:pt>
                <c:pt idx="11">
                  <c:v>205</c:v>
                </c:pt>
                <c:pt idx="12">
                  <c:v>146</c:v>
                </c:pt>
                <c:pt idx="13">
                  <c:v>184</c:v>
                </c:pt>
                <c:pt idx="14">
                  <c:v>116</c:v>
                </c:pt>
                <c:pt idx="15">
                  <c:v>185</c:v>
                </c:pt>
                <c:pt idx="16">
                  <c:v>138</c:v>
                </c:pt>
                <c:pt idx="17">
                  <c:v>147</c:v>
                </c:pt>
                <c:pt idx="18">
                  <c:v>253</c:v>
                </c:pt>
                <c:pt idx="19">
                  <c:v>169</c:v>
                </c:pt>
                <c:pt idx="20">
                  <c:v>171</c:v>
                </c:pt>
                <c:pt idx="21">
                  <c:v>151</c:v>
                </c:pt>
                <c:pt idx="22">
                  <c:v>130</c:v>
                </c:pt>
                <c:pt idx="23">
                  <c:v>131</c:v>
                </c:pt>
                <c:pt idx="2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A-4D18-BACE-8EE6DF2CFD21}"/>
            </c:ext>
          </c:extLst>
        </c:ser>
        <c:ser>
          <c:idx val="4"/>
          <c:order val="3"/>
          <c:tx>
            <c:strRef>
              <c:f>Datos!$CC$2</c:f>
              <c:strCache>
                <c:ptCount val="1"/>
                <c:pt idx="0">
                  <c:v>GH dislocat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Datos!$CC$4:$CC$28</c:f>
              <c:numCache>
                <c:formatCode>_-* #,##0\ _€_-;\-* #,##0\ _€_-;_-* "-"??\ _€_-;_-@_-</c:formatCode>
                <c:ptCount val="25"/>
                <c:pt idx="0">
                  <c:v>38</c:v>
                </c:pt>
                <c:pt idx="1">
                  <c:v>48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50</c:v>
                </c:pt>
                <c:pt idx="6">
                  <c:v>52</c:v>
                </c:pt>
                <c:pt idx="7">
                  <c:v>72</c:v>
                </c:pt>
                <c:pt idx="8">
                  <c:v>68</c:v>
                </c:pt>
                <c:pt idx="9">
                  <c:v>73</c:v>
                </c:pt>
                <c:pt idx="10">
                  <c:v>71</c:v>
                </c:pt>
                <c:pt idx="11">
                  <c:v>78</c:v>
                </c:pt>
                <c:pt idx="12">
                  <c:v>71</c:v>
                </c:pt>
                <c:pt idx="13">
                  <c:v>83</c:v>
                </c:pt>
                <c:pt idx="14">
                  <c:v>64</c:v>
                </c:pt>
                <c:pt idx="15">
                  <c:v>71</c:v>
                </c:pt>
                <c:pt idx="16">
                  <c:v>51</c:v>
                </c:pt>
                <c:pt idx="17">
                  <c:v>72</c:v>
                </c:pt>
                <c:pt idx="18">
                  <c:v>54</c:v>
                </c:pt>
                <c:pt idx="19">
                  <c:v>52</c:v>
                </c:pt>
                <c:pt idx="20">
                  <c:v>62</c:v>
                </c:pt>
                <c:pt idx="21">
                  <c:v>63</c:v>
                </c:pt>
                <c:pt idx="22">
                  <c:v>59</c:v>
                </c:pt>
                <c:pt idx="23">
                  <c:v>62</c:v>
                </c:pt>
                <c:pt idx="2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A-4D18-BACE-8EE6DF2CF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076096"/>
        <c:axId val="111077632"/>
        <c:axId val="0"/>
      </c:bar3DChart>
      <c:catAx>
        <c:axId val="11107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077632"/>
        <c:crosses val="autoZero"/>
        <c:auto val="1"/>
        <c:lblAlgn val="ctr"/>
        <c:lblOffset val="100"/>
        <c:noMultiLvlLbl val="0"/>
      </c:catAx>
      <c:valAx>
        <c:axId val="1110776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10760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690445486221733"/>
          <c:y val="0.35814002319477506"/>
          <c:w val="0.1273787163887751"/>
          <c:h val="0.2875971433803332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QUIM'!$ET$1</c:f>
              <c:strCache>
                <c:ptCount val="1"/>
                <c:pt idx="0">
                  <c:v>% CONTUSIONS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QUIM'!$ET$3:$ET$12</c:f>
              <c:numCache>
                <c:formatCode>0.00%</c:formatCode>
                <c:ptCount val="10"/>
                <c:pt idx="0">
                  <c:v>0.35706462212486306</c:v>
                </c:pt>
                <c:pt idx="1">
                  <c:v>0.20967741935483872</c:v>
                </c:pt>
                <c:pt idx="2">
                  <c:v>0.17142857142857143</c:v>
                </c:pt>
                <c:pt idx="3">
                  <c:v>0.1281767955801105</c:v>
                </c:pt>
                <c:pt idx="4">
                  <c:v>0.20996441281138789</c:v>
                </c:pt>
                <c:pt idx="5">
                  <c:v>0.23246492985971945</c:v>
                </c:pt>
                <c:pt idx="6">
                  <c:v>0.16342857142857142</c:v>
                </c:pt>
                <c:pt idx="7">
                  <c:v>0.22840034217279725</c:v>
                </c:pt>
                <c:pt idx="8">
                  <c:v>0.30241935483870969</c:v>
                </c:pt>
                <c:pt idx="9">
                  <c:v>0.17700915564598169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B-40AE-AF9F-D6D9553C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65248"/>
        <c:axId val="108991616"/>
      </c:lineChart>
      <c:catAx>
        <c:axId val="1089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991616"/>
        <c:crosses val="autoZero"/>
        <c:auto val="1"/>
        <c:lblAlgn val="ctr"/>
        <c:lblOffset val="100"/>
        <c:noMultiLvlLbl val="0"/>
      </c:catAx>
      <c:valAx>
        <c:axId val="108991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96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1057590184947812"/>
          <c:y val="0.14265812122321919"/>
          <c:w val="0.64981505218824387"/>
          <c:h val="0.64408887261185377"/>
        </c:manualLayout>
      </c:layout>
      <c:bar3DChart>
        <c:barDir val="col"/>
        <c:grouping val="clustered"/>
        <c:varyColors val="0"/>
        <c:ser>
          <c:idx val="2"/>
          <c:order val="0"/>
          <c:tx>
            <c:strRef>
              <c:f>Datos!$DE$2</c:f>
              <c:strCache>
                <c:ptCount val="1"/>
                <c:pt idx="0">
                  <c:v>Sk.Thumb ALL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Datos!$DE$4:$DE$28</c:f>
              <c:numCache>
                <c:formatCode>_-* #,##0\ _€_-;\-* #,##0\ _€_-;_-* "-"??\ _€_-;_-@_-</c:formatCode>
                <c:ptCount val="25"/>
                <c:pt idx="0">
                  <c:v>121</c:v>
                </c:pt>
                <c:pt idx="1">
                  <c:v>179</c:v>
                </c:pt>
                <c:pt idx="2">
                  <c:v>188</c:v>
                </c:pt>
                <c:pt idx="3">
                  <c:v>160</c:v>
                </c:pt>
                <c:pt idx="4">
                  <c:v>144</c:v>
                </c:pt>
                <c:pt idx="5">
                  <c:v>170</c:v>
                </c:pt>
                <c:pt idx="6">
                  <c:v>185</c:v>
                </c:pt>
                <c:pt idx="7">
                  <c:v>238</c:v>
                </c:pt>
                <c:pt idx="8">
                  <c:v>150</c:v>
                </c:pt>
                <c:pt idx="9">
                  <c:v>241</c:v>
                </c:pt>
                <c:pt idx="10">
                  <c:v>213</c:v>
                </c:pt>
                <c:pt idx="11">
                  <c:v>205</c:v>
                </c:pt>
                <c:pt idx="12">
                  <c:v>146</c:v>
                </c:pt>
                <c:pt idx="13">
                  <c:v>184</c:v>
                </c:pt>
                <c:pt idx="14">
                  <c:v>116</c:v>
                </c:pt>
                <c:pt idx="15">
                  <c:v>185</c:v>
                </c:pt>
                <c:pt idx="16">
                  <c:v>138</c:v>
                </c:pt>
                <c:pt idx="17">
                  <c:v>147</c:v>
                </c:pt>
                <c:pt idx="18">
                  <c:v>253</c:v>
                </c:pt>
                <c:pt idx="19">
                  <c:v>169</c:v>
                </c:pt>
                <c:pt idx="20">
                  <c:v>171</c:v>
                </c:pt>
                <c:pt idx="21">
                  <c:v>151</c:v>
                </c:pt>
                <c:pt idx="22">
                  <c:v>130</c:v>
                </c:pt>
                <c:pt idx="23">
                  <c:v>131</c:v>
                </c:pt>
                <c:pt idx="2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4-422E-B3B2-377BA39AC1F0}"/>
            </c:ext>
          </c:extLst>
        </c:ser>
        <c:ser>
          <c:idx val="4"/>
          <c:order val="1"/>
          <c:tx>
            <c:strRef>
              <c:f>Datos!$CC$2</c:f>
              <c:strCache>
                <c:ptCount val="1"/>
                <c:pt idx="0">
                  <c:v>GH dislocat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strRef>
              <c:f>'Diapo Decor'!$C$4:$C$28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Datos!$CC$4:$CC$28</c:f>
              <c:numCache>
                <c:formatCode>_-* #,##0\ _€_-;\-* #,##0\ _€_-;_-* "-"??\ _€_-;_-@_-</c:formatCode>
                <c:ptCount val="25"/>
                <c:pt idx="0">
                  <c:v>38</c:v>
                </c:pt>
                <c:pt idx="1">
                  <c:v>48</c:v>
                </c:pt>
                <c:pt idx="2">
                  <c:v>52</c:v>
                </c:pt>
                <c:pt idx="3">
                  <c:v>31</c:v>
                </c:pt>
                <c:pt idx="4">
                  <c:v>33</c:v>
                </c:pt>
                <c:pt idx="5">
                  <c:v>50</c:v>
                </c:pt>
                <c:pt idx="6">
                  <c:v>52</c:v>
                </c:pt>
                <c:pt idx="7">
                  <c:v>72</c:v>
                </c:pt>
                <c:pt idx="8">
                  <c:v>68</c:v>
                </c:pt>
                <c:pt idx="9">
                  <c:v>73</c:v>
                </c:pt>
                <c:pt idx="10">
                  <c:v>71</c:v>
                </c:pt>
                <c:pt idx="11">
                  <c:v>78</c:v>
                </c:pt>
                <c:pt idx="12">
                  <c:v>71</c:v>
                </c:pt>
                <c:pt idx="13">
                  <c:v>83</c:v>
                </c:pt>
                <c:pt idx="14">
                  <c:v>64</c:v>
                </c:pt>
                <c:pt idx="15">
                  <c:v>71</c:v>
                </c:pt>
                <c:pt idx="16">
                  <c:v>51</c:v>
                </c:pt>
                <c:pt idx="17">
                  <c:v>72</c:v>
                </c:pt>
                <c:pt idx="18">
                  <c:v>54</c:v>
                </c:pt>
                <c:pt idx="19">
                  <c:v>52</c:v>
                </c:pt>
                <c:pt idx="20">
                  <c:v>62</c:v>
                </c:pt>
                <c:pt idx="21">
                  <c:v>63</c:v>
                </c:pt>
                <c:pt idx="22">
                  <c:v>59</c:v>
                </c:pt>
                <c:pt idx="23">
                  <c:v>62</c:v>
                </c:pt>
                <c:pt idx="2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4-422E-B3B2-377BA39A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5614720"/>
        <c:axId val="105616512"/>
        <c:axId val="0"/>
      </c:bar3DChart>
      <c:catAx>
        <c:axId val="105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5616512"/>
        <c:crosses val="autoZero"/>
        <c:auto val="1"/>
        <c:lblAlgn val="ctr"/>
        <c:lblOffset val="100"/>
        <c:noMultiLvlLbl val="0"/>
      </c:catAx>
      <c:valAx>
        <c:axId val="105616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561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295007188849588"/>
          <c:y val="0.36976793017151927"/>
          <c:w val="6.8859198355601281E-2"/>
          <c:h val="0.237209302325581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Datos!$DE$2:$DE$3</c:f>
              <c:strCache>
                <c:ptCount val="2"/>
                <c:pt idx="0">
                  <c:v>Sk.Thumb ALL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Datos!$C$4:$C$28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Datos!$DE$4:$DE$28</c:f>
              <c:numCache>
                <c:formatCode>_-* #,##0\ _€_-;\-* #,##0\ _€_-;_-* "-"??\ _€_-;_-@_-</c:formatCode>
                <c:ptCount val="25"/>
                <c:pt idx="0">
                  <c:v>121</c:v>
                </c:pt>
                <c:pt idx="1">
                  <c:v>179</c:v>
                </c:pt>
                <c:pt idx="2">
                  <c:v>188</c:v>
                </c:pt>
                <c:pt idx="3">
                  <c:v>160</c:v>
                </c:pt>
                <c:pt idx="4">
                  <c:v>144</c:v>
                </c:pt>
                <c:pt idx="5">
                  <c:v>170</c:v>
                </c:pt>
                <c:pt idx="6">
                  <c:v>185</c:v>
                </c:pt>
                <c:pt idx="7">
                  <c:v>238</c:v>
                </c:pt>
                <c:pt idx="8">
                  <c:v>150</c:v>
                </c:pt>
                <c:pt idx="9">
                  <c:v>241</c:v>
                </c:pt>
                <c:pt idx="10">
                  <c:v>213</c:v>
                </c:pt>
                <c:pt idx="11">
                  <c:v>205</c:v>
                </c:pt>
                <c:pt idx="12">
                  <c:v>146</c:v>
                </c:pt>
                <c:pt idx="13">
                  <c:v>184</c:v>
                </c:pt>
                <c:pt idx="14">
                  <c:v>116</c:v>
                </c:pt>
                <c:pt idx="15">
                  <c:v>185</c:v>
                </c:pt>
                <c:pt idx="16">
                  <c:v>138</c:v>
                </c:pt>
                <c:pt idx="17">
                  <c:v>147</c:v>
                </c:pt>
                <c:pt idx="18">
                  <c:v>253</c:v>
                </c:pt>
                <c:pt idx="19">
                  <c:v>169</c:v>
                </c:pt>
                <c:pt idx="20">
                  <c:v>171</c:v>
                </c:pt>
                <c:pt idx="21">
                  <c:v>151</c:v>
                </c:pt>
                <c:pt idx="22">
                  <c:v>130</c:v>
                </c:pt>
                <c:pt idx="23">
                  <c:v>131</c:v>
                </c:pt>
                <c:pt idx="2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4-40DA-BA34-40594115C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8704"/>
        <c:axId val="110250624"/>
      </c:lineChart>
      <c:catAx>
        <c:axId val="1102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250624"/>
        <c:crosses val="autoZero"/>
        <c:auto val="1"/>
        <c:lblAlgn val="ctr"/>
        <c:lblOffset val="100"/>
        <c:noMultiLvlLbl val="0"/>
      </c:catAx>
      <c:valAx>
        <c:axId val="1102506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2487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% Skiers Thumb Related to All Injuries</a:t>
            </a:r>
          </a:p>
        </c:rich>
      </c:tx>
      <c:layout>
        <c:manualLayout>
          <c:xMode val="edge"/>
          <c:yMode val="edge"/>
          <c:x val="0.24756434284057305"/>
          <c:y val="3.6303737894832114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Datos!$GC$1</c:f>
              <c:strCache>
                <c:ptCount val="1"/>
                <c:pt idx="0">
                  <c:v>% Skiers Thumb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Datos!$C$4:$C$28</c:f>
              <c:strCache>
                <c:ptCount val="25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</c:strCache>
            </c:strRef>
          </c:cat>
          <c:val>
            <c:numRef>
              <c:f>Datos!$GC$4:$GC$28</c:f>
              <c:numCache>
                <c:formatCode>_-* #,##0\ _€_-;\-* #,##0\ _€_-;_-* "-"??\ _€_-;_-@_-</c:formatCode>
                <c:ptCount val="25"/>
                <c:pt idx="0">
                  <c:v>6.7484662576687118</c:v>
                </c:pt>
                <c:pt idx="1">
                  <c:v>9.3913955928646384</c:v>
                </c:pt>
                <c:pt idx="2">
                  <c:v>9.591836734693878</c:v>
                </c:pt>
                <c:pt idx="3">
                  <c:v>9.0805902383654935</c:v>
                </c:pt>
                <c:pt idx="4">
                  <c:v>7.4960957834461217</c:v>
                </c:pt>
                <c:pt idx="5">
                  <c:v>7.5521990226565974</c:v>
                </c:pt>
                <c:pt idx="6">
                  <c:v>7.2322126661454265</c:v>
                </c:pt>
                <c:pt idx="7">
                  <c:v>7.8160919540229887</c:v>
                </c:pt>
                <c:pt idx="8">
                  <c:v>7.1360608943862989</c:v>
                </c:pt>
                <c:pt idx="9">
                  <c:v>8.2505991098938711</c:v>
                </c:pt>
                <c:pt idx="10">
                  <c:v>7.5639204545454541</c:v>
                </c:pt>
                <c:pt idx="11">
                  <c:v>7.7946768060836504</c:v>
                </c:pt>
                <c:pt idx="12">
                  <c:v>4.8424543946932008</c:v>
                </c:pt>
                <c:pt idx="13">
                  <c:v>5.6459036514268179</c:v>
                </c:pt>
                <c:pt idx="14">
                  <c:v>5.1716451181453413</c:v>
                </c:pt>
                <c:pt idx="15">
                  <c:v>5.8711520152332595</c:v>
                </c:pt>
                <c:pt idx="16">
                  <c:v>4.9693914296002877</c:v>
                </c:pt>
                <c:pt idx="17">
                  <c:v>6.0419235511713936</c:v>
                </c:pt>
                <c:pt idx="18">
                  <c:v>7.8231292517006805</c:v>
                </c:pt>
                <c:pt idx="19">
                  <c:v>6.0747663551401869</c:v>
                </c:pt>
                <c:pt idx="20">
                  <c:v>6.2660315133748625</c:v>
                </c:pt>
                <c:pt idx="21">
                  <c:v>6.4529914529914532</c:v>
                </c:pt>
                <c:pt idx="22">
                  <c:v>5.1710421638822597</c:v>
                </c:pt>
                <c:pt idx="23">
                  <c:v>4.439173161640122</c:v>
                </c:pt>
                <c:pt idx="24">
                  <c:v>5.181962025316456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6-4F0E-B07E-35B57194F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62144"/>
        <c:axId val="110272512"/>
      </c:lineChart>
      <c:catAx>
        <c:axId val="1102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272512"/>
        <c:crosses val="autoZero"/>
        <c:auto val="1"/>
        <c:lblAlgn val="ctr"/>
        <c:lblOffset val="100"/>
        <c:noMultiLvlLbl val="0"/>
      </c:catAx>
      <c:valAx>
        <c:axId val="110272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10262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00AE-4A7F-BBE7-BFAEEF9E980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0AE-4A7F-BBE7-BFAEEF9E980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THUMB'!$P$1:$Q$1</c:f>
              <c:strCache>
                <c:ptCount val="2"/>
                <c:pt idx="0">
                  <c:v>% Total Right</c:v>
                </c:pt>
                <c:pt idx="1">
                  <c:v>% Total Left</c:v>
                </c:pt>
              </c:strCache>
            </c:strRef>
          </c:cat>
          <c:val>
            <c:numRef>
              <c:f>'SKIERS THUMB'!$P$5:$Q$5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AE-4A7F-BBE7-BFAEEF9E9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85308644776751"/>
          <c:y val="0.4425782071358727"/>
          <c:w val="0.1253603818254706"/>
          <c:h val="0.126050714248954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40CC-46C8-9DA9-53505667778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40CC-46C8-9DA9-5350566777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THUMB'!$R$1:$S$1</c:f>
              <c:strCache>
                <c:ptCount val="2"/>
                <c:pt idx="0">
                  <c:v>% Dominant Hand Right</c:v>
                </c:pt>
                <c:pt idx="1">
                  <c:v>% Dominant Hand Left</c:v>
                </c:pt>
              </c:strCache>
            </c:strRef>
          </c:cat>
          <c:val>
            <c:numRef>
              <c:f>'SKIERS THUMB'!$R$5:$S$5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CC-46C8-9DA9-53505667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6475037626039"/>
          <c:y val="0.4425782071358727"/>
          <c:w val="0.18311502694648818"/>
          <c:h val="0.3038284920267320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4572A7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189-4E69-8A38-560C396C3C41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189-4E69-8A38-560C396C3C41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189-4E69-8A38-560C396C3C41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8189-4E69-8A38-560C396C3C41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189-4E69-8A38-560C396C3C41}"/>
              </c:ext>
            </c:extLst>
          </c:dPt>
          <c:dPt>
            <c:idx val="5"/>
            <c:bubble3D val="0"/>
            <c:spPr>
              <a:solidFill>
                <a:srgbClr val="DB843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189-4E69-8A38-560C396C3C41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8189-4E69-8A38-560C396C3C41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8189-4E69-8A38-560C396C3C4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THUMB'!$V$1:$AC$1</c:f>
              <c:strCache>
                <c:ptCount val="8"/>
                <c:pt idx="0">
                  <c:v>% With Pole</c:v>
                </c:pt>
                <c:pt idx="1">
                  <c:v>% Without Pole</c:v>
                </c:pt>
                <c:pt idx="2">
                  <c:v>Realted to Ski Grade1</c:v>
                </c:pt>
                <c:pt idx="3">
                  <c:v>Realted to Ski Grade2</c:v>
                </c:pt>
                <c:pt idx="4">
                  <c:v>Realted to Ski Grade3</c:v>
                </c:pt>
                <c:pt idx="5">
                  <c:v>Realted to Snowboard Grade1</c:v>
                </c:pt>
                <c:pt idx="6">
                  <c:v>Realted to Snowboard Grade2</c:v>
                </c:pt>
                <c:pt idx="7">
                  <c:v>Realted to Snowboard Grade3</c:v>
                </c:pt>
              </c:strCache>
            </c:strRef>
          </c:cat>
          <c:val>
            <c:numRef>
              <c:f>'SKIERS THUMB'!$V$5:$AC$5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810</c:v>
                </c:pt>
                <c:pt idx="3">
                  <c:v>277</c:v>
                </c:pt>
                <c:pt idx="4">
                  <c:v>109</c:v>
                </c:pt>
                <c:pt idx="5">
                  <c:v>182</c:v>
                </c:pt>
                <c:pt idx="6">
                  <c:v>65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189-4E69-8A38-560C396C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773638968481378"/>
          <c:y val="0.21981424148606812"/>
          <c:w val="0.24498567335243548"/>
          <c:h val="0.5603715170278638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ED9-44D0-AB43-1B082FD73307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ED9-44D0-AB43-1B082FD73307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THUMB'!$AF$1:$AG$1</c:f>
              <c:strCache>
                <c:ptCount val="2"/>
                <c:pt idx="0">
                  <c:v>% With Pole Strap</c:v>
                </c:pt>
                <c:pt idx="1">
                  <c:v>% Without Pole Strap</c:v>
                </c:pt>
              </c:strCache>
            </c:strRef>
          </c:cat>
          <c:val>
            <c:numRef>
              <c:f>'SKIERS THUMB'!$AF$5:$AG$5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D9-44D0-AB43-1B082FD73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54384362175721"/>
          <c:y val="0.44285714285714284"/>
          <c:w val="0.13505878063584598"/>
          <c:h val="0.2758803149606299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E2E-4E67-9596-9DDD1D840371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E2E-4E67-9596-9DDD1D840371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E2E-4E67-9596-9DDD1D84037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THUMB'!$M$1:$O$1</c:f>
              <c:strCache>
                <c:ptCount val="3"/>
                <c:pt idx="0">
                  <c:v>% Grade I</c:v>
                </c:pt>
                <c:pt idx="1">
                  <c:v>% Grade II</c:v>
                </c:pt>
                <c:pt idx="2">
                  <c:v>% Grade III</c:v>
                </c:pt>
              </c:strCache>
            </c:strRef>
          </c:cat>
          <c:val>
            <c:numRef>
              <c:f>'SKIERS THUMB'!$M$5:$O$5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2E-4E67-9596-9DDD1D84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15199840526263"/>
          <c:y val="0.40056877833452637"/>
          <c:w val="0.23101299046479951"/>
          <c:h val="0.1931821164399904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858245844269466"/>
          <c:y val="0.15509259259259259"/>
          <c:w val="0.62959995625546805"/>
          <c:h val="0.73148148148148151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78E-419D-B1E8-C5FB02AE91F0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278E-419D-B1E8-C5FB02AE91F0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278E-419D-B1E8-C5FB02AE91F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'SKIERS THUMB'!$AK$1:$AM$1</c:f>
              <c:strCache>
                <c:ptCount val="3"/>
                <c:pt idx="0">
                  <c:v>% Ulnar Collateral Phalange</c:v>
                </c:pt>
                <c:pt idx="1">
                  <c:v>% Ulnar Collateral Metacarpal</c:v>
                </c:pt>
                <c:pt idx="2">
                  <c:v>% Radial</c:v>
                </c:pt>
              </c:strCache>
            </c:strRef>
          </c:cat>
          <c:val>
            <c:numRef>
              <c:f>'SKIERS THUMB'!$AK$5:$AM$5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8E-419D-B1E8-C5FB02AE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397848218789054"/>
          <c:y val="0.42018877921949893"/>
          <c:w val="0.20685447366814769"/>
          <c:h val="0.1596246595936071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58245844269466"/>
          <c:y val="0.15509259259259259"/>
          <c:w val="0.62959995625546805"/>
          <c:h val="0.73148148148148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5AD-4A37-A3F4-2320A9A329C9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5AD-4A37-A3F4-2320A9A329C9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5AD-4A37-A3F4-2320A9A329C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'SKIERS THUMB'!$AH$1:$AJ$1</c:f>
              <c:strCache>
                <c:ptCount val="3"/>
                <c:pt idx="0">
                  <c:v>Ulnar Collateral Phalange (E316)</c:v>
                </c:pt>
                <c:pt idx="1">
                  <c:v>Ulnar Collateral Metacarpal (E317)</c:v>
                </c:pt>
                <c:pt idx="2">
                  <c:v>Radial (e318)</c:v>
                </c:pt>
              </c:strCache>
            </c:strRef>
          </c:cat>
          <c:val>
            <c:numRef>
              <c:f>'SKIERS THUMB'!$AH$5:$AJ$5</c:f>
              <c:numCache>
                <c:formatCode>General</c:formatCode>
                <c:ptCount val="3"/>
                <c:pt idx="0">
                  <c:v>964</c:v>
                </c:pt>
                <c:pt idx="1">
                  <c:v>1231</c:v>
                </c:pt>
                <c:pt idx="2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D-4A37-A3F4-2320A9A32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1770240"/>
        <c:axId val="111784320"/>
      </c:barChart>
      <c:catAx>
        <c:axId val="11177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784320"/>
        <c:crosses val="autoZero"/>
        <c:auto val="1"/>
        <c:lblAlgn val="ctr"/>
        <c:lblOffset val="100"/>
        <c:noMultiLvlLbl val="0"/>
      </c:catAx>
      <c:valAx>
        <c:axId val="1117843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1770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520247239596883"/>
          <c:y val="0.43427328626175243"/>
          <c:w val="0.23623023866202775"/>
          <c:h val="0.1596246595936071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QUIM'!$EU$1</c:f>
              <c:strCache>
                <c:ptCount val="1"/>
                <c:pt idx="0">
                  <c:v>% SEGOND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QUIM'!$EU$3:$EU$12</c:f>
              <c:numCache>
                <c:formatCode>0.00%</c:formatCode>
                <c:ptCount val="10"/>
                <c:pt idx="0">
                  <c:v>1.5334063526834611E-2</c:v>
                </c:pt>
                <c:pt idx="1">
                  <c:v>1.8433179723502304E-2</c:v>
                </c:pt>
                <c:pt idx="2">
                  <c:v>1.7582417582417582E-2</c:v>
                </c:pt>
                <c:pt idx="3">
                  <c:v>3.2044198895027624E-2</c:v>
                </c:pt>
                <c:pt idx="4">
                  <c:v>2.491103202846975E-2</c:v>
                </c:pt>
                <c:pt idx="5">
                  <c:v>2.1042084168336674E-2</c:v>
                </c:pt>
                <c:pt idx="6">
                  <c:v>2.057142857142857E-2</c:v>
                </c:pt>
                <c:pt idx="7">
                  <c:v>1.6253207869974338E-2</c:v>
                </c:pt>
                <c:pt idx="8">
                  <c:v>1.5120967741935484E-2</c:v>
                </c:pt>
                <c:pt idx="9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7-4E5B-851E-B6A6B38A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19904"/>
        <c:axId val="109021440"/>
      </c:lineChart>
      <c:catAx>
        <c:axId val="109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21440"/>
        <c:crosses val="autoZero"/>
        <c:auto val="1"/>
        <c:lblAlgn val="ctr"/>
        <c:lblOffset val="100"/>
        <c:noMultiLvlLbl val="0"/>
      </c:catAx>
      <c:valAx>
        <c:axId val="1090214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1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44532691943993E-2"/>
          <c:y val="0.17019770279035132"/>
          <c:w val="0.77310459625114558"/>
          <c:h val="0.69947581896812827"/>
        </c:manualLayout>
      </c:layout>
      <c:lineChart>
        <c:grouping val="standard"/>
        <c:varyColors val="0"/>
        <c:ser>
          <c:idx val="0"/>
          <c:order val="0"/>
          <c:tx>
            <c:strRef>
              <c:f>CERVICAL!$BK$16</c:f>
              <c:strCache>
                <c:ptCount val="1"/>
                <c:pt idx="0">
                  <c:v>CERVICAL</c:v>
                </c:pt>
              </c:strCache>
            </c:strRef>
          </c:tx>
          <c:marker>
            <c:symbol val="none"/>
          </c:marker>
          <c:cat>
            <c:strRef>
              <c:f>CERVICAL!$BL$15:$BO$15</c:f>
              <c:strCache>
                <c:ptCount val="4"/>
                <c:pt idx="0">
                  <c:v>Age [0,15]</c:v>
                </c:pt>
                <c:pt idx="1">
                  <c:v>Age [16,29]</c:v>
                </c:pt>
                <c:pt idx="2">
                  <c:v>Age [30,50]</c:v>
                </c:pt>
                <c:pt idx="3">
                  <c:v>Age=&gt;51</c:v>
                </c:pt>
              </c:strCache>
            </c:strRef>
          </c:cat>
          <c:val>
            <c:numRef>
              <c:f>CERVICAL!$BL$16:$BO$16</c:f>
              <c:numCache>
                <c:formatCode>_-* #,##0\ _€_-;\-* #,##0\ _€_-;_-* "-"??\ _€_-;_-@_-</c:formatCode>
                <c:ptCount val="4"/>
                <c:pt idx="0">
                  <c:v>26</c:v>
                </c:pt>
                <c:pt idx="1">
                  <c:v>75</c:v>
                </c:pt>
                <c:pt idx="2">
                  <c:v>99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A-4DD0-950B-BE1F8FE92A91}"/>
            </c:ext>
          </c:extLst>
        </c:ser>
        <c:ser>
          <c:idx val="1"/>
          <c:order val="1"/>
          <c:tx>
            <c:strRef>
              <c:f>CERVICAL!$BK$17</c:f>
              <c:strCache>
                <c:ptCount val="1"/>
                <c:pt idx="0">
                  <c:v>KNEE LIGA</c:v>
                </c:pt>
              </c:strCache>
            </c:strRef>
          </c:tx>
          <c:marker>
            <c:symbol val="none"/>
          </c:marker>
          <c:cat>
            <c:strRef>
              <c:f>CERVICAL!$BL$15:$BO$15</c:f>
              <c:strCache>
                <c:ptCount val="4"/>
                <c:pt idx="0">
                  <c:v>Age [0,15]</c:v>
                </c:pt>
                <c:pt idx="1">
                  <c:v>Age [16,29]</c:v>
                </c:pt>
                <c:pt idx="2">
                  <c:v>Age [30,50]</c:v>
                </c:pt>
                <c:pt idx="3">
                  <c:v>Age=&gt;51</c:v>
                </c:pt>
              </c:strCache>
            </c:strRef>
          </c:cat>
          <c:val>
            <c:numRef>
              <c:f>CERVICAL!$BL$17:$BO$17</c:f>
              <c:numCache>
                <c:formatCode>_-* #,##0\ _€_-;\-* #,##0\ _€_-;_-* "-"??\ _€_-;_-@_-</c:formatCode>
                <c:ptCount val="4"/>
                <c:pt idx="0">
                  <c:v>473</c:v>
                </c:pt>
                <c:pt idx="1">
                  <c:v>665</c:v>
                </c:pt>
                <c:pt idx="2">
                  <c:v>1847</c:v>
                </c:pt>
                <c:pt idx="3">
                  <c:v>1247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A-4DD0-950B-BE1F8FE92A91}"/>
            </c:ext>
          </c:extLst>
        </c:ser>
        <c:ser>
          <c:idx val="2"/>
          <c:order val="2"/>
          <c:tx>
            <c:strRef>
              <c:f>CERVICAL!$BK$18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CERVICAL!$BL$15:$BO$15</c:f>
              <c:strCache>
                <c:ptCount val="4"/>
                <c:pt idx="0">
                  <c:v>Age [0,15]</c:v>
                </c:pt>
                <c:pt idx="1">
                  <c:v>Age [16,29]</c:v>
                </c:pt>
                <c:pt idx="2">
                  <c:v>Age [30,50]</c:v>
                </c:pt>
                <c:pt idx="3">
                  <c:v>Age=&gt;51</c:v>
                </c:pt>
              </c:strCache>
            </c:strRef>
          </c:cat>
          <c:val>
            <c:numRef>
              <c:f>CERVICAL!$BL$18:$BO$18</c:f>
              <c:numCache>
                <c:formatCode>_-* #,##0\ _€_-;\-* #,##0\ _€_-;_-* "-"??\ _€_-;_-@_-</c:formatCode>
                <c:ptCount val="4"/>
                <c:pt idx="0">
                  <c:v>3466</c:v>
                </c:pt>
                <c:pt idx="1">
                  <c:v>5103</c:v>
                </c:pt>
                <c:pt idx="2">
                  <c:v>6729</c:v>
                </c:pt>
                <c:pt idx="3">
                  <c:v>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A-4DD0-950B-BE1F8FE9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02144"/>
        <c:axId val="113303936"/>
      </c:lineChart>
      <c:catAx>
        <c:axId val="11330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s-ES"/>
          </a:p>
        </c:txPr>
        <c:crossAx val="113303936"/>
        <c:crosses val="autoZero"/>
        <c:auto val="1"/>
        <c:lblAlgn val="ctr"/>
        <c:lblOffset val="100"/>
        <c:noMultiLvlLbl val="0"/>
      </c:catAx>
      <c:valAx>
        <c:axId val="113303936"/>
        <c:scaling>
          <c:logBase val="10"/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1330214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ALL INJURIES BY GENDER (n=18843)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ALPINE SKI INJURIES BY GENDER (n=11728)</c:v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CA7-4E37-B126-91699DA2D75C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CA7-4E37-B126-91699DA2D75C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2000" b="0" i="0" u="none" strike="noStrike" baseline="0">
                    <a:solidFill>
                      <a:schemeClr val="bg1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(Datos!$L$34,Datos!$O$34)</c:f>
              <c:numCache>
                <c:formatCode>0.00%</c:formatCode>
                <c:ptCount val="2"/>
                <c:pt idx="0">
                  <c:v>0.54606691354871661</c:v>
                </c:pt>
                <c:pt idx="1">
                  <c:v>0.45393308645128339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A7-4E37-B126-91699DA2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559403473544306"/>
          <c:y val="0.35229798827898656"/>
          <c:w val="0.2254339305852664"/>
          <c:h val="0.30179875183823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CERVICAL SPINE BY GENDER (n=344)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0150472245140518E-2"/>
          <c:y val="0.19194515852613539"/>
          <c:w val="0.75809451826379959"/>
          <c:h val="0.77035132819194518"/>
        </c:manualLayout>
      </c:layout>
      <c:pie3DChart>
        <c:varyColors val="1"/>
        <c:ser>
          <c:idx val="0"/>
          <c:order val="0"/>
          <c:tx>
            <c:v>CERVICAL SPINE BY GENDER (n=339)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(CERVICAL!$AS$12,CERVICAL!$BA$12)</c:f>
              <c:numCache>
                <c:formatCode>0%</c:formatCode>
                <c:ptCount val="2"/>
                <c:pt idx="0">
                  <c:v>0.40469208211143692</c:v>
                </c:pt>
                <c:pt idx="1">
                  <c:v>0.58944281524926689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6-454F-9086-5E52AE387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81722872589011142"/>
          <c:y val="0.30571287843518274"/>
          <c:w val="0.17178010743072103"/>
          <c:h val="0.35078517498937312"/>
        </c:manualLayout>
      </c:layout>
      <c:overlay val="0"/>
      <c:txPr>
        <a:bodyPr/>
        <a:lstStyle/>
        <a:p>
          <a:pPr rtl="0"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 alignWithMargins="0"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43434201470904E-2"/>
          <c:y val="0.16224274337711866"/>
          <c:w val="0.77451968021297368"/>
          <c:h val="0.7471798950911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CERVICAL!$AL$17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multiLvlStrRef>
              <c:f>CERVICAL!$AM$15:$AS$16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Cervical Spine</c:v>
                  </c:pt>
                  <c:pt idx="1">
                    <c:v>Cervical Spine</c:v>
                  </c:pt>
                  <c:pt idx="2">
                    <c:v>Cervical Spine</c:v>
                  </c:pt>
                  <c:pt idx="3">
                    <c:v>Cervical Spine</c:v>
                  </c:pt>
                  <c:pt idx="4">
                    <c:v>Cervical Spine</c:v>
                  </c:pt>
                  <c:pt idx="5">
                    <c:v>Cervical Spine</c:v>
                  </c:pt>
                  <c:pt idx="6">
                    <c:v>Cervical Spine</c:v>
                  </c:pt>
                </c:lvl>
              </c:multiLvlStrCache>
            </c:multiLvlStrRef>
          </c:cat>
          <c:val>
            <c:numRef>
              <c:f>CERVICAL!$AM$17:$AS$17</c:f>
              <c:numCache>
                <c:formatCode>General</c:formatCode>
                <c:ptCount val="7"/>
                <c:pt idx="0">
                  <c:v>21</c:v>
                </c:pt>
                <c:pt idx="1">
                  <c:v>14</c:v>
                </c:pt>
                <c:pt idx="2">
                  <c:v>25</c:v>
                </c:pt>
                <c:pt idx="3">
                  <c:v>29</c:v>
                </c:pt>
                <c:pt idx="4">
                  <c:v>20</c:v>
                </c:pt>
                <c:pt idx="5">
                  <c:v>18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7-4E06-B33A-3C8DB2DB0177}"/>
            </c:ext>
          </c:extLst>
        </c:ser>
        <c:ser>
          <c:idx val="1"/>
          <c:order val="1"/>
          <c:tx>
            <c:strRef>
              <c:f>CERVICAL!$AL$18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multiLvlStrRef>
              <c:f>CERVICAL!$AM$15:$AS$16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Cervical Spine</c:v>
                  </c:pt>
                  <c:pt idx="1">
                    <c:v>Cervical Spine</c:v>
                  </c:pt>
                  <c:pt idx="2">
                    <c:v>Cervical Spine</c:v>
                  </c:pt>
                  <c:pt idx="3">
                    <c:v>Cervical Spine</c:v>
                  </c:pt>
                  <c:pt idx="4">
                    <c:v>Cervical Spine</c:v>
                  </c:pt>
                  <c:pt idx="5">
                    <c:v>Cervical Spine</c:v>
                  </c:pt>
                  <c:pt idx="6">
                    <c:v>Cervical Spine</c:v>
                  </c:pt>
                </c:lvl>
              </c:multiLvlStrCache>
            </c:multiLvlStrRef>
          </c:cat>
          <c:val>
            <c:numRef>
              <c:f>CERVICAL!$AM$18:$AS$18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39</c:v>
                </c:pt>
                <c:pt idx="3">
                  <c:v>45</c:v>
                </c:pt>
                <c:pt idx="4">
                  <c:v>41</c:v>
                </c:pt>
                <c:pt idx="5">
                  <c:v>25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7-4E06-B33A-3C8DB2DB0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28512"/>
        <c:axId val="113738496"/>
      </c:barChart>
      <c:catAx>
        <c:axId val="11372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738496"/>
        <c:crosses val="autoZero"/>
        <c:auto val="1"/>
        <c:lblAlgn val="ctr"/>
        <c:lblOffset val="100"/>
        <c:noMultiLvlLbl val="0"/>
      </c:catAx>
      <c:valAx>
        <c:axId val="11373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2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20406877219247"/>
          <c:y val="0.42609070696046791"/>
          <c:w val="0.12574995470178571"/>
          <c:h val="0.23600737685803019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984736637920645E-2"/>
          <c:y val="0.23400904092112557"/>
          <c:w val="0.75329314773575562"/>
          <c:h val="0.6598171760628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CERVICAL!$CB$16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multiLvlStrRef>
              <c:f>CERVICAL!$CC$14:$CI$15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KneeLiga</c:v>
                  </c:pt>
                  <c:pt idx="1">
                    <c:v>KneeLiga</c:v>
                  </c:pt>
                  <c:pt idx="2">
                    <c:v>KneeLiga</c:v>
                  </c:pt>
                  <c:pt idx="3">
                    <c:v>KneeLiga</c:v>
                  </c:pt>
                  <c:pt idx="4">
                    <c:v>KneeLiga</c:v>
                  </c:pt>
                  <c:pt idx="5">
                    <c:v>KneeLiga</c:v>
                  </c:pt>
                  <c:pt idx="6">
                    <c:v>KneeLiga</c:v>
                  </c:pt>
                </c:lvl>
              </c:multiLvlStrCache>
            </c:multiLvlStrRef>
          </c:cat>
          <c:val>
            <c:numRef>
              <c:f>CERVICAL!$CC$16:$CI$16</c:f>
              <c:numCache>
                <c:formatCode>_-* #,##0\ _€_-;\-* #,##0\ _€_-;_-* "-"??\ _€_-;_-@_-</c:formatCode>
                <c:ptCount val="7"/>
                <c:pt idx="0">
                  <c:v>191</c:v>
                </c:pt>
                <c:pt idx="1">
                  <c:v>63</c:v>
                </c:pt>
                <c:pt idx="2">
                  <c:v>124</c:v>
                </c:pt>
                <c:pt idx="3">
                  <c:v>238</c:v>
                </c:pt>
                <c:pt idx="4">
                  <c:v>321</c:v>
                </c:pt>
                <c:pt idx="5">
                  <c:v>230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4469-ACC7-FF5AD7288024}"/>
            </c:ext>
          </c:extLst>
        </c:ser>
        <c:ser>
          <c:idx val="1"/>
          <c:order val="1"/>
          <c:tx>
            <c:strRef>
              <c:f>CERVICAL!$CB$17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multiLvlStrRef>
              <c:f>CERVICAL!$CC$14:$CI$15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KneeLiga</c:v>
                  </c:pt>
                  <c:pt idx="1">
                    <c:v>KneeLiga</c:v>
                  </c:pt>
                  <c:pt idx="2">
                    <c:v>KneeLiga</c:v>
                  </c:pt>
                  <c:pt idx="3">
                    <c:v>KneeLiga</c:v>
                  </c:pt>
                  <c:pt idx="4">
                    <c:v>KneeLiga</c:v>
                  </c:pt>
                  <c:pt idx="5">
                    <c:v>KneeLiga</c:v>
                  </c:pt>
                  <c:pt idx="6">
                    <c:v>KneeLiga</c:v>
                  </c:pt>
                </c:lvl>
              </c:multiLvlStrCache>
            </c:multiLvlStrRef>
          </c:cat>
          <c:val>
            <c:numRef>
              <c:f>CERVICAL!$CC$17:$CI$17</c:f>
              <c:numCache>
                <c:formatCode>_-* #,##0\ _€_-;\-* #,##0\ _€_-;_-* "-"??\ _€_-;_-@_-</c:formatCode>
                <c:ptCount val="7"/>
                <c:pt idx="0">
                  <c:v>187</c:v>
                </c:pt>
                <c:pt idx="1">
                  <c:v>95</c:v>
                </c:pt>
                <c:pt idx="2">
                  <c:v>189</c:v>
                </c:pt>
                <c:pt idx="3">
                  <c:v>364</c:v>
                </c:pt>
                <c:pt idx="4">
                  <c:v>477</c:v>
                </c:pt>
                <c:pt idx="5">
                  <c:v>355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4-4469-ACC7-FF5AD728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038656"/>
        <c:axId val="114040192"/>
      </c:barChart>
      <c:catAx>
        <c:axId val="1140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4040192"/>
        <c:crosses val="autoZero"/>
        <c:auto val="1"/>
        <c:lblAlgn val="ctr"/>
        <c:lblOffset val="100"/>
        <c:noMultiLvlLbl val="0"/>
      </c:catAx>
      <c:valAx>
        <c:axId val="114040192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1403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43067580855559"/>
          <c:y val="0.33643945234496614"/>
          <c:w val="0.12647683876508672"/>
          <c:h val="0.23702613246864851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KNEE LIGA BY GENDER (n=4408)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(CERVICAL!$CQ$12,CERVICAL!$CY$12)</c:f>
              <c:numCache>
                <c:formatCode>0%</c:formatCode>
                <c:ptCount val="2"/>
                <c:pt idx="0">
                  <c:v>0.41061705989110708</c:v>
                </c:pt>
                <c:pt idx="1">
                  <c:v>0.58938294010889292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6-499B-B750-A75E40F07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HEAD TRAUMA BY GENDER (n=81)</c:v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(CERVICAL!$DH$12,CERVICAL!$DP$12)</c:f>
              <c:numCache>
                <c:formatCode>0%</c:formatCode>
                <c:ptCount val="2"/>
                <c:pt idx="0">
                  <c:v>0.50617283950617287</c:v>
                </c:pt>
                <c:pt idx="1">
                  <c:v>0.49382716049382713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F-4F45-BB4A-EC043A28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843434201470904E-2"/>
          <c:y val="0.16224274337711866"/>
          <c:w val="0.77451968021297368"/>
          <c:h val="0.74717989509119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CERVICAL!$DK$17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multiLvlStrRef>
              <c:f>CERVICAL!$DL$15:$DR$16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All Injuries</c:v>
                  </c:pt>
                  <c:pt idx="1">
                    <c:v>All Injuries</c:v>
                  </c:pt>
                  <c:pt idx="2">
                    <c:v>All Injuries</c:v>
                  </c:pt>
                  <c:pt idx="3">
                    <c:v>All Injuries</c:v>
                  </c:pt>
                  <c:pt idx="4">
                    <c:v>All Injuries</c:v>
                  </c:pt>
                  <c:pt idx="5">
                    <c:v>All Injuries</c:v>
                  </c:pt>
                  <c:pt idx="6">
                    <c:v>All Injuries</c:v>
                  </c:pt>
                </c:lvl>
              </c:multiLvlStrCache>
            </c:multiLvlStrRef>
          </c:cat>
          <c:val>
            <c:numRef>
              <c:f>CERVICAL!$DL$17:$DR$17</c:f>
              <c:numCache>
                <c:formatCode>_-* #,##0\ _€_-;\-* #,##0\ _€_-;_-* "-"??\ _€_-;_-@_-</c:formatCode>
                <c:ptCount val="7"/>
                <c:pt idx="0">
                  <c:v>1116</c:v>
                </c:pt>
                <c:pt idx="1">
                  <c:v>679</c:v>
                </c:pt>
                <c:pt idx="2">
                  <c:v>1202</c:v>
                </c:pt>
                <c:pt idx="3">
                  <c:v>1410</c:v>
                </c:pt>
                <c:pt idx="4">
                  <c:v>1941</c:v>
                </c:pt>
                <c:pt idx="5">
                  <c:v>1619</c:v>
                </c:pt>
                <c:pt idx="6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E-4071-9AD1-356CA3C8EFC5}"/>
            </c:ext>
          </c:extLst>
        </c:ser>
        <c:ser>
          <c:idx val="1"/>
          <c:order val="1"/>
          <c:tx>
            <c:strRef>
              <c:f>CERVICAL!$DK$18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multiLvlStrRef>
              <c:f>CERVICAL!$DL$15:$DR$16</c:f>
              <c:multiLvlStrCache>
                <c:ptCount val="7"/>
                <c:lvl>
                  <c:pt idx="0">
                    <c:v>&lt;=15</c:v>
                  </c:pt>
                  <c:pt idx="1">
                    <c:v>16-19</c:v>
                  </c:pt>
                  <c:pt idx="2">
                    <c:v>20-29</c:v>
                  </c:pt>
                  <c:pt idx="3">
                    <c:v>30-39</c:v>
                  </c:pt>
                  <c:pt idx="4">
                    <c:v>40-49</c:v>
                  </c:pt>
                  <c:pt idx="5">
                    <c:v>50-59</c:v>
                  </c:pt>
                  <c:pt idx="6">
                    <c:v>&gt;60</c:v>
                  </c:pt>
                </c:lvl>
                <c:lvl>
                  <c:pt idx="0">
                    <c:v>All Injuries</c:v>
                  </c:pt>
                  <c:pt idx="1">
                    <c:v>All Injuries</c:v>
                  </c:pt>
                  <c:pt idx="2">
                    <c:v>All Injuries</c:v>
                  </c:pt>
                  <c:pt idx="3">
                    <c:v>All Injuries</c:v>
                  </c:pt>
                  <c:pt idx="4">
                    <c:v>All Injuries</c:v>
                  </c:pt>
                  <c:pt idx="5">
                    <c:v>All Injuries</c:v>
                  </c:pt>
                  <c:pt idx="6">
                    <c:v>All Injuries</c:v>
                  </c:pt>
                </c:lvl>
              </c:multiLvlStrCache>
            </c:multiLvlStrRef>
          </c:cat>
          <c:val>
            <c:numRef>
              <c:f>CERVICAL!$DL$18:$DR$18</c:f>
              <c:numCache>
                <c:formatCode>_-* #,##0\ _€_-;\-* #,##0\ _€_-;_-* "-"??\ _€_-;_-@_-</c:formatCode>
                <c:ptCount val="7"/>
                <c:pt idx="0">
                  <c:v>1020</c:v>
                </c:pt>
                <c:pt idx="1">
                  <c:v>602</c:v>
                </c:pt>
                <c:pt idx="2">
                  <c:v>866</c:v>
                </c:pt>
                <c:pt idx="3">
                  <c:v>1222</c:v>
                </c:pt>
                <c:pt idx="4">
                  <c:v>1628</c:v>
                </c:pt>
                <c:pt idx="5">
                  <c:v>1433</c:v>
                </c:pt>
                <c:pt idx="6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E-4071-9AD1-356CA3C8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66624"/>
        <c:axId val="113868160"/>
      </c:barChart>
      <c:catAx>
        <c:axId val="1138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868160"/>
        <c:crosses val="autoZero"/>
        <c:auto val="1"/>
        <c:lblAlgn val="ctr"/>
        <c:lblOffset val="100"/>
        <c:noMultiLvlLbl val="0"/>
      </c:catAx>
      <c:valAx>
        <c:axId val="11386816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1386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20406877219247"/>
          <c:y val="0.42609070696046791"/>
          <c:w val="0.12574995470178571"/>
          <c:h val="0.23600737685803019"/>
        </c:manualLayout>
      </c:layout>
      <c:overlay val="0"/>
      <c:txPr>
        <a:bodyPr/>
        <a:lstStyle/>
        <a:p>
          <a:pPr>
            <a:defRPr sz="20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365266841644795E-2"/>
          <c:y val="0.11750680101157568"/>
          <c:w val="0.57402608072535999"/>
          <c:h val="0.82462277321717758"/>
        </c:manualLayout>
      </c:layout>
      <c:pie3DChart>
        <c:varyColors val="1"/>
        <c:ser>
          <c:idx val="0"/>
          <c:order val="0"/>
          <c:explosion val="25"/>
          <c:dPt>
            <c:idx val="5"/>
            <c:bubble3D val="0"/>
            <c:explosion val="35"/>
            <c:extLst>
              <c:ext xmlns:c16="http://schemas.microsoft.com/office/drawing/2014/chart" uri="{C3380CC4-5D6E-409C-BE32-E72D297353CC}">
                <c16:uniqueId val="{00000000-543E-4A19-AF59-C7224EBA9ED5}"/>
              </c:ext>
            </c:extLst>
          </c:dPt>
          <c:dPt>
            <c:idx val="6"/>
            <c:bubble3D val="0"/>
            <c:explosion val="37"/>
            <c:extLst>
              <c:ext xmlns:c16="http://schemas.microsoft.com/office/drawing/2014/chart" uri="{C3380CC4-5D6E-409C-BE32-E72D297353CC}">
                <c16:uniqueId val="{00000001-543E-4A19-AF59-C7224EBA9ED5}"/>
              </c:ext>
            </c:extLst>
          </c:dPt>
          <c:dPt>
            <c:idx val="9"/>
            <c:bubble3D val="0"/>
            <c:explosion val="45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543E-4A19-AF59-C7224EBA9ED5}"/>
              </c:ext>
            </c:extLst>
          </c:dPt>
          <c:dLbls>
            <c:dLbl>
              <c:idx val="7"/>
              <c:layout>
                <c:manualLayout>
                  <c:x val="4.7150043744531932E-2"/>
                  <c:y val="-8.1439559638378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3E-4A19-AF59-C7224EBA9ED5}"/>
                </c:ext>
              </c:extLst>
            </c:dLbl>
            <c:dLbl>
              <c:idx val="9"/>
              <c:layout>
                <c:manualLayout>
                  <c:x val="-4.3383639545056868E-3"/>
                  <c:y val="-6.6354257801108193E-2"/>
                </c:manualLayout>
              </c:layout>
              <c:spPr/>
              <c:txPr>
                <a:bodyPr/>
                <a:lstStyle/>
                <a:p>
                  <a:pPr>
                    <a:defRPr sz="1600"/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3E-4A19-AF59-C7224EBA9E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CERVICAL!$C$26:$M$26</c:f>
              <c:strCache>
                <c:ptCount val="11"/>
                <c:pt idx="0">
                  <c:v>Knee Liga</c:v>
                </c:pt>
                <c:pt idx="1">
                  <c:v>Skier's Thumb</c:v>
                </c:pt>
                <c:pt idx="2">
                  <c:v>Wrist Fx</c:v>
                </c:pt>
                <c:pt idx="3">
                  <c:v>Shoulder Dislo</c:v>
                </c:pt>
                <c:pt idx="4">
                  <c:v>AC dislocat</c:v>
                </c:pt>
                <c:pt idx="5">
                  <c:v>Upper Extr Contusions</c:v>
                </c:pt>
                <c:pt idx="6">
                  <c:v>Lower Extr Contusions</c:v>
                </c:pt>
                <c:pt idx="7">
                  <c:v>Trunk</c:v>
                </c:pt>
                <c:pt idx="8">
                  <c:v>Head/Face Contusions</c:v>
                </c:pt>
                <c:pt idx="9">
                  <c:v>Cervical Spine</c:v>
                </c:pt>
                <c:pt idx="10">
                  <c:v>Other</c:v>
                </c:pt>
              </c:strCache>
            </c:strRef>
          </c:cat>
          <c:val>
            <c:numRef>
              <c:f>CERVICAL!$C$36:$M$36</c:f>
              <c:numCache>
                <c:formatCode>0%</c:formatCode>
                <c:ptCount val="11"/>
                <c:pt idx="0">
                  <c:v>0.23530129299829228</c:v>
                </c:pt>
                <c:pt idx="1">
                  <c:v>6.1295437911685777E-2</c:v>
                </c:pt>
                <c:pt idx="2">
                  <c:v>4.4645035374481584E-2</c:v>
                </c:pt>
                <c:pt idx="3">
                  <c:v>2.1468650890461089E-2</c:v>
                </c:pt>
                <c:pt idx="4">
                  <c:v>1.9394974383996098E-2</c:v>
                </c:pt>
                <c:pt idx="5">
                  <c:v>0.13661868748475237</c:v>
                </c:pt>
                <c:pt idx="6">
                  <c:v>7.8616735789216879E-2</c:v>
                </c:pt>
                <c:pt idx="7">
                  <c:v>7.2273725298853383E-2</c:v>
                </c:pt>
                <c:pt idx="8">
                  <c:v>4.1839473042205415E-2</c:v>
                </c:pt>
                <c:pt idx="9">
                  <c:v>1.7504269333983899E-2</c:v>
                </c:pt>
                <c:pt idx="10">
                  <c:v>0.27104171749207112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3E-4A19-AF59-C7224EBA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72194770993663238"/>
          <c:y val="0.25499078572625228"/>
          <c:w val="0.26342500087821324"/>
          <c:h val="0.64807313979369596"/>
        </c:manualLayout>
      </c:layout>
      <c:overlay val="0"/>
      <c:txPr>
        <a:bodyPr/>
        <a:lstStyle/>
        <a:p>
          <a:pPr>
            <a:defRPr sz="1000"/>
          </a:pPr>
          <a:endParaRPr lang="es-ES"/>
        </a:p>
      </c:txPr>
    </c:legend>
    <c:plotVisOnly val="1"/>
    <c:dispBlanksAs val="gap"/>
    <c:showDLblsOverMax val="0"/>
  </c:chart>
  <c:printSettings>
    <c:headerFooter alignWithMargins="0"/>
    <c:pageMargins b="0.75" l="0.7" r="0.7" t="0.75" header="0.3" footer="0.3"/>
    <c:pageSetup/>
  </c:printSettings>
  <c:userShapes r:id="rId1"/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CERVICAL!$O$2</c:f>
              <c:strCache>
                <c:ptCount val="1"/>
                <c:pt idx="0">
                  <c:v>Collision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(CERVICAL!$O$3,CERVICAL!$P$3)</c:f>
              <c:strCache>
                <c:ptCount val="2"/>
                <c:pt idx="0">
                  <c:v>Snowboard</c:v>
                </c:pt>
                <c:pt idx="1">
                  <c:v>AlpineSki</c:v>
                </c:pt>
              </c:strCache>
            </c:strRef>
          </c:cat>
          <c:val>
            <c:numRef>
              <c:f>CERVICAL!$O$12:$P$12</c:f>
              <c:numCache>
                <c:formatCode>0.00%</c:formatCode>
                <c:ptCount val="2"/>
                <c:pt idx="0">
                  <c:v>0.12195121951219512</c:v>
                </c:pt>
                <c:pt idx="1">
                  <c:v>0.87804878048780488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4-4379-AF28-915EFAAEF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QUIM'!$EV$1</c:f>
              <c:strCache>
                <c:ptCount val="1"/>
                <c:pt idx="0">
                  <c:v>% PATELAR FRACTURES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QUIM'!$EV$3:$EV$12</c:f>
              <c:numCache>
                <c:formatCode>0.00%</c:formatCode>
                <c:ptCount val="10"/>
                <c:pt idx="0">
                  <c:v>1.0952902519167579E-3</c:v>
                </c:pt>
                <c:pt idx="1">
                  <c:v>1.152073732718894E-3</c:v>
                </c:pt>
                <c:pt idx="2">
                  <c:v>1.0989010989010989E-3</c:v>
                </c:pt>
                <c:pt idx="3">
                  <c:v>2.2099447513812156E-3</c:v>
                </c:pt>
                <c:pt idx="4">
                  <c:v>1.7793594306049821E-3</c:v>
                </c:pt>
                <c:pt idx="5">
                  <c:v>1.002004008016032E-3</c:v>
                </c:pt>
                <c:pt idx="6">
                  <c:v>1.1428571428571429E-3</c:v>
                </c:pt>
                <c:pt idx="7">
                  <c:v>8.5543199315654401E-4</c:v>
                </c:pt>
                <c:pt idx="8">
                  <c:v>1.0080645161290322E-3</c:v>
                </c:pt>
                <c:pt idx="9">
                  <c:v>2.0345879959308239E-3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D-44E2-9253-D734F90E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33728"/>
        <c:axId val="109047808"/>
      </c:lineChart>
      <c:catAx>
        <c:axId val="10903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47808"/>
        <c:crosses val="autoZero"/>
        <c:auto val="1"/>
        <c:lblAlgn val="ctr"/>
        <c:lblOffset val="100"/>
        <c:noMultiLvlLbl val="0"/>
      </c:catAx>
      <c:valAx>
        <c:axId val="109047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03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QUIM'!$EW$1</c:f>
              <c:strCache>
                <c:ptCount val="1"/>
                <c:pt idx="0">
                  <c:v>% PATELAR DISLOCATIONS</c:v>
                </c:pt>
              </c:strCache>
            </c:strRef>
          </c:tx>
          <c:cat>
            <c:multiLvlStrRef>
              <c:f>'RAW DATA PER QUIM'!$B$3:$D$12</c:f>
              <c:multiLvlStrCache>
                <c:ptCount val="10"/>
                <c:lvl>
                  <c:pt idx="0">
                    <c:v>913</c:v>
                  </c:pt>
                  <c:pt idx="1">
                    <c:v>868</c:v>
                  </c:pt>
                  <c:pt idx="2">
                    <c:v>910</c:v>
                  </c:pt>
                  <c:pt idx="3">
                    <c:v>905</c:v>
                  </c:pt>
                  <c:pt idx="4">
                    <c:v>1124</c:v>
                  </c:pt>
                  <c:pt idx="5">
                    <c:v>998</c:v>
                  </c:pt>
                  <c:pt idx="6">
                    <c:v>875</c:v>
                  </c:pt>
                  <c:pt idx="7">
                    <c:v>1169</c:v>
                  </c:pt>
                  <c:pt idx="8">
                    <c:v>992</c:v>
                  </c:pt>
                  <c:pt idx="9">
                    <c:v>983</c:v>
                  </c:pt>
                </c:lvl>
                <c:lvl>
                  <c:pt idx="0">
                    <c:v>3234</c:v>
                  </c:pt>
                  <c:pt idx="1">
                    <c:v>2782</c:v>
                  </c:pt>
                  <c:pt idx="2">
                    <c:v>2729</c:v>
                  </c:pt>
                  <c:pt idx="3">
                    <c:v>2340</c:v>
                  </c:pt>
                  <c:pt idx="4">
                    <c:v>2514</c:v>
                  </c:pt>
                  <c:pt idx="5">
                    <c:v>2951</c:v>
                  </c:pt>
                  <c:pt idx="6">
                    <c:v>2528</c:v>
                  </c:pt>
                  <c:pt idx="7">
                    <c:v>2555</c:v>
                  </c:pt>
                  <c:pt idx="8">
                    <c:v>2763</c:v>
                  </c:pt>
                  <c:pt idx="9">
                    <c:v>2688</c:v>
                  </c:pt>
                </c:lvl>
                <c:lvl>
                  <c:pt idx="0">
                    <c:v>2010/11</c:v>
                  </c:pt>
                  <c:pt idx="1">
                    <c:v>2011/12</c:v>
                  </c:pt>
                  <c:pt idx="2">
                    <c:v>2012/13</c:v>
                  </c:pt>
                  <c:pt idx="3">
                    <c:v>2013/14</c:v>
                  </c:pt>
                  <c:pt idx="4">
                    <c:v>2014/15</c:v>
                  </c:pt>
                  <c:pt idx="5">
                    <c:v>2015/16</c:v>
                  </c:pt>
                  <c:pt idx="6">
                    <c:v>2016/17</c:v>
                  </c:pt>
                  <c:pt idx="7">
                    <c:v>2017/18</c:v>
                  </c:pt>
                  <c:pt idx="8">
                    <c:v>2018/19</c:v>
                  </c:pt>
                  <c:pt idx="9">
                    <c:v>2019/20</c:v>
                  </c:pt>
                </c:lvl>
              </c:multiLvlStrCache>
            </c:multiLvlStrRef>
          </c:cat>
          <c:val>
            <c:numRef>
              <c:f>'RAW DATA PER QUIM'!$EW$3:$EW$12</c:f>
              <c:numCache>
                <c:formatCode>0.00%</c:formatCode>
                <c:ptCount val="10"/>
                <c:pt idx="0">
                  <c:v>0</c:v>
                </c:pt>
                <c:pt idx="1">
                  <c:v>2.304147465437788E-3</c:v>
                </c:pt>
                <c:pt idx="2">
                  <c:v>1.0989010989010989E-3</c:v>
                </c:pt>
                <c:pt idx="3">
                  <c:v>1.1049723756906078E-3</c:v>
                </c:pt>
                <c:pt idx="4">
                  <c:v>2.6690391459074734E-3</c:v>
                </c:pt>
                <c:pt idx="5">
                  <c:v>6.0120240480961923E-3</c:v>
                </c:pt>
                <c:pt idx="6">
                  <c:v>0</c:v>
                </c:pt>
                <c:pt idx="7">
                  <c:v>3.4217279726261761E-3</c:v>
                </c:pt>
                <c:pt idx="8">
                  <c:v>3.0241935483870967E-3</c:v>
                </c:pt>
                <c:pt idx="9">
                  <c:v>3.0518819938962359E-3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244-8105-0E601B70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63072"/>
        <c:axId val="108164608"/>
      </c:lineChart>
      <c:catAx>
        <c:axId val="1081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64608"/>
        <c:crosses val="autoZero"/>
        <c:auto val="1"/>
        <c:lblAlgn val="ctr"/>
        <c:lblOffset val="100"/>
        <c:noMultiLvlLbl val="0"/>
      </c:catAx>
      <c:valAx>
        <c:axId val="1081646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1081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QUIM'!$EX$1</c:f>
              <c:strCache>
                <c:ptCount val="1"/>
                <c:pt idx="0">
                  <c:v>% PCL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QUIM'!$EX$3:$EX$12</c:f>
              <c:numCache>
                <c:formatCode>0.00%</c:formatCode>
                <c:ptCount val="10"/>
                <c:pt idx="0">
                  <c:v>2.1905805038335158E-3</c:v>
                </c:pt>
                <c:pt idx="1">
                  <c:v>1.152073732718894E-3</c:v>
                </c:pt>
                <c:pt idx="2">
                  <c:v>5.4945054945054949E-3</c:v>
                </c:pt>
                <c:pt idx="3">
                  <c:v>2.2099447513812156E-3</c:v>
                </c:pt>
                <c:pt idx="4">
                  <c:v>3.5587188612099642E-3</c:v>
                </c:pt>
                <c:pt idx="5">
                  <c:v>1.002004008016032E-3</c:v>
                </c:pt>
                <c:pt idx="6">
                  <c:v>0</c:v>
                </c:pt>
                <c:pt idx="7">
                  <c:v>3.4217279726261761E-3</c:v>
                </c:pt>
                <c:pt idx="8">
                  <c:v>3.0241935483870967E-3</c:v>
                </c:pt>
                <c:pt idx="9">
                  <c:v>5.0864699898270603E-3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2-44EA-AF37-5F320A6E2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80992"/>
        <c:axId val="108182528"/>
      </c:lineChart>
      <c:catAx>
        <c:axId val="1081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182528"/>
        <c:crosses val="autoZero"/>
        <c:auto val="1"/>
        <c:lblAlgn val="ctr"/>
        <c:lblOffset val="100"/>
        <c:noMultiLvlLbl val="0"/>
      </c:catAx>
      <c:valAx>
        <c:axId val="108182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8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MCL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QUIM'!$EZ$1</c:f>
              <c:strCache>
                <c:ptCount val="1"/>
                <c:pt idx="0">
                  <c:v>% MCL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QUIM'!$EZ$3:$EZ$12</c:f>
              <c:numCache>
                <c:formatCode>0.00%</c:formatCode>
                <c:ptCount val="10"/>
                <c:pt idx="0">
                  <c:v>0.45345016429353779</c:v>
                </c:pt>
                <c:pt idx="1">
                  <c:v>0.49654377880184331</c:v>
                </c:pt>
                <c:pt idx="2">
                  <c:v>0.4747252747252747</c:v>
                </c:pt>
                <c:pt idx="3">
                  <c:v>0.45635359116022101</c:v>
                </c:pt>
                <c:pt idx="4">
                  <c:v>0.4279359430604982</c:v>
                </c:pt>
                <c:pt idx="5">
                  <c:v>0.39078156312625251</c:v>
                </c:pt>
                <c:pt idx="6">
                  <c:v>0.47542857142857142</c:v>
                </c:pt>
                <c:pt idx="7">
                  <c:v>0.3592814371257485</c:v>
                </c:pt>
                <c:pt idx="8">
                  <c:v>0.20967741935483872</c:v>
                </c:pt>
                <c:pt idx="9">
                  <c:v>0.41912512716174977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D-40AD-AE9E-4FE30EF4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94816"/>
        <c:axId val="108278528"/>
      </c:lineChart>
      <c:catAx>
        <c:axId val="10819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78528"/>
        <c:crosses val="autoZero"/>
        <c:auto val="1"/>
        <c:lblAlgn val="ctr"/>
        <c:lblOffset val="100"/>
        <c:noMultiLvlLbl val="0"/>
      </c:catAx>
      <c:valAx>
        <c:axId val="1082785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19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tx>
            <c:v>KNEE INJURIES</c:v>
          </c:tx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CF1D-46B6-A321-D62AE428E7D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1D-46B6-A321-D62AE428E7D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QUIM'!$E$1:$F$1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'RAW DATA PER QUIM'!$E$19:$F$19</c:f>
              <c:numCache>
                <c:formatCode>0.00%</c:formatCode>
                <c:ptCount val="2"/>
                <c:pt idx="0">
                  <c:v>0.42754441819862382</c:v>
                </c:pt>
                <c:pt idx="1">
                  <c:v>0.56002875629043858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D-46B6-A321-D62AE428E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276216518960231"/>
          <c:y val="0.46689895470383275"/>
          <c:w val="0.30753160039095528"/>
          <c:h val="0.264808362369337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% LCL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QUIM'!$EY$1</c:f>
              <c:strCache>
                <c:ptCount val="1"/>
                <c:pt idx="0">
                  <c:v>% LCL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QUIM'!$EY$3:$EY$12</c:f>
              <c:numCache>
                <c:formatCode>0.00%</c:formatCode>
                <c:ptCount val="10"/>
                <c:pt idx="0">
                  <c:v>7.2289156626506021E-2</c:v>
                </c:pt>
                <c:pt idx="1">
                  <c:v>3.9170506912442393E-2</c:v>
                </c:pt>
                <c:pt idx="2">
                  <c:v>3.1868131868131866E-2</c:v>
                </c:pt>
                <c:pt idx="3">
                  <c:v>9.0607734806629828E-2</c:v>
                </c:pt>
                <c:pt idx="4">
                  <c:v>7.7402135231316727E-2</c:v>
                </c:pt>
                <c:pt idx="5">
                  <c:v>7.3146292585170344E-2</c:v>
                </c:pt>
                <c:pt idx="6">
                  <c:v>3.7714285714285714E-2</c:v>
                </c:pt>
                <c:pt idx="7">
                  <c:v>9.4097519247219839E-3</c:v>
                </c:pt>
                <c:pt idx="8">
                  <c:v>3.125E-2</c:v>
                </c:pt>
                <c:pt idx="9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7-4E0D-95DE-87D374BA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27680"/>
        <c:axId val="108329216"/>
      </c:lineChart>
      <c:catAx>
        <c:axId val="10832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329216"/>
        <c:crosses val="autoZero"/>
        <c:auto val="1"/>
        <c:lblAlgn val="ctr"/>
        <c:lblOffset val="100"/>
        <c:noMultiLvlLbl val="0"/>
      </c:catAx>
      <c:valAx>
        <c:axId val="108329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832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PER QUIM'!$ED$1</c:f>
              <c:strCache>
                <c:ptCount val="1"/>
                <c:pt idx="0">
                  <c:v>% LIGAMENTS TOTAL</c:v>
                </c:pt>
              </c:strCache>
            </c:strRef>
          </c:tx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QUIM'!$ED$3:$ED$12</c:f>
              <c:numCache>
                <c:formatCode>0.00%</c:formatCode>
                <c:ptCount val="10"/>
                <c:pt idx="0">
                  <c:v>0.87951807228915657</c:v>
                </c:pt>
                <c:pt idx="1">
                  <c:v>0.96543778801843316</c:v>
                </c:pt>
                <c:pt idx="2">
                  <c:v>0.89560439560439564</c:v>
                </c:pt>
                <c:pt idx="3">
                  <c:v>0.90386740331491711</c:v>
                </c:pt>
                <c:pt idx="4">
                  <c:v>0.74110320284697506</c:v>
                </c:pt>
                <c:pt idx="5">
                  <c:v>0.83867735470941884</c:v>
                </c:pt>
                <c:pt idx="6">
                  <c:v>0.95771428571428574</c:v>
                </c:pt>
                <c:pt idx="7">
                  <c:v>0.7219846022241232</c:v>
                </c:pt>
                <c:pt idx="8">
                  <c:v>0.66431451612903225</c:v>
                </c:pt>
                <c:pt idx="9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3-4D8A-8873-DE7E89DC7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24160"/>
        <c:axId val="109325696"/>
      </c:lineChart>
      <c:catAx>
        <c:axId val="109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325696"/>
        <c:crosses val="autoZero"/>
        <c:auto val="1"/>
        <c:lblAlgn val="ctr"/>
        <c:lblOffset val="100"/>
        <c:noMultiLvlLbl val="0"/>
      </c:catAx>
      <c:valAx>
        <c:axId val="109325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32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QUIM'!$DY$1:$DZ$1</c:f>
              <c:strCache>
                <c:ptCount val="2"/>
                <c:pt idx="0">
                  <c:v>TOTAL INJURIES MALE</c:v>
                </c:pt>
                <c:pt idx="1">
                  <c:v>TOTAL INJURIES FEMALE</c:v>
                </c:pt>
              </c:strCache>
            </c:strRef>
          </c:cat>
          <c:val>
            <c:numRef>
              <c:f>'RAW DATA PER QUIM'!$DY$19:$DZ$19</c:f>
              <c:numCache>
                <c:formatCode>0.00%</c:formatCode>
                <c:ptCount val="2"/>
                <c:pt idx="0">
                  <c:v>0.54418870077991255</c:v>
                </c:pt>
                <c:pt idx="1">
                  <c:v>0.45581129922008751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C-45A8-B176-EC3B1A3D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8778789382059"/>
          <c:y val="0.23392879660684829"/>
          <c:w val="0.56270075096156502"/>
          <c:h val="0.49969688246649807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QUIM'!$FO$3:$FO$12</c:f>
              <c:numCache>
                <c:formatCode>0.00%</c:formatCode>
                <c:ptCount val="10"/>
                <c:pt idx="0">
                  <c:v>0.87951807228915657</c:v>
                </c:pt>
                <c:pt idx="1">
                  <c:v>0.96543778801843316</c:v>
                </c:pt>
                <c:pt idx="2">
                  <c:v>0.89560439560439564</c:v>
                </c:pt>
                <c:pt idx="3">
                  <c:v>0.90386740331491711</c:v>
                </c:pt>
                <c:pt idx="4">
                  <c:v>0.74110320284697506</c:v>
                </c:pt>
                <c:pt idx="5">
                  <c:v>0.83867735470941884</c:v>
                </c:pt>
                <c:pt idx="6">
                  <c:v>0.95771428571428574</c:v>
                </c:pt>
                <c:pt idx="7">
                  <c:v>0.7219846022241232</c:v>
                </c:pt>
                <c:pt idx="8">
                  <c:v>0.66431451612903225</c:v>
                </c:pt>
                <c:pt idx="9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6-4B04-9D92-35525A2DD6F9}"/>
            </c:ext>
          </c:extLst>
        </c:ser>
        <c:ser>
          <c:idx val="1"/>
          <c:order val="1"/>
          <c:tx>
            <c:strRef>
              <c:f>'RAW DATA PER QUIM'!$FR$1</c:f>
              <c:strCache>
                <c:ptCount val="1"/>
                <c:pt idx="0">
                  <c:v>ACL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QUIM'!$FR$3:$FR$12</c:f>
              <c:numCache>
                <c:formatCode>0.00%</c:formatCode>
                <c:ptCount val="10"/>
                <c:pt idx="0">
                  <c:v>0.35158817086527933</c:v>
                </c:pt>
                <c:pt idx="1">
                  <c:v>0.42857142857142855</c:v>
                </c:pt>
                <c:pt idx="2">
                  <c:v>0.38351648351648354</c:v>
                </c:pt>
                <c:pt idx="3">
                  <c:v>0.35469613259668509</c:v>
                </c:pt>
                <c:pt idx="4">
                  <c:v>0.23220640569395018</c:v>
                </c:pt>
                <c:pt idx="5">
                  <c:v>0.37374749498997994</c:v>
                </c:pt>
                <c:pt idx="6">
                  <c:v>0.44457142857142856</c:v>
                </c:pt>
                <c:pt idx="7">
                  <c:v>0.34987168520102652</c:v>
                </c:pt>
                <c:pt idx="8">
                  <c:v>0.42036290322580644</c:v>
                </c:pt>
                <c:pt idx="9">
                  <c:v>0.40183112919633773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6-4B04-9D92-35525A2D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8192"/>
        <c:axId val="109470464"/>
      </c:lineChart>
      <c:catAx>
        <c:axId val="10944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70464"/>
        <c:crosses val="autoZero"/>
        <c:auto val="1"/>
        <c:lblAlgn val="ctr"/>
        <c:lblOffset val="100"/>
        <c:noMultiLvlLbl val="0"/>
      </c:catAx>
      <c:valAx>
        <c:axId val="1094704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4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035094879750041"/>
          <c:y val="0.42602486531288852"/>
          <c:w val="0.17007290755322252"/>
          <c:h val="0.12689763779527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QUIM'!$FO$3:$FO$12</c:f>
              <c:numCache>
                <c:formatCode>0.00%</c:formatCode>
                <c:ptCount val="10"/>
                <c:pt idx="0">
                  <c:v>0.87951807228915657</c:v>
                </c:pt>
                <c:pt idx="1">
                  <c:v>0.96543778801843316</c:v>
                </c:pt>
                <c:pt idx="2">
                  <c:v>0.89560439560439564</c:v>
                </c:pt>
                <c:pt idx="3">
                  <c:v>0.90386740331491711</c:v>
                </c:pt>
                <c:pt idx="4">
                  <c:v>0.74110320284697506</c:v>
                </c:pt>
                <c:pt idx="5">
                  <c:v>0.83867735470941884</c:v>
                </c:pt>
                <c:pt idx="6">
                  <c:v>0.95771428571428574</c:v>
                </c:pt>
                <c:pt idx="7">
                  <c:v>0.7219846022241232</c:v>
                </c:pt>
                <c:pt idx="8">
                  <c:v>0.66431451612903225</c:v>
                </c:pt>
                <c:pt idx="9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ACA-95D1-D2D4AF13984B}"/>
            </c:ext>
          </c:extLst>
        </c:ser>
        <c:ser>
          <c:idx val="1"/>
          <c:order val="1"/>
          <c:tx>
            <c:strRef>
              <c:f>'RAW DATA PER QUIM'!$FS$1</c:f>
              <c:strCache>
                <c:ptCount val="1"/>
                <c:pt idx="0">
                  <c:v>MCL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QUIM'!$FS$3:$FS$12</c:f>
              <c:numCache>
                <c:formatCode>0.00%</c:formatCode>
                <c:ptCount val="10"/>
                <c:pt idx="0">
                  <c:v>0.45345016429353779</c:v>
                </c:pt>
                <c:pt idx="1">
                  <c:v>0.49654377880184331</c:v>
                </c:pt>
                <c:pt idx="2">
                  <c:v>0.4747252747252747</c:v>
                </c:pt>
                <c:pt idx="3">
                  <c:v>0.45635359116022101</c:v>
                </c:pt>
                <c:pt idx="4">
                  <c:v>0.4279359430604982</c:v>
                </c:pt>
                <c:pt idx="5">
                  <c:v>0.39078156312625251</c:v>
                </c:pt>
                <c:pt idx="6">
                  <c:v>0.47542857142857142</c:v>
                </c:pt>
                <c:pt idx="7">
                  <c:v>0.3592814371257485</c:v>
                </c:pt>
                <c:pt idx="8">
                  <c:v>0.20967741935483872</c:v>
                </c:pt>
                <c:pt idx="9">
                  <c:v>0.41912512716174977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ACA-95D1-D2D4AF139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QUIM'!$FP$1</c:f>
              <c:strCache>
                <c:ptCount val="1"/>
                <c:pt idx="0">
                  <c:v>Tibia Fractures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QUIM'!$FP$3:$FP$12</c:f>
              <c:numCache>
                <c:formatCode>0.00%</c:formatCode>
                <c:ptCount val="10"/>
                <c:pt idx="0">
                  <c:v>2.628696604600219E-2</c:v>
                </c:pt>
                <c:pt idx="1">
                  <c:v>3.9170506912442393E-2</c:v>
                </c:pt>
                <c:pt idx="2">
                  <c:v>4.7252747252747251E-2</c:v>
                </c:pt>
                <c:pt idx="3">
                  <c:v>7.18232044198895E-2</c:v>
                </c:pt>
                <c:pt idx="4">
                  <c:v>8.8078291814946613E-2</c:v>
                </c:pt>
                <c:pt idx="5">
                  <c:v>5.2104208416833664E-2</c:v>
                </c:pt>
                <c:pt idx="6">
                  <c:v>7.3142857142857148E-2</c:v>
                </c:pt>
                <c:pt idx="7">
                  <c:v>8.4687767322497859E-2</c:v>
                </c:pt>
                <c:pt idx="8">
                  <c:v>0.11491935483870967</c:v>
                </c:pt>
                <c:pt idx="9">
                  <c:v>7.7314343845371308E-2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0-4CBF-BE2E-2006429FDB44}"/>
            </c:ext>
          </c:extLst>
        </c:ser>
        <c:ser>
          <c:idx val="1"/>
          <c:order val="1"/>
          <c:tx>
            <c:strRef>
              <c:f>'RAW DATA PER QUIM'!$FQ$1</c:f>
              <c:strCache>
                <c:ptCount val="1"/>
                <c:pt idx="0">
                  <c:v>Tibia Eminence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QUIM'!$FQ$3:$FQ$12</c:f>
              <c:numCache>
                <c:formatCode>0.00%</c:formatCode>
                <c:ptCount val="10"/>
                <c:pt idx="0">
                  <c:v>3.1763417305585982E-2</c:v>
                </c:pt>
                <c:pt idx="1">
                  <c:v>6.6820276497695855E-2</c:v>
                </c:pt>
                <c:pt idx="2">
                  <c:v>3.9560439560439559E-2</c:v>
                </c:pt>
                <c:pt idx="3">
                  <c:v>7.2928176795580113E-2</c:v>
                </c:pt>
                <c:pt idx="4">
                  <c:v>5.1601423487544484E-2</c:v>
                </c:pt>
                <c:pt idx="5">
                  <c:v>2.8056112224448898E-2</c:v>
                </c:pt>
                <c:pt idx="6">
                  <c:v>3.4285714285714287E-2</c:v>
                </c:pt>
                <c:pt idx="7">
                  <c:v>2.3952095808383235E-2</c:v>
                </c:pt>
                <c:pt idx="8">
                  <c:v>2.1169354838709676E-2</c:v>
                </c:pt>
                <c:pt idx="9">
                  <c:v>2.4415055951169887E-2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60-4CBF-BE2E-2006429FD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31136"/>
        <c:axId val="109532672"/>
      </c:lineChart>
      <c:catAx>
        <c:axId val="109531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32672"/>
        <c:crosses val="autoZero"/>
        <c:auto val="1"/>
        <c:lblAlgn val="ctr"/>
        <c:lblOffset val="100"/>
        <c:noMultiLvlLbl val="0"/>
      </c:catAx>
      <c:valAx>
        <c:axId val="109532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531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Knee Liga ALL</c:v>
          </c:tx>
          <c:invertIfNegative val="0"/>
          <c:cat>
            <c:strRef>
              <c:f>Datos!$C$16:$C$31</c:f>
              <c:strCache>
                <c:ptCount val="16"/>
                <c:pt idx="0">
                  <c:v>2004/05</c:v>
                </c:pt>
                <c:pt idx="1">
                  <c:v>2005/06</c:v>
                </c:pt>
                <c:pt idx="2">
                  <c:v>2006/07</c:v>
                </c:pt>
                <c:pt idx="3">
                  <c:v>2007/08</c:v>
                </c:pt>
                <c:pt idx="4">
                  <c:v>2008/09</c:v>
                </c:pt>
                <c:pt idx="5">
                  <c:v>2009/10</c:v>
                </c:pt>
                <c:pt idx="6">
                  <c:v>2010/11</c:v>
                </c:pt>
                <c:pt idx="7">
                  <c:v>2011/12</c:v>
                </c:pt>
                <c:pt idx="8">
                  <c:v>2012/13</c:v>
                </c:pt>
                <c:pt idx="9">
                  <c:v>2013/14</c:v>
                </c:pt>
                <c:pt idx="10">
                  <c:v>2014/15</c:v>
                </c:pt>
                <c:pt idx="11">
                  <c:v>2015/16</c:v>
                </c:pt>
                <c:pt idx="12">
                  <c:v>2016/17</c:v>
                </c:pt>
                <c:pt idx="13">
                  <c:v>2017/18</c:v>
                </c:pt>
                <c:pt idx="14">
                  <c:v>2018/19</c:v>
                </c:pt>
                <c:pt idx="15">
                  <c:v>2019/20</c:v>
                </c:pt>
              </c:strCache>
            </c:strRef>
          </c:cat>
          <c:val>
            <c:numRef>
              <c:f>Datos!$X$16:$X$31</c:f>
              <c:numCache>
                <c:formatCode>_-* #,##0\ _€_-;\-* #,##0\ _€_-;_-* "-"??\ _€_-;_-@_-</c:formatCode>
                <c:ptCount val="16"/>
                <c:pt idx="0">
                  <c:v>632</c:v>
                </c:pt>
                <c:pt idx="1">
                  <c:v>775</c:v>
                </c:pt>
                <c:pt idx="2">
                  <c:v>428</c:v>
                </c:pt>
                <c:pt idx="3">
                  <c:v>490</c:v>
                </c:pt>
                <c:pt idx="4">
                  <c:v>737</c:v>
                </c:pt>
                <c:pt idx="5">
                  <c:v>627</c:v>
                </c:pt>
                <c:pt idx="6">
                  <c:v>607</c:v>
                </c:pt>
                <c:pt idx="7">
                  <c:v>616</c:v>
                </c:pt>
                <c:pt idx="8">
                  <c:v>660</c:v>
                </c:pt>
                <c:pt idx="9">
                  <c:v>655</c:v>
                </c:pt>
                <c:pt idx="10">
                  <c:v>590</c:v>
                </c:pt>
                <c:pt idx="11">
                  <c:v>730</c:v>
                </c:pt>
                <c:pt idx="12">
                  <c:v>662</c:v>
                </c:pt>
                <c:pt idx="13" formatCode="General">
                  <c:v>699</c:v>
                </c:pt>
                <c:pt idx="14" formatCode="General">
                  <c:v>586</c:v>
                </c:pt>
                <c:pt idx="15" formatCode="General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D-44B2-83CC-7B0D84D80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545344"/>
        <c:axId val="109546880"/>
      </c:barChart>
      <c:catAx>
        <c:axId val="1095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546880"/>
        <c:crosses val="autoZero"/>
        <c:auto val="1"/>
        <c:lblAlgn val="ctr"/>
        <c:lblOffset val="100"/>
        <c:noMultiLvlLbl val="0"/>
      </c:catAx>
      <c:valAx>
        <c:axId val="10954688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0954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SKI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F9F8-47A5-BFC8-2CBA3D0C03AE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F9F8-47A5-BFC8-2CBA3D0C03AE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F9F8-47A5-BFC8-2CBA3D0C03AE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F9F8-47A5-BFC8-2CBA3D0C03AE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F9F8-47A5-BFC8-2CBA3D0C03AE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F9F8-47A5-BFC8-2CBA3D0C03AE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F9F8-47A5-BFC8-2CBA3D0C03AE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F9F8-47A5-BFC8-2CBA3D0C03AE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F9F8-47A5-BFC8-2CBA3D0C03AE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F9F8-47A5-BFC8-2CBA3D0C03A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Decor'!$AA$2:$AJ$2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Decor'!$AA$38:$AJ$38</c:f>
              <c:numCache>
                <c:formatCode>0.00%</c:formatCode>
                <c:ptCount val="10"/>
                <c:pt idx="0">
                  <c:v>0.27177505181202039</c:v>
                </c:pt>
                <c:pt idx="1">
                  <c:v>6.2818573909146927E-2</c:v>
                </c:pt>
                <c:pt idx="2">
                  <c:v>3.1787374670923657E-2</c:v>
                </c:pt>
                <c:pt idx="3">
                  <c:v>2.2657256483504171E-2</c:v>
                </c:pt>
                <c:pt idx="4">
                  <c:v>2.1172912115610822E-2</c:v>
                </c:pt>
                <c:pt idx="5">
                  <c:v>0.13373102559793873</c:v>
                </c:pt>
                <c:pt idx="6">
                  <c:v>0.21847868705539686</c:v>
                </c:pt>
                <c:pt idx="7">
                  <c:v>0.10180361843947795</c:v>
                </c:pt>
                <c:pt idx="8">
                  <c:v>8.6988181258051869E-2</c:v>
                </c:pt>
                <c:pt idx="9">
                  <c:v>4.8787318657928638E-2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F8-47A5-BFC8-2CBA3D0C0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01687289088863"/>
          <c:y val="0.16879822247283027"/>
          <c:w val="0.27936557930258721"/>
          <c:h val="0.823530485799249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Most Common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spPr>
              <a:solidFill>
                <a:srgbClr val="DD080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50B-4819-A061-8B94B52D0BB0}"/>
              </c:ext>
            </c:extLst>
          </c:dPt>
          <c:dPt>
            <c:idx val="1"/>
            <c:bubble3D val="0"/>
            <c:spPr>
              <a:solidFill>
                <a:srgbClr val="AA4643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50B-4819-A061-8B94B52D0BB0}"/>
              </c:ext>
            </c:extLst>
          </c:dPt>
          <c:dPt>
            <c:idx val="2"/>
            <c:bubble3D val="0"/>
            <c:spPr>
              <a:solidFill>
                <a:srgbClr val="89A54E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50B-4819-A061-8B94B52D0BB0}"/>
              </c:ext>
            </c:extLst>
          </c:dPt>
          <c:dPt>
            <c:idx val="3"/>
            <c:bubble3D val="0"/>
            <c:spPr>
              <a:solidFill>
                <a:srgbClr val="71588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050B-4819-A061-8B94B52D0BB0}"/>
              </c:ext>
            </c:extLst>
          </c:dPt>
          <c:dPt>
            <c:idx val="4"/>
            <c:bubble3D val="0"/>
            <c:spPr>
              <a:solidFill>
                <a:srgbClr val="4198A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50B-4819-A061-8B94B52D0BB0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050B-4819-A061-8B94B52D0BB0}"/>
              </c:ext>
            </c:extLst>
          </c:dPt>
          <c:dPt>
            <c:idx val="6"/>
            <c:bubble3D val="0"/>
            <c:spPr>
              <a:solidFill>
                <a:srgbClr val="93A9C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50B-4819-A061-8B94B52D0BB0}"/>
              </c:ext>
            </c:extLst>
          </c:dPt>
          <c:dPt>
            <c:idx val="7"/>
            <c:bubble3D val="0"/>
            <c:spPr>
              <a:solidFill>
                <a:srgbClr val="D19392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050B-4819-A061-8B94B52D0BB0}"/>
              </c:ext>
            </c:extLst>
          </c:dPt>
          <c:dPt>
            <c:idx val="8"/>
            <c:bubble3D val="0"/>
            <c:spPr>
              <a:solidFill>
                <a:srgbClr val="B9CD9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050B-4819-A061-8B94B52D0BB0}"/>
              </c:ext>
            </c:extLst>
          </c:dPt>
          <c:dPt>
            <c:idx val="9"/>
            <c:bubble3D val="0"/>
            <c:spPr>
              <a:solidFill>
                <a:srgbClr val="A99BB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050B-4819-A061-8B94B52D0BB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'Diapo Decor'!$AK$2:$AT$2</c:f>
              <c:strCache>
                <c:ptCount val="10"/>
                <c:pt idx="0">
                  <c:v>Knee Ligaments</c:v>
                </c:pt>
                <c:pt idx="1">
                  <c:v>Skier's Thumb</c:v>
                </c:pt>
                <c:pt idx="2">
                  <c:v>Wrist Fractures</c:v>
                </c:pt>
                <c:pt idx="3">
                  <c:v>Shoulder Dislocations</c:v>
                </c:pt>
                <c:pt idx="4">
                  <c:v>A-C Dislocations</c:v>
                </c:pt>
                <c:pt idx="5">
                  <c:v>ACL</c:v>
                </c:pt>
                <c:pt idx="6">
                  <c:v>Upper Ext Contusions</c:v>
                </c:pt>
                <c:pt idx="7">
                  <c:v>Lower Ext Contusions</c:v>
                </c:pt>
                <c:pt idx="8">
                  <c:v>Trunk Contusions</c:v>
                </c:pt>
                <c:pt idx="9">
                  <c:v>Head/Face Contusion</c:v>
                </c:pt>
              </c:strCache>
            </c:strRef>
          </c:cat>
          <c:val>
            <c:numRef>
              <c:f>'Diapo Decor'!$AK$38:$AT$38</c:f>
              <c:numCache>
                <c:formatCode>0.00%</c:formatCode>
                <c:ptCount val="10"/>
                <c:pt idx="0">
                  <c:v>8.6597501587973746E-2</c:v>
                </c:pt>
                <c:pt idx="1">
                  <c:v>2.1172983273343216E-2</c:v>
                </c:pt>
                <c:pt idx="2">
                  <c:v>0.21215329239889902</c:v>
                </c:pt>
                <c:pt idx="3">
                  <c:v>3.6840990895617196E-2</c:v>
                </c:pt>
                <c:pt idx="4">
                  <c:v>4.5733643870421344E-2</c:v>
                </c:pt>
                <c:pt idx="5">
                  <c:v>1.7150116451408005E-2</c:v>
                </c:pt>
                <c:pt idx="6">
                  <c:v>0.26402710141858987</c:v>
                </c:pt>
                <c:pt idx="7">
                  <c:v>0.12174465382172348</c:v>
                </c:pt>
                <c:pt idx="8">
                  <c:v>0.15625661655727291</c:v>
                </c:pt>
                <c:pt idx="9">
                  <c:v>3.8323099724751217E-2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0B-4819-A061-8B94B52D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1792551874411916"/>
          <c:y val="7.2319201995012475E-2"/>
          <c:w val="0.34119546377457532"/>
          <c:h val="0.9201995012468827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QUIM'!$FO$3:$FO$12</c:f>
              <c:numCache>
                <c:formatCode>0.00%</c:formatCode>
                <c:ptCount val="10"/>
                <c:pt idx="0">
                  <c:v>0.87951807228915657</c:v>
                </c:pt>
                <c:pt idx="1">
                  <c:v>0.96543778801843316</c:v>
                </c:pt>
                <c:pt idx="2">
                  <c:v>0.89560439560439564</c:v>
                </c:pt>
                <c:pt idx="3">
                  <c:v>0.90386740331491711</c:v>
                </c:pt>
                <c:pt idx="4">
                  <c:v>0.74110320284697506</c:v>
                </c:pt>
                <c:pt idx="5">
                  <c:v>0.83867735470941884</c:v>
                </c:pt>
                <c:pt idx="6">
                  <c:v>0.95771428571428574</c:v>
                </c:pt>
                <c:pt idx="7">
                  <c:v>0.7219846022241232</c:v>
                </c:pt>
                <c:pt idx="8">
                  <c:v>0.66431451612903225</c:v>
                </c:pt>
                <c:pt idx="9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09B-B313-4D90CF5D5AE1}"/>
            </c:ext>
          </c:extLst>
        </c:ser>
        <c:ser>
          <c:idx val="1"/>
          <c:order val="1"/>
          <c:tx>
            <c:strRef>
              <c:f>'RAW DATA PER QUIM'!$FT$1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QUIM'!$FT$3:$FT$12</c:f>
              <c:numCache>
                <c:formatCode>0.00%</c:formatCode>
                <c:ptCount val="10"/>
                <c:pt idx="0">
                  <c:v>7.2289156626506021E-2</c:v>
                </c:pt>
                <c:pt idx="1">
                  <c:v>3.9170506912442393E-2</c:v>
                </c:pt>
                <c:pt idx="2">
                  <c:v>3.1868131868131866E-2</c:v>
                </c:pt>
                <c:pt idx="3">
                  <c:v>9.0607734806629828E-2</c:v>
                </c:pt>
                <c:pt idx="4">
                  <c:v>7.7402135231316727E-2</c:v>
                </c:pt>
                <c:pt idx="5">
                  <c:v>7.3146292585170344E-2</c:v>
                </c:pt>
                <c:pt idx="6">
                  <c:v>3.7714285714285714E-2</c:v>
                </c:pt>
                <c:pt idx="7">
                  <c:v>9.4097519247219839E-3</c:v>
                </c:pt>
                <c:pt idx="8">
                  <c:v>3.125E-2</c:v>
                </c:pt>
                <c:pt idx="9">
                  <c:v>2.6449643947100712E-2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A-409B-B313-4D90CF5D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ECD3-4D24-B160-8DEE2A9AAF2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D3-4D24-B160-8DEE2A9AAF2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QUIM'!$N$1:$O$1</c:f>
              <c:strCache>
                <c:ptCount val="2"/>
                <c:pt idx="0">
                  <c:v>ACL MALE</c:v>
                </c:pt>
                <c:pt idx="1">
                  <c:v>ACL FEMALE</c:v>
                </c:pt>
              </c:strCache>
            </c:strRef>
          </c:cat>
          <c:val>
            <c:numRef>
              <c:f>'RAW DATA PER QUIM'!$N$19:$O$19</c:f>
              <c:numCache>
                <c:formatCode>0.00%</c:formatCode>
                <c:ptCount val="2"/>
                <c:pt idx="0">
                  <c:v>0.37510396451344608</c:v>
                </c:pt>
                <c:pt idx="1">
                  <c:v>0.62489603548655392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D3-4D24-B160-8DEE2A9A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834981063949449"/>
          <c:y val="0.45468305670424292"/>
          <c:w val="0.22291710411198595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281432562865131E-2"/>
          <c:y val="0.27890818671589496"/>
          <c:w val="0.68170739141478287"/>
          <c:h val="0.591214758442276"/>
        </c:manualLayout>
      </c:layout>
      <c:lineChart>
        <c:grouping val="standard"/>
        <c:varyColors val="0"/>
        <c:ser>
          <c:idx val="0"/>
          <c:order val="0"/>
          <c:tx>
            <c:strRef>
              <c:f>'RAW DATA PER QUIM'!$FO$1</c:f>
              <c:strCache>
                <c:ptCount val="1"/>
                <c:pt idx="0">
                  <c:v>Knee Ligaments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QUIM'!$FO$3:$FO$12</c:f>
              <c:numCache>
                <c:formatCode>0.00%</c:formatCode>
                <c:ptCount val="10"/>
                <c:pt idx="0">
                  <c:v>0.87951807228915657</c:v>
                </c:pt>
                <c:pt idx="1">
                  <c:v>0.96543778801843316</c:v>
                </c:pt>
                <c:pt idx="2">
                  <c:v>0.89560439560439564</c:v>
                </c:pt>
                <c:pt idx="3">
                  <c:v>0.90386740331491711</c:v>
                </c:pt>
                <c:pt idx="4">
                  <c:v>0.74110320284697506</c:v>
                </c:pt>
                <c:pt idx="5">
                  <c:v>0.83867735470941884</c:v>
                </c:pt>
                <c:pt idx="6">
                  <c:v>0.95771428571428574</c:v>
                </c:pt>
                <c:pt idx="7">
                  <c:v>0.7219846022241232</c:v>
                </c:pt>
                <c:pt idx="8">
                  <c:v>0.66431451612903225</c:v>
                </c:pt>
                <c:pt idx="9">
                  <c:v>0.85249237029501523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0-43FE-90EC-EBC3485FF844}"/>
            </c:ext>
          </c:extLst>
        </c:ser>
        <c:ser>
          <c:idx val="1"/>
          <c:order val="1"/>
          <c:tx>
            <c:strRef>
              <c:f>'RAW DATA PER QUIM'!$FU$1</c:f>
              <c:strCache>
                <c:ptCount val="1"/>
                <c:pt idx="0">
                  <c:v>PCL</c:v>
                </c:pt>
              </c:strCache>
            </c:strRef>
          </c:tx>
          <c:marker>
            <c:symbol val="none"/>
          </c:marker>
          <c:cat>
            <c:strRef>
              <c:f>'RAW DATA PER QUIM'!$B$3:$B$12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'RAW DATA PER QUIM'!$FU$3:$FU$12</c:f>
              <c:numCache>
                <c:formatCode>0.00%</c:formatCode>
                <c:ptCount val="10"/>
                <c:pt idx="0">
                  <c:v>2.1905805038335158E-3</c:v>
                </c:pt>
                <c:pt idx="1">
                  <c:v>1.152073732718894E-3</c:v>
                </c:pt>
                <c:pt idx="2">
                  <c:v>5.4945054945054949E-3</c:v>
                </c:pt>
                <c:pt idx="3">
                  <c:v>2.2099447513812156E-3</c:v>
                </c:pt>
                <c:pt idx="4">
                  <c:v>3.5587188612099642E-3</c:v>
                </c:pt>
                <c:pt idx="5">
                  <c:v>1.002004008016032E-3</c:v>
                </c:pt>
                <c:pt idx="6">
                  <c:v>0</c:v>
                </c:pt>
                <c:pt idx="7">
                  <c:v>3.4217279726261761E-3</c:v>
                </c:pt>
                <c:pt idx="8">
                  <c:v>3.0241935483870967E-3</c:v>
                </c:pt>
                <c:pt idx="9">
                  <c:v>5.0864699898270603E-3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0-43FE-90EC-EBC3485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91712"/>
        <c:axId val="109493248"/>
      </c:lineChart>
      <c:catAx>
        <c:axId val="1094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493248"/>
        <c:crosses val="autoZero"/>
        <c:auto val="1"/>
        <c:lblAlgn val="ctr"/>
        <c:lblOffset val="100"/>
        <c:noMultiLvlLbl val="0"/>
      </c:catAx>
      <c:valAx>
        <c:axId val="10949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94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All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Datos!$G$4:$G$31</c:f>
              <c:numCache>
                <c:formatCode>_-* #,##0\ _€_-;\-* #,##0\ _€_-;_-* "-"??\ _€_-;_-@_-</c:formatCode>
                <c:ptCount val="28"/>
                <c:pt idx="0">
                  <c:v>1793</c:v>
                </c:pt>
                <c:pt idx="1">
                  <c:v>1906</c:v>
                </c:pt>
                <c:pt idx="2">
                  <c:v>1960</c:v>
                </c:pt>
                <c:pt idx="3">
                  <c:v>1762</c:v>
                </c:pt>
                <c:pt idx="4">
                  <c:v>1921</c:v>
                </c:pt>
                <c:pt idx="5">
                  <c:v>2251</c:v>
                </c:pt>
                <c:pt idx="6">
                  <c:v>2558</c:v>
                </c:pt>
                <c:pt idx="7">
                  <c:v>3045</c:v>
                </c:pt>
                <c:pt idx="8">
                  <c:v>2102</c:v>
                </c:pt>
                <c:pt idx="9">
                  <c:v>2921</c:v>
                </c:pt>
                <c:pt idx="10">
                  <c:v>2816</c:v>
                </c:pt>
                <c:pt idx="11">
                  <c:v>2630</c:v>
                </c:pt>
                <c:pt idx="12">
                  <c:v>3015</c:v>
                </c:pt>
                <c:pt idx="13">
                  <c:v>3259</c:v>
                </c:pt>
                <c:pt idx="14">
                  <c:v>2243</c:v>
                </c:pt>
                <c:pt idx="15">
                  <c:v>3151</c:v>
                </c:pt>
                <c:pt idx="16">
                  <c:v>2777</c:v>
                </c:pt>
                <c:pt idx="17">
                  <c:v>2433</c:v>
                </c:pt>
                <c:pt idx="18">
                  <c:v>3234</c:v>
                </c:pt>
                <c:pt idx="19">
                  <c:v>2782</c:v>
                </c:pt>
                <c:pt idx="20">
                  <c:v>2729</c:v>
                </c:pt>
                <c:pt idx="21">
                  <c:v>2340</c:v>
                </c:pt>
                <c:pt idx="22">
                  <c:v>2514</c:v>
                </c:pt>
                <c:pt idx="23">
                  <c:v>2951</c:v>
                </c:pt>
                <c:pt idx="24">
                  <c:v>2528</c:v>
                </c:pt>
                <c:pt idx="25">
                  <c:v>2555</c:v>
                </c:pt>
                <c:pt idx="26">
                  <c:v>2763</c:v>
                </c:pt>
                <c:pt idx="27">
                  <c:v>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145-98C4-A415A1B2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758336"/>
        <c:axId val="85759872"/>
        <c:axId val="0"/>
      </c:bar3DChart>
      <c:catAx>
        <c:axId val="8575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5759872"/>
        <c:crosses val="autoZero"/>
        <c:auto val="1"/>
        <c:lblAlgn val="ctr"/>
        <c:lblOffset val="100"/>
        <c:noMultiLvlLbl val="0"/>
      </c:catAx>
      <c:valAx>
        <c:axId val="857598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857583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Datos!$H$4:$H$31</c:f>
              <c:numCache>
                <c:formatCode>_-* #,##0\ _€_-;\-* #,##0\ _€_-;_-* "-"??\ _€_-;_-@_-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60</c:v>
                </c:pt>
                <c:pt idx="4">
                  <c:v>95</c:v>
                </c:pt>
                <c:pt idx="5">
                  <c:v>194</c:v>
                </c:pt>
                <c:pt idx="6">
                  <c:v>321</c:v>
                </c:pt>
                <c:pt idx="7">
                  <c:v>460</c:v>
                </c:pt>
                <c:pt idx="8">
                  <c:v>444</c:v>
                </c:pt>
                <c:pt idx="9">
                  <c:v>502</c:v>
                </c:pt>
                <c:pt idx="10">
                  <c:v>465</c:v>
                </c:pt>
                <c:pt idx="11">
                  <c:v>498</c:v>
                </c:pt>
                <c:pt idx="12">
                  <c:v>429</c:v>
                </c:pt>
                <c:pt idx="13">
                  <c:v>455</c:v>
                </c:pt>
                <c:pt idx="14">
                  <c:v>415</c:v>
                </c:pt>
                <c:pt idx="15">
                  <c:v>511</c:v>
                </c:pt>
                <c:pt idx="16">
                  <c:v>301</c:v>
                </c:pt>
                <c:pt idx="17">
                  <c:v>330</c:v>
                </c:pt>
                <c:pt idx="18">
                  <c:v>541</c:v>
                </c:pt>
                <c:pt idx="19">
                  <c:v>560</c:v>
                </c:pt>
                <c:pt idx="20">
                  <c:v>316</c:v>
                </c:pt>
                <c:pt idx="21">
                  <c:v>265</c:v>
                </c:pt>
                <c:pt idx="22">
                  <c:v>245</c:v>
                </c:pt>
                <c:pt idx="23">
                  <c:v>248</c:v>
                </c:pt>
                <c:pt idx="24">
                  <c:v>240</c:v>
                </c:pt>
                <c:pt idx="25">
                  <c:v>260</c:v>
                </c:pt>
                <c:pt idx="26">
                  <c:v>346</c:v>
                </c:pt>
                <c:pt idx="27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2-4F37-8A18-8F41A21D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59616"/>
        <c:axId val="96161152"/>
        <c:axId val="0"/>
      </c:bar3DChart>
      <c:catAx>
        <c:axId val="961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161152"/>
        <c:crosses val="autoZero"/>
        <c:auto val="1"/>
        <c:lblAlgn val="ctr"/>
        <c:lblOffset val="100"/>
        <c:noMultiLvlLbl val="0"/>
      </c:catAx>
      <c:valAx>
        <c:axId val="96161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15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Alpine Ski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Datos!$I$4:$I$31</c:f>
              <c:numCache>
                <c:formatCode>_-* #,##0\ _€_-;\-* #,##0\ _€_-;_-* "-"??\ _€_-;_-@_-</c:formatCode>
                <c:ptCount val="28"/>
                <c:pt idx="0">
                  <c:v>1513</c:v>
                </c:pt>
                <c:pt idx="1">
                  <c:v>1601</c:v>
                </c:pt>
                <c:pt idx="2">
                  <c:v>1648</c:v>
                </c:pt>
                <c:pt idx="3">
                  <c:v>1702</c:v>
                </c:pt>
                <c:pt idx="4">
                  <c:v>1526</c:v>
                </c:pt>
                <c:pt idx="5">
                  <c:v>1994</c:v>
                </c:pt>
                <c:pt idx="6">
                  <c:v>1850</c:v>
                </c:pt>
                <c:pt idx="7">
                  <c:v>2119</c:v>
                </c:pt>
                <c:pt idx="8">
                  <c:v>1585</c:v>
                </c:pt>
                <c:pt idx="9">
                  <c:v>2220</c:v>
                </c:pt>
                <c:pt idx="10">
                  <c:v>1841</c:v>
                </c:pt>
                <c:pt idx="11">
                  <c:v>1757</c:v>
                </c:pt>
                <c:pt idx="12">
                  <c:v>2032</c:v>
                </c:pt>
                <c:pt idx="13">
                  <c:v>2307</c:v>
                </c:pt>
                <c:pt idx="14">
                  <c:v>1530</c:v>
                </c:pt>
                <c:pt idx="15">
                  <c:v>2228</c:v>
                </c:pt>
                <c:pt idx="16">
                  <c:v>2328</c:v>
                </c:pt>
                <c:pt idx="17">
                  <c:v>2015</c:v>
                </c:pt>
                <c:pt idx="18">
                  <c:v>2432</c:v>
                </c:pt>
                <c:pt idx="19">
                  <c:v>2107</c:v>
                </c:pt>
                <c:pt idx="20">
                  <c:v>2212</c:v>
                </c:pt>
                <c:pt idx="21">
                  <c:v>2075</c:v>
                </c:pt>
                <c:pt idx="22">
                  <c:v>2007</c:v>
                </c:pt>
                <c:pt idx="23">
                  <c:v>2546</c:v>
                </c:pt>
                <c:pt idx="24">
                  <c:v>2219</c:v>
                </c:pt>
                <c:pt idx="25">
                  <c:v>2306</c:v>
                </c:pt>
                <c:pt idx="26">
                  <c:v>2352</c:v>
                </c:pt>
                <c:pt idx="27">
                  <c:v>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8-4E03-96D7-E9999E69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173440"/>
        <c:axId val="96195712"/>
        <c:axId val="0"/>
      </c:bar3DChart>
      <c:catAx>
        <c:axId val="961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195712"/>
        <c:crosses val="autoZero"/>
        <c:auto val="1"/>
        <c:lblAlgn val="ctr"/>
        <c:lblOffset val="100"/>
        <c:noMultiLvlLbl val="0"/>
      </c:catAx>
      <c:valAx>
        <c:axId val="96195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173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Alpine Ski Ratio related to All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Datos!$FY$4:$FY$31</c:f>
              <c:numCache>
                <c:formatCode>0.00</c:formatCode>
                <c:ptCount val="28"/>
                <c:pt idx="0">
                  <c:v>84.383714445064143</c:v>
                </c:pt>
                <c:pt idx="1">
                  <c:v>83.997901364113332</c:v>
                </c:pt>
                <c:pt idx="2">
                  <c:v>84.08163265306122</c:v>
                </c:pt>
                <c:pt idx="3">
                  <c:v>96.594778660612945</c:v>
                </c:pt>
                <c:pt idx="4">
                  <c:v>79.43779281624154</c:v>
                </c:pt>
                <c:pt idx="5">
                  <c:v>88.582852065748554</c:v>
                </c:pt>
                <c:pt idx="6">
                  <c:v>72.322126661454263</c:v>
                </c:pt>
                <c:pt idx="7">
                  <c:v>69.589490968801314</c:v>
                </c:pt>
                <c:pt idx="8">
                  <c:v>75.404376784015227</c:v>
                </c:pt>
                <c:pt idx="9">
                  <c:v>76.001369394043138</c:v>
                </c:pt>
                <c:pt idx="10">
                  <c:v>65.376420454545453</c:v>
                </c:pt>
                <c:pt idx="11">
                  <c:v>66.806083650190118</c:v>
                </c:pt>
                <c:pt idx="12" formatCode="_-* #,##0\ _€_-;\-* #,##0\ _€_-;_-* &quot;-&quot;??\ _€_-;_-@_-">
                  <c:v>67.396351575456052</c:v>
                </c:pt>
                <c:pt idx="13">
                  <c:v>70.788585455661249</c:v>
                </c:pt>
                <c:pt idx="14">
                  <c:v>68.212215782434242</c:v>
                </c:pt>
                <c:pt idx="15">
                  <c:v>70.707711837511894</c:v>
                </c:pt>
                <c:pt idx="16">
                  <c:v>83.831472812387474</c:v>
                </c:pt>
                <c:pt idx="17">
                  <c:v>82.819564323879987</c:v>
                </c:pt>
                <c:pt idx="18" formatCode="_-* #,##0\ _€_-;\-* #,##0\ _€_-;_-* &quot;-&quot;??\ _€_-;_-@_-">
                  <c:v>75.200989486703776</c:v>
                </c:pt>
                <c:pt idx="19">
                  <c:v>75.73687994248742</c:v>
                </c:pt>
                <c:pt idx="20">
                  <c:v>81.055331623305236</c:v>
                </c:pt>
                <c:pt idx="21">
                  <c:v>88.675213675213669</c:v>
                </c:pt>
                <c:pt idx="22">
                  <c:v>79.832935560859184</c:v>
                </c:pt>
                <c:pt idx="23">
                  <c:v>86.275838698746185</c:v>
                </c:pt>
                <c:pt idx="24">
                  <c:v>87.776898734177209</c:v>
                </c:pt>
                <c:pt idx="25">
                  <c:v>90.254403131115467</c:v>
                </c:pt>
                <c:pt idx="26">
                  <c:v>85.124864277958736</c:v>
                </c:pt>
                <c:pt idx="27">
                  <c:v>82.328869047619051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7-46B6-B23F-6DA3AAA9E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598848"/>
        <c:axId val="93600384"/>
        <c:axId val="0"/>
      </c:bar3DChart>
      <c:catAx>
        <c:axId val="935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3600384"/>
        <c:crosses val="autoZero"/>
        <c:auto val="1"/>
        <c:lblAlgn val="ctr"/>
        <c:lblOffset val="100"/>
        <c:noMultiLvlLbl val="0"/>
      </c:catAx>
      <c:valAx>
        <c:axId val="936003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35988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Lesion</a:t>
            </a:r>
            <a:r>
              <a:rPr lang="es-ES" baseline="0"/>
              <a:t> de ligamento en rodilla por genero</a:t>
            </a:r>
            <a:endParaRPr lang="es-ES"/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Datos!$AB$4:$AB$31</c:f>
              <c:numCache>
                <c:formatCode>_-* #,##0\ _€_-;\-* #,##0\ _€_-;_-* "-"??\ _€_-;_-@_-</c:formatCode>
                <c:ptCount val="28"/>
                <c:pt idx="0">
                  <c:v>352</c:v>
                </c:pt>
                <c:pt idx="1">
                  <c:v>350</c:v>
                </c:pt>
                <c:pt idx="2">
                  <c:v>406</c:v>
                </c:pt>
                <c:pt idx="3">
                  <c:v>292</c:v>
                </c:pt>
                <c:pt idx="4">
                  <c:v>283</c:v>
                </c:pt>
                <c:pt idx="5">
                  <c:v>390</c:v>
                </c:pt>
                <c:pt idx="6">
                  <c:v>507</c:v>
                </c:pt>
                <c:pt idx="7">
                  <c:v>475</c:v>
                </c:pt>
                <c:pt idx="8">
                  <c:v>304</c:v>
                </c:pt>
                <c:pt idx="9">
                  <c:v>346</c:v>
                </c:pt>
                <c:pt idx="10">
                  <c:v>346</c:v>
                </c:pt>
                <c:pt idx="11">
                  <c:v>339</c:v>
                </c:pt>
                <c:pt idx="12">
                  <c:v>354</c:v>
                </c:pt>
                <c:pt idx="13">
                  <c:v>429</c:v>
                </c:pt>
                <c:pt idx="14">
                  <c:v>250</c:v>
                </c:pt>
                <c:pt idx="15">
                  <c:v>274</c:v>
                </c:pt>
                <c:pt idx="16">
                  <c:v>445</c:v>
                </c:pt>
                <c:pt idx="17">
                  <c:v>365</c:v>
                </c:pt>
                <c:pt idx="18">
                  <c:v>364</c:v>
                </c:pt>
                <c:pt idx="19">
                  <c:v>370</c:v>
                </c:pt>
                <c:pt idx="20">
                  <c:v>370</c:v>
                </c:pt>
                <c:pt idx="21">
                  <c:v>365</c:v>
                </c:pt>
                <c:pt idx="22">
                  <c:v>359</c:v>
                </c:pt>
                <c:pt idx="23">
                  <c:v>423</c:v>
                </c:pt>
                <c:pt idx="24">
                  <c:v>420</c:v>
                </c:pt>
                <c:pt idx="25" formatCode="General">
                  <c:v>440</c:v>
                </c:pt>
                <c:pt idx="26" formatCode="General">
                  <c:v>350</c:v>
                </c:pt>
                <c:pt idx="27" formatCode="General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8-4DBE-B1E7-DD59773B8CA1}"/>
            </c:ext>
          </c:extLst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Datos!$AA$4:$AA$31</c:f>
              <c:numCache>
                <c:formatCode>_-* #,##0\ _€_-;\-* #,##0\ _€_-;_-* "-"??\ _€_-;_-@_-</c:formatCode>
                <c:ptCount val="28"/>
                <c:pt idx="0">
                  <c:v>252</c:v>
                </c:pt>
                <c:pt idx="1">
                  <c:v>240</c:v>
                </c:pt>
                <c:pt idx="2">
                  <c:v>272</c:v>
                </c:pt>
                <c:pt idx="3">
                  <c:v>202</c:v>
                </c:pt>
                <c:pt idx="4">
                  <c:v>152</c:v>
                </c:pt>
                <c:pt idx="5">
                  <c:v>261</c:v>
                </c:pt>
                <c:pt idx="6">
                  <c:v>307</c:v>
                </c:pt>
                <c:pt idx="7">
                  <c:v>308</c:v>
                </c:pt>
                <c:pt idx="8">
                  <c:v>213</c:v>
                </c:pt>
                <c:pt idx="9">
                  <c:v>213</c:v>
                </c:pt>
                <c:pt idx="10">
                  <c:v>238</c:v>
                </c:pt>
                <c:pt idx="11">
                  <c:v>239</c:v>
                </c:pt>
                <c:pt idx="12">
                  <c:v>278</c:v>
                </c:pt>
                <c:pt idx="13">
                  <c:v>346</c:v>
                </c:pt>
                <c:pt idx="14">
                  <c:v>178</c:v>
                </c:pt>
                <c:pt idx="15">
                  <c:v>216</c:v>
                </c:pt>
                <c:pt idx="16">
                  <c:v>302</c:v>
                </c:pt>
                <c:pt idx="17">
                  <c:v>288</c:v>
                </c:pt>
                <c:pt idx="18">
                  <c:v>243</c:v>
                </c:pt>
                <c:pt idx="19">
                  <c:v>246</c:v>
                </c:pt>
                <c:pt idx="20">
                  <c:v>290</c:v>
                </c:pt>
                <c:pt idx="21">
                  <c:v>290</c:v>
                </c:pt>
                <c:pt idx="22">
                  <c:v>231</c:v>
                </c:pt>
                <c:pt idx="23">
                  <c:v>307</c:v>
                </c:pt>
                <c:pt idx="24">
                  <c:v>281</c:v>
                </c:pt>
                <c:pt idx="25" formatCode="General">
                  <c:v>259</c:v>
                </c:pt>
                <c:pt idx="26" formatCode="General">
                  <c:v>236</c:v>
                </c:pt>
                <c:pt idx="27" formatCode="General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8-4DBE-B1E7-DD59773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617536"/>
        <c:axId val="93639808"/>
        <c:axId val="0"/>
      </c:bar3DChart>
      <c:catAx>
        <c:axId val="936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3639808"/>
        <c:crosses val="autoZero"/>
        <c:auto val="1"/>
        <c:lblAlgn val="ctr"/>
        <c:lblOffset val="100"/>
        <c:noMultiLvlLbl val="0"/>
      </c:catAx>
      <c:valAx>
        <c:axId val="93639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3617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All Visitors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Datos!$F$4:$F$31</c:f>
              <c:numCache>
                <c:formatCode>_-* #,##0\ _€_-;\-* #,##0\ _€_-;_-* "-"??\ _€_-;_-@_-</c:formatCode>
                <c:ptCount val="28"/>
                <c:pt idx="0">
                  <c:v>506000</c:v>
                </c:pt>
                <c:pt idx="1">
                  <c:v>551192</c:v>
                </c:pt>
                <c:pt idx="2">
                  <c:v>596389</c:v>
                </c:pt>
                <c:pt idx="3">
                  <c:v>609271</c:v>
                </c:pt>
                <c:pt idx="4">
                  <c:v>508295</c:v>
                </c:pt>
                <c:pt idx="5">
                  <c:v>650363</c:v>
                </c:pt>
                <c:pt idx="6">
                  <c:v>771287</c:v>
                </c:pt>
                <c:pt idx="7">
                  <c:v>864188</c:v>
                </c:pt>
                <c:pt idx="8">
                  <c:v>537652</c:v>
                </c:pt>
                <c:pt idx="9">
                  <c:v>830927</c:v>
                </c:pt>
                <c:pt idx="10">
                  <c:v>788827</c:v>
                </c:pt>
                <c:pt idx="11">
                  <c:v>771770</c:v>
                </c:pt>
                <c:pt idx="12">
                  <c:v>907310</c:v>
                </c:pt>
                <c:pt idx="13">
                  <c:v>894172</c:v>
                </c:pt>
                <c:pt idx="14">
                  <c:v>558180</c:v>
                </c:pt>
                <c:pt idx="15">
                  <c:v>750499</c:v>
                </c:pt>
                <c:pt idx="16">
                  <c:v>812336</c:v>
                </c:pt>
                <c:pt idx="17">
                  <c:v>767951</c:v>
                </c:pt>
                <c:pt idx="18">
                  <c:v>776274</c:v>
                </c:pt>
                <c:pt idx="19">
                  <c:v>765191</c:v>
                </c:pt>
                <c:pt idx="20">
                  <c:v>784339</c:v>
                </c:pt>
                <c:pt idx="21">
                  <c:v>772555</c:v>
                </c:pt>
                <c:pt idx="22">
                  <c:v>793822</c:v>
                </c:pt>
                <c:pt idx="23">
                  <c:v>888773</c:v>
                </c:pt>
                <c:pt idx="24">
                  <c:v>808120</c:v>
                </c:pt>
                <c:pt idx="25">
                  <c:v>887246</c:v>
                </c:pt>
                <c:pt idx="26">
                  <c:v>876008</c:v>
                </c:pt>
                <c:pt idx="27">
                  <c:v>813683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0-4AB2-9D5A-74C72D218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214016"/>
        <c:axId val="96236288"/>
        <c:axId val="0"/>
      </c:bar3DChart>
      <c:catAx>
        <c:axId val="9621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236288"/>
        <c:crosses val="autoZero"/>
        <c:auto val="1"/>
        <c:lblAlgn val="ctr"/>
        <c:lblOffset val="100"/>
        <c:noMultiLvlLbl val="0"/>
      </c:catAx>
      <c:valAx>
        <c:axId val="96236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6214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ALPINE SKI INJURIES BY GENDER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ALPINE SKI INJURIES BY GENDER+Datos!$D$40:$Y$40</c:v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F6C-4656-888D-D6EE5DBCD35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3F6C-4656-888D-D6EE5DBCD35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Datos!$Z$39:$Z$40</c:f>
              <c:strCache>
                <c:ptCount val="2"/>
                <c:pt idx="0">
                  <c:v>% MALE ALPINE SKI</c:v>
                </c:pt>
                <c:pt idx="1">
                  <c:v>% FEMALE ALPINE SKI</c:v>
                </c:pt>
              </c:strCache>
            </c:strRef>
          </c:cat>
          <c:val>
            <c:numRef>
              <c:f>Datos!$Y$39:$Y$40</c:f>
              <c:numCache>
                <c:formatCode>0.00</c:formatCode>
                <c:ptCount val="2"/>
                <c:pt idx="0">
                  <c:v>52.41446725317693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C-4656-888D-D6EE5DBCD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35016359949232"/>
          <c:y val="0.57094594594594594"/>
          <c:w val="0.2254339305852664"/>
          <c:h val="0.141891891891891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SNOWBOARD INJURIES BY GENDER</c:v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E9-449F-875C-6066D65D0E8A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DE9-449F-875C-6066D65D0E8A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Datos!$Z$42:$Z$43</c:f>
              <c:strCache>
                <c:ptCount val="2"/>
                <c:pt idx="0">
                  <c:v>% MALE SNOWBOARD</c:v>
                </c:pt>
                <c:pt idx="1">
                  <c:v>% FEMALE SNOWBOARD</c:v>
                </c:pt>
              </c:strCache>
            </c:strRef>
          </c:cat>
          <c:val>
            <c:numRef>
              <c:f>Datos!$Y$42:$Y$43</c:f>
              <c:numCache>
                <c:formatCode>0.00</c:formatCode>
                <c:ptCount val="2"/>
                <c:pt idx="0">
                  <c:v>68.976074384850889</c:v>
                </c:pt>
                <c:pt idx="1">
                  <c:v>30.150810749518087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E9-449F-875C-6066D65D0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619312753269857"/>
          <c:y val="0.57190635451505012"/>
          <c:w val="0.27824289746208497"/>
          <c:h val="0.1471571906354515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0"/>
      <c:rotY val="15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CD8-436E-89D6-DC46105BC478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9CD8-436E-89D6-DC46105BC478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9CD8-436E-89D6-DC46105BC47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Datos!$Z$45:$Z$47</c:f>
              <c:strCache>
                <c:ptCount val="3"/>
                <c:pt idx="0">
                  <c:v>% ALPINE SKI INJURIES </c:v>
                </c:pt>
                <c:pt idx="1">
                  <c:v>% SNOWBOARD INJURIES</c:v>
                </c:pt>
                <c:pt idx="2">
                  <c:v>% OTHER</c:v>
                </c:pt>
              </c:strCache>
            </c:strRef>
          </c:cat>
          <c:val>
            <c:numRef>
              <c:f>Datos!$Y$45:$Y$47</c:f>
              <c:numCache>
                <c:formatCode>0.00</c:formatCode>
                <c:ptCount val="3"/>
                <c:pt idx="0">
                  <c:v>78.552780376115152</c:v>
                </c:pt>
                <c:pt idx="1">
                  <c:v>12.312396163457914</c:v>
                </c:pt>
                <c:pt idx="2">
                  <c:v>9.1348234604269347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D8-436E-89D6-DC46105BC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456132836951867"/>
          <c:y val="0.38175675675675674"/>
          <c:w val="0.28661109829890508"/>
          <c:h val="0.209459459459459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PCL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18-4AA6-B1A3-4F069110D168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18-4AA6-B1A3-4F069110D168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QUIM'!$AA$1:$AB$1</c:f>
              <c:strCache>
                <c:ptCount val="2"/>
                <c:pt idx="0">
                  <c:v>PCL MALE</c:v>
                </c:pt>
                <c:pt idx="1">
                  <c:v>PCL FEMALE</c:v>
                </c:pt>
              </c:strCache>
            </c:strRef>
          </c:cat>
          <c:val>
            <c:numRef>
              <c:f>'RAW DATA PER QUIM'!$AA$19:$AB$19</c:f>
              <c:numCache>
                <c:formatCode>0.00%</c:formatCode>
                <c:ptCount val="2"/>
                <c:pt idx="0">
                  <c:v>0.62962962962962965</c:v>
                </c:pt>
                <c:pt idx="1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18-4AA6-B1A3-4F069110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3526970954356845"/>
          <c:y val="0.47222368037328666"/>
          <c:w val="0.22199170124481327"/>
          <c:h val="0.18750072907553228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Datos!$G$4:$G$31</c:f>
              <c:numCache>
                <c:formatCode>_-* #,##0\ _€_-;\-* #,##0\ _€_-;_-* "-"??\ _€_-;_-@_-</c:formatCode>
                <c:ptCount val="28"/>
                <c:pt idx="0">
                  <c:v>1793</c:v>
                </c:pt>
                <c:pt idx="1">
                  <c:v>1906</c:v>
                </c:pt>
                <c:pt idx="2">
                  <c:v>1960</c:v>
                </c:pt>
                <c:pt idx="3">
                  <c:v>1762</c:v>
                </c:pt>
                <c:pt idx="4">
                  <c:v>1921</c:v>
                </c:pt>
                <c:pt idx="5">
                  <c:v>2251</c:v>
                </c:pt>
                <c:pt idx="6">
                  <c:v>2558</c:v>
                </c:pt>
                <c:pt idx="7">
                  <c:v>3045</c:v>
                </c:pt>
                <c:pt idx="8">
                  <c:v>2102</c:v>
                </c:pt>
                <c:pt idx="9">
                  <c:v>2921</c:v>
                </c:pt>
                <c:pt idx="10">
                  <c:v>2816</c:v>
                </c:pt>
                <c:pt idx="11">
                  <c:v>2630</c:v>
                </c:pt>
                <c:pt idx="12">
                  <c:v>3015</c:v>
                </c:pt>
                <c:pt idx="13">
                  <c:v>3259</c:v>
                </c:pt>
                <c:pt idx="14">
                  <c:v>2243</c:v>
                </c:pt>
                <c:pt idx="15">
                  <c:v>3151</c:v>
                </c:pt>
                <c:pt idx="16">
                  <c:v>2777</c:v>
                </c:pt>
                <c:pt idx="17">
                  <c:v>2433</c:v>
                </c:pt>
                <c:pt idx="18">
                  <c:v>3234</c:v>
                </c:pt>
                <c:pt idx="19">
                  <c:v>2782</c:v>
                </c:pt>
                <c:pt idx="20">
                  <c:v>2729</c:v>
                </c:pt>
                <c:pt idx="21">
                  <c:v>2340</c:v>
                </c:pt>
                <c:pt idx="22">
                  <c:v>2514</c:v>
                </c:pt>
                <c:pt idx="23">
                  <c:v>2951</c:v>
                </c:pt>
                <c:pt idx="24">
                  <c:v>2528</c:v>
                </c:pt>
                <c:pt idx="25">
                  <c:v>2555</c:v>
                </c:pt>
                <c:pt idx="26">
                  <c:v>2763</c:v>
                </c:pt>
                <c:pt idx="27">
                  <c:v>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8-4216-95BF-8F9FB32AF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0608"/>
        <c:axId val="97887360"/>
      </c:lineChart>
      <c:catAx>
        <c:axId val="9786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887360"/>
        <c:crosses val="autoZero"/>
        <c:auto val="1"/>
        <c:lblAlgn val="ctr"/>
        <c:lblOffset val="100"/>
        <c:noMultiLvlLbl val="0"/>
      </c:catAx>
      <c:valAx>
        <c:axId val="978873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7860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741721854304634"/>
          <c:y val="0.47872340425531917"/>
          <c:w val="0.10066225165562914"/>
          <c:h val="9.36170212765957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9527991720647571E-2"/>
          <c:y val="0.13283777079508349"/>
          <c:w val="0.8042746153498268"/>
          <c:h val="0.743484824568859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Datos!$C$7:$C$31</c:f>
              <c:strCache>
                <c:ptCount val="25"/>
                <c:pt idx="0">
                  <c:v>1995/96</c:v>
                </c:pt>
                <c:pt idx="1">
                  <c:v>1996/97</c:v>
                </c:pt>
                <c:pt idx="2">
                  <c:v>1997/98</c:v>
                </c:pt>
                <c:pt idx="3">
                  <c:v>1998/99</c:v>
                </c:pt>
                <c:pt idx="4">
                  <c:v>1999/00</c:v>
                </c:pt>
                <c:pt idx="5">
                  <c:v>2000/01</c:v>
                </c:pt>
                <c:pt idx="6">
                  <c:v>2001/02</c:v>
                </c:pt>
                <c:pt idx="7">
                  <c:v>2002/03</c:v>
                </c:pt>
                <c:pt idx="8">
                  <c:v>2003/04</c:v>
                </c:pt>
                <c:pt idx="9">
                  <c:v>2004/05</c:v>
                </c:pt>
                <c:pt idx="10">
                  <c:v>2005/06</c:v>
                </c:pt>
                <c:pt idx="11">
                  <c:v>2006/07</c:v>
                </c:pt>
                <c:pt idx="12">
                  <c:v>2007/08</c:v>
                </c:pt>
                <c:pt idx="13">
                  <c:v>2008/09</c:v>
                </c:pt>
                <c:pt idx="14">
                  <c:v>2009/10</c:v>
                </c:pt>
                <c:pt idx="15">
                  <c:v>2010/11</c:v>
                </c:pt>
                <c:pt idx="16">
                  <c:v>2011/12</c:v>
                </c:pt>
                <c:pt idx="17">
                  <c:v>2012/13</c:v>
                </c:pt>
                <c:pt idx="18">
                  <c:v>2013/14</c:v>
                </c:pt>
                <c:pt idx="19">
                  <c:v>2014/15</c:v>
                </c:pt>
                <c:pt idx="20">
                  <c:v>2015/16</c:v>
                </c:pt>
                <c:pt idx="21">
                  <c:v>2016/17</c:v>
                </c:pt>
                <c:pt idx="22">
                  <c:v>2017/18</c:v>
                </c:pt>
                <c:pt idx="23">
                  <c:v>2018/19</c:v>
                </c:pt>
                <c:pt idx="24">
                  <c:v>2019/20</c:v>
                </c:pt>
              </c:strCache>
            </c:strRef>
          </c:cat>
          <c:val>
            <c:numRef>
              <c:f>Datos!$L$4:$L$31</c:f>
              <c:numCache>
                <c:formatCode>_-* #,##0\ _€_-;\-* #,##0\ _€_-;_-* "-"??\ _€_-;_-@_-</c:formatCode>
                <c:ptCount val="28"/>
                <c:pt idx="0">
                  <c:v>796</c:v>
                </c:pt>
                <c:pt idx="1">
                  <c:v>806</c:v>
                </c:pt>
                <c:pt idx="2">
                  <c:v>836</c:v>
                </c:pt>
                <c:pt idx="3">
                  <c:v>906</c:v>
                </c:pt>
                <c:pt idx="4">
                  <c:v>861</c:v>
                </c:pt>
                <c:pt idx="5">
                  <c:v>1179</c:v>
                </c:pt>
                <c:pt idx="6">
                  <c:v>1109</c:v>
                </c:pt>
                <c:pt idx="7">
                  <c:v>1399</c:v>
                </c:pt>
                <c:pt idx="8">
                  <c:v>1045</c:v>
                </c:pt>
                <c:pt idx="9">
                  <c:v>1480</c:v>
                </c:pt>
                <c:pt idx="10">
                  <c:v>1346</c:v>
                </c:pt>
                <c:pt idx="11">
                  <c:v>1281</c:v>
                </c:pt>
                <c:pt idx="12">
                  <c:v>1373</c:v>
                </c:pt>
                <c:pt idx="13">
                  <c:v>1558</c:v>
                </c:pt>
                <c:pt idx="14">
                  <c:v>1063</c:v>
                </c:pt>
                <c:pt idx="15">
                  <c:v>1494</c:v>
                </c:pt>
                <c:pt idx="16">
                  <c:v>1403</c:v>
                </c:pt>
                <c:pt idx="17">
                  <c:v>1323</c:v>
                </c:pt>
                <c:pt idx="18">
                  <c:v>1616</c:v>
                </c:pt>
                <c:pt idx="19">
                  <c:v>1487</c:v>
                </c:pt>
                <c:pt idx="20">
                  <c:v>1384</c:v>
                </c:pt>
                <c:pt idx="21">
                  <c:v>1557</c:v>
                </c:pt>
                <c:pt idx="22">
                  <c:v>1241</c:v>
                </c:pt>
                <c:pt idx="23">
                  <c:v>1518</c:v>
                </c:pt>
                <c:pt idx="24">
                  <c:v>1360</c:v>
                </c:pt>
                <c:pt idx="25">
                  <c:v>1302</c:v>
                </c:pt>
                <c:pt idx="26">
                  <c:v>1487</c:v>
                </c:pt>
                <c:pt idx="27">
                  <c:v>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47E-B810-E4080D38B0C1}"/>
            </c:ext>
          </c:extLst>
        </c:ser>
        <c:ser>
          <c:idx val="1"/>
          <c:order val="1"/>
          <c:invertIfNegative val="0"/>
          <c:cat>
            <c:strRef>
              <c:f>Datos!$C$7:$C$31</c:f>
              <c:strCache>
                <c:ptCount val="25"/>
                <c:pt idx="0">
                  <c:v>1995/96</c:v>
                </c:pt>
                <c:pt idx="1">
                  <c:v>1996/97</c:v>
                </c:pt>
                <c:pt idx="2">
                  <c:v>1997/98</c:v>
                </c:pt>
                <c:pt idx="3">
                  <c:v>1998/99</c:v>
                </c:pt>
                <c:pt idx="4">
                  <c:v>1999/00</c:v>
                </c:pt>
                <c:pt idx="5">
                  <c:v>2000/01</c:v>
                </c:pt>
                <c:pt idx="6">
                  <c:v>2001/02</c:v>
                </c:pt>
                <c:pt idx="7">
                  <c:v>2002/03</c:v>
                </c:pt>
                <c:pt idx="8">
                  <c:v>2003/04</c:v>
                </c:pt>
                <c:pt idx="9">
                  <c:v>2004/05</c:v>
                </c:pt>
                <c:pt idx="10">
                  <c:v>2005/06</c:v>
                </c:pt>
                <c:pt idx="11">
                  <c:v>2006/07</c:v>
                </c:pt>
                <c:pt idx="12">
                  <c:v>2007/08</c:v>
                </c:pt>
                <c:pt idx="13">
                  <c:v>2008/09</c:v>
                </c:pt>
                <c:pt idx="14">
                  <c:v>2009/10</c:v>
                </c:pt>
                <c:pt idx="15">
                  <c:v>2010/11</c:v>
                </c:pt>
                <c:pt idx="16">
                  <c:v>2011/12</c:v>
                </c:pt>
                <c:pt idx="17">
                  <c:v>2012/13</c:v>
                </c:pt>
                <c:pt idx="18">
                  <c:v>2013/14</c:v>
                </c:pt>
                <c:pt idx="19">
                  <c:v>2014/15</c:v>
                </c:pt>
                <c:pt idx="20">
                  <c:v>2015/16</c:v>
                </c:pt>
                <c:pt idx="21">
                  <c:v>2016/17</c:v>
                </c:pt>
                <c:pt idx="22">
                  <c:v>2017/18</c:v>
                </c:pt>
                <c:pt idx="23">
                  <c:v>2018/19</c:v>
                </c:pt>
                <c:pt idx="24">
                  <c:v>2019/20</c:v>
                </c:pt>
              </c:strCache>
            </c:strRef>
          </c:cat>
          <c:val>
            <c:numRef>
              <c:f>Datos!$O$4:$O$31</c:f>
              <c:numCache>
                <c:formatCode>_-* #,##0\ _€_-;\-* #,##0\ _€_-;_-* "-"??\ _€_-;_-@_-</c:formatCode>
                <c:ptCount val="28"/>
                <c:pt idx="0">
                  <c:v>717</c:v>
                </c:pt>
                <c:pt idx="1">
                  <c:v>795</c:v>
                </c:pt>
                <c:pt idx="2">
                  <c:v>824</c:v>
                </c:pt>
                <c:pt idx="3">
                  <c:v>856</c:v>
                </c:pt>
                <c:pt idx="4">
                  <c:v>760</c:v>
                </c:pt>
                <c:pt idx="5">
                  <c:v>902</c:v>
                </c:pt>
                <c:pt idx="6">
                  <c:v>890</c:v>
                </c:pt>
                <c:pt idx="7">
                  <c:v>1180</c:v>
                </c:pt>
                <c:pt idx="8">
                  <c:v>843</c:v>
                </c:pt>
                <c:pt idx="9">
                  <c:v>1242</c:v>
                </c:pt>
                <c:pt idx="10">
                  <c:v>960</c:v>
                </c:pt>
                <c:pt idx="11">
                  <c:v>974</c:v>
                </c:pt>
                <c:pt idx="12">
                  <c:v>1088</c:v>
                </c:pt>
                <c:pt idx="13">
                  <c:v>1204</c:v>
                </c:pt>
                <c:pt idx="14">
                  <c:v>882</c:v>
                </c:pt>
                <c:pt idx="15">
                  <c:v>1245</c:v>
                </c:pt>
                <c:pt idx="16">
                  <c:v>1219</c:v>
                </c:pt>
                <c:pt idx="17">
                  <c:v>1021</c:v>
                </c:pt>
                <c:pt idx="18">
                  <c:v>1357</c:v>
                </c:pt>
                <c:pt idx="19">
                  <c:v>1180</c:v>
                </c:pt>
                <c:pt idx="20">
                  <c:v>1144</c:v>
                </c:pt>
                <c:pt idx="21">
                  <c:v>1301</c:v>
                </c:pt>
                <c:pt idx="22">
                  <c:v>1011</c:v>
                </c:pt>
                <c:pt idx="23">
                  <c:v>1276</c:v>
                </c:pt>
                <c:pt idx="24">
                  <c:v>1099</c:v>
                </c:pt>
                <c:pt idx="25">
                  <c:v>1257</c:v>
                </c:pt>
                <c:pt idx="26">
                  <c:v>1211</c:v>
                </c:pt>
                <c:pt idx="27">
                  <c:v>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47E-B810-E4080D38B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78944"/>
        <c:axId val="98180480"/>
        <c:axId val="0"/>
      </c:bar3DChart>
      <c:catAx>
        <c:axId val="9817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180480"/>
        <c:crosses val="autoZero"/>
        <c:auto val="1"/>
        <c:lblAlgn val="ctr"/>
        <c:lblOffset val="100"/>
        <c:noMultiLvlLbl val="0"/>
      </c:catAx>
      <c:valAx>
        <c:axId val="981804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1789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2336736174309864"/>
          <c:y val="0.50308051329312786"/>
          <c:w val="6.2351785172582108E-2"/>
          <c:h val="8.41356637401844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Snowboard Ratio related to All Injuries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Datos!$FZ$4:$FZ$31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0.61224489795918369</c:v>
                </c:pt>
                <c:pt idx="3">
                  <c:v>3.4052213393870603</c:v>
                </c:pt>
                <c:pt idx="4">
                  <c:v>4.9453409682457057</c:v>
                </c:pt>
                <c:pt idx="5">
                  <c:v>8.6183918258551753</c:v>
                </c:pt>
                <c:pt idx="6">
                  <c:v>12.548866301798279</c:v>
                </c:pt>
                <c:pt idx="7">
                  <c:v>15.106732348111658</c:v>
                </c:pt>
                <c:pt idx="8">
                  <c:v>21.122740247383444</c:v>
                </c:pt>
                <c:pt idx="9">
                  <c:v>17.185895241355698</c:v>
                </c:pt>
                <c:pt idx="10">
                  <c:v>16.51278409090909</c:v>
                </c:pt>
                <c:pt idx="11">
                  <c:v>18.935361216730037</c:v>
                </c:pt>
                <c:pt idx="12" formatCode="_-* #,##0\ _€_-;\-* #,##0\ _€_-;_-* &quot;-&quot;??\ _€_-;_-@_-">
                  <c:v>14.228855721393035</c:v>
                </c:pt>
                <c:pt idx="13">
                  <c:v>13.961337833691317</c:v>
                </c:pt>
                <c:pt idx="14">
                  <c:v>18.502006241640661</c:v>
                </c:pt>
                <c:pt idx="15">
                  <c:v>16.217073944779436</c:v>
                </c:pt>
                <c:pt idx="16">
                  <c:v>10.839034929780338</c:v>
                </c:pt>
                <c:pt idx="17">
                  <c:v>13.563501849568434</c:v>
                </c:pt>
                <c:pt idx="18" formatCode="_-* #,##0\ _€_-;\-* #,##0\ _€_-;_-* &quot;-&quot;??\ _€_-;_-@_-">
                  <c:v>16.728509585652443</c:v>
                </c:pt>
                <c:pt idx="19">
                  <c:v>20.129403306973401</c:v>
                </c:pt>
                <c:pt idx="20">
                  <c:v>11.579333089043606</c:v>
                </c:pt>
                <c:pt idx="21">
                  <c:v>11.324786324786325</c:v>
                </c:pt>
                <c:pt idx="22">
                  <c:v>9.745425616547335</c:v>
                </c:pt>
                <c:pt idx="23">
                  <c:v>8.403930870891223</c:v>
                </c:pt>
                <c:pt idx="24">
                  <c:v>9.4936708860759502</c:v>
                </c:pt>
                <c:pt idx="25">
                  <c:v>10.176125244618396</c:v>
                </c:pt>
                <c:pt idx="26">
                  <c:v>12.522620340209917</c:v>
                </c:pt>
                <c:pt idx="27">
                  <c:v>11.383928571428571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F-451C-A6A8-D14DA1087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214272"/>
        <c:axId val="98215808"/>
        <c:axId val="0"/>
      </c:bar3DChart>
      <c:catAx>
        <c:axId val="9821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215808"/>
        <c:crosses val="autoZero"/>
        <c:auto val="1"/>
        <c:lblAlgn val="ctr"/>
        <c:lblOffset val="100"/>
        <c:noMultiLvlLbl val="0"/>
      </c:catAx>
      <c:valAx>
        <c:axId val="98215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982142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All Sport Injuries related to All Ski Pass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Datos!$GA$4:$GA$31</c:f>
              <c:numCache>
                <c:formatCode>0.00</c:formatCode>
                <c:ptCount val="28"/>
                <c:pt idx="0">
                  <c:v>3.5434782608695654</c:v>
                </c:pt>
                <c:pt idx="1">
                  <c:v>3.4579602026154226</c:v>
                </c:pt>
                <c:pt idx="2">
                  <c:v>3.2864455917194983</c:v>
                </c:pt>
                <c:pt idx="3">
                  <c:v>2.8919807442008563</c:v>
                </c:pt>
                <c:pt idx="4">
                  <c:v>3.7793013899408807</c:v>
                </c:pt>
                <c:pt idx="5">
                  <c:v>3.4611440072697861</c:v>
                </c:pt>
                <c:pt idx="6">
                  <c:v>3.3165345714370913</c:v>
                </c:pt>
                <c:pt idx="7">
                  <c:v>3.5235388595999946</c:v>
                </c:pt>
                <c:pt idx="8">
                  <c:v>3.9095920781472029</c:v>
                </c:pt>
                <c:pt idx="9">
                  <c:v>3.5153509273377805</c:v>
                </c:pt>
                <c:pt idx="10">
                  <c:v>3.5698575226253664</c:v>
                </c:pt>
                <c:pt idx="11">
                  <c:v>3.407751013903106</c:v>
                </c:pt>
                <c:pt idx="12" formatCode="_-* #,##0\ _€_-;\-* #,##0\ _€_-;_-* &quot;-&quot;??\ _€_-;_-@_-">
                  <c:v>3.3230097761514807</c:v>
                </c:pt>
                <c:pt idx="13">
                  <c:v>3.6447126503625702</c:v>
                </c:pt>
                <c:pt idx="14">
                  <c:v>4.018416998100971</c:v>
                </c:pt>
                <c:pt idx="15">
                  <c:v>4.1985399047833507</c:v>
                </c:pt>
                <c:pt idx="16">
                  <c:v>3.4185361722243011</c:v>
                </c:pt>
                <c:pt idx="17">
                  <c:v>3.1681708859028768</c:v>
                </c:pt>
                <c:pt idx="18" formatCode="_-* #,##0\ _€_-;\-* #,##0\ _€_-;_-* &quot;-&quot;??\ _€_-;_-@_-">
                  <c:v>4.1660547693211418</c:v>
                </c:pt>
                <c:pt idx="19">
                  <c:v>3.6356935719317138</c:v>
                </c:pt>
                <c:pt idx="20">
                  <c:v>3.4793628775312717</c:v>
                </c:pt>
                <c:pt idx="21">
                  <c:v>3.028910563001987</c:v>
                </c:pt>
                <c:pt idx="22">
                  <c:v>3.1669568240739108</c:v>
                </c:pt>
                <c:pt idx="23">
                  <c:v>3.320307885140525</c:v>
                </c:pt>
                <c:pt idx="24">
                  <c:v>3.1282482799584219</c:v>
                </c:pt>
                <c:pt idx="25">
                  <c:v>2.8796974007208824</c:v>
                </c:pt>
                <c:pt idx="26">
                  <c:v>3.1540807846503687</c:v>
                </c:pt>
                <c:pt idx="27">
                  <c:v>3.3034977995116033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4D25-8441-11F28AE87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98240"/>
        <c:axId val="103099776"/>
        <c:axId val="0"/>
      </c:bar3DChart>
      <c:catAx>
        <c:axId val="10309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99776"/>
        <c:crosses val="autoZero"/>
        <c:auto val="1"/>
        <c:lblAlgn val="ctr"/>
        <c:lblOffset val="100"/>
        <c:noMultiLvlLbl val="0"/>
      </c:catAx>
      <c:valAx>
        <c:axId val="103099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98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08239404034898E-2"/>
          <c:y val="0.1741165098815185"/>
          <c:w val="0.84975820543183944"/>
          <c:h val="0.722644453105996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Datos!$FW$4:$FW$31</c:f>
              <c:numCache>
                <c:formatCode>_-* #,##0\ _€_-;\-* #,##0\ _€_-;_-* "-"??\ _€_-;_-@_-</c:formatCode>
                <c:ptCount val="28"/>
                <c:pt idx="0">
                  <c:v>209</c:v>
                </c:pt>
                <c:pt idx="1">
                  <c:v>222</c:v>
                </c:pt>
                <c:pt idx="2">
                  <c:v>243</c:v>
                </c:pt>
                <c:pt idx="3">
                  <c:v>264</c:v>
                </c:pt>
                <c:pt idx="4">
                  <c:v>253</c:v>
                </c:pt>
                <c:pt idx="5">
                  <c:v>301</c:v>
                </c:pt>
                <c:pt idx="6">
                  <c:v>319</c:v>
                </c:pt>
                <c:pt idx="7">
                  <c:v>368</c:v>
                </c:pt>
                <c:pt idx="8">
                  <c:v>270</c:v>
                </c:pt>
                <c:pt idx="9">
                  <c:v>445</c:v>
                </c:pt>
                <c:pt idx="10">
                  <c:v>338</c:v>
                </c:pt>
                <c:pt idx="11">
                  <c:v>355</c:v>
                </c:pt>
                <c:pt idx="12">
                  <c:v>401</c:v>
                </c:pt>
                <c:pt idx="13">
                  <c:v>420</c:v>
                </c:pt>
                <c:pt idx="14">
                  <c:v>334</c:v>
                </c:pt>
                <c:pt idx="15">
                  <c:v>515</c:v>
                </c:pt>
                <c:pt idx="16">
                  <c:v>472</c:v>
                </c:pt>
                <c:pt idx="17">
                  <c:v>386</c:v>
                </c:pt>
                <c:pt idx="18">
                  <c:v>409</c:v>
                </c:pt>
                <c:pt idx="19">
                  <c:v>411</c:v>
                </c:pt>
                <c:pt idx="20">
                  <c:v>505</c:v>
                </c:pt>
                <c:pt idx="21">
                  <c:v>668</c:v>
                </c:pt>
                <c:pt idx="22">
                  <c:v>422</c:v>
                </c:pt>
                <c:pt idx="23">
                  <c:v>562</c:v>
                </c:pt>
                <c:pt idx="24">
                  <c:v>561</c:v>
                </c:pt>
                <c:pt idx="25">
                  <c:v>490</c:v>
                </c:pt>
                <c:pt idx="26">
                  <c:v>570</c:v>
                </c:pt>
                <c:pt idx="27">
                  <c:v>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A39-AE77-1C495DA53BBE}"/>
            </c:ext>
          </c:extLst>
        </c:ser>
        <c:ser>
          <c:idx val="1"/>
          <c:order val="1"/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Datos!$FX$4:$FX$31</c:f>
              <c:numCache>
                <c:formatCode>_-* #,##0\ _€_-;\-* #,##0\ _€_-;_-* "-"??\ _€_-;_-@_-</c:formatCode>
                <c:ptCount val="28"/>
                <c:pt idx="0">
                  <c:v>1304</c:v>
                </c:pt>
                <c:pt idx="1">
                  <c:v>1379</c:v>
                </c:pt>
                <c:pt idx="2">
                  <c:v>1417</c:v>
                </c:pt>
                <c:pt idx="3">
                  <c:v>1498</c:v>
                </c:pt>
                <c:pt idx="4">
                  <c:v>1368</c:v>
                </c:pt>
                <c:pt idx="5">
                  <c:v>1780</c:v>
                </c:pt>
                <c:pt idx="6">
                  <c:v>1680</c:v>
                </c:pt>
                <c:pt idx="7">
                  <c:v>2211</c:v>
                </c:pt>
                <c:pt idx="8">
                  <c:v>1618</c:v>
                </c:pt>
                <c:pt idx="9">
                  <c:v>2277</c:v>
                </c:pt>
                <c:pt idx="10">
                  <c:v>1968</c:v>
                </c:pt>
                <c:pt idx="11">
                  <c:v>1900</c:v>
                </c:pt>
                <c:pt idx="12">
                  <c:v>2060</c:v>
                </c:pt>
                <c:pt idx="13">
                  <c:v>2342</c:v>
                </c:pt>
                <c:pt idx="14">
                  <c:v>1611</c:v>
                </c:pt>
                <c:pt idx="15">
                  <c:v>2224</c:v>
                </c:pt>
                <c:pt idx="16">
                  <c:v>2212</c:v>
                </c:pt>
                <c:pt idx="17">
                  <c:v>1957</c:v>
                </c:pt>
                <c:pt idx="18">
                  <c:v>2563</c:v>
                </c:pt>
                <c:pt idx="19">
                  <c:v>2199</c:v>
                </c:pt>
                <c:pt idx="20">
                  <c:v>1960</c:v>
                </c:pt>
                <c:pt idx="21">
                  <c:v>2124</c:v>
                </c:pt>
                <c:pt idx="22">
                  <c:v>1783</c:v>
                </c:pt>
                <c:pt idx="23">
                  <c:v>2197</c:v>
                </c:pt>
                <c:pt idx="24">
                  <c:v>1874</c:v>
                </c:pt>
                <c:pt idx="25">
                  <c:v>2058</c:v>
                </c:pt>
                <c:pt idx="26">
                  <c:v>2128</c:v>
                </c:pt>
                <c:pt idx="27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7-4A39-AE77-1C495DA5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33184"/>
        <c:axId val="103134720"/>
      </c:barChart>
      <c:catAx>
        <c:axId val="10313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134720"/>
        <c:crosses val="autoZero"/>
        <c:auto val="1"/>
        <c:lblAlgn val="ctr"/>
        <c:lblOffset val="100"/>
        <c:noMultiLvlLbl val="0"/>
      </c:catAx>
      <c:valAx>
        <c:axId val="103134720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1031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Collar</a:t>
            </a:r>
            <a:r>
              <a:rPr lang="es-ES" baseline="0"/>
              <a:t> Bone Fractures Total</a:t>
            </a:r>
            <a:endParaRPr lang="es-ES"/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Datos!$HN$4:$HN$31</c:f>
              <c:numCache>
                <c:formatCode>_-* #,##0\ _€_-;\-* #,##0\ _€_-;_-* "-"??\ _€_-;_-@_-</c:formatCode>
                <c:ptCount val="28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12</c:v>
                </c:pt>
                <c:pt idx="4">
                  <c:v>17</c:v>
                </c:pt>
                <c:pt idx="5">
                  <c:v>13</c:v>
                </c:pt>
                <c:pt idx="6">
                  <c:v>13</c:v>
                </c:pt>
                <c:pt idx="7">
                  <c:v>25</c:v>
                </c:pt>
                <c:pt idx="8">
                  <c:v>25</c:v>
                </c:pt>
                <c:pt idx="9">
                  <c:v>32</c:v>
                </c:pt>
                <c:pt idx="10">
                  <c:v>13</c:v>
                </c:pt>
                <c:pt idx="11">
                  <c:v>24</c:v>
                </c:pt>
                <c:pt idx="12">
                  <c:v>34</c:v>
                </c:pt>
                <c:pt idx="13">
                  <c:v>23</c:v>
                </c:pt>
                <c:pt idx="14">
                  <c:v>42</c:v>
                </c:pt>
                <c:pt idx="15">
                  <c:v>44</c:v>
                </c:pt>
                <c:pt idx="16">
                  <c:v>34</c:v>
                </c:pt>
                <c:pt idx="17">
                  <c:v>40</c:v>
                </c:pt>
                <c:pt idx="18">
                  <c:v>39</c:v>
                </c:pt>
                <c:pt idx="19">
                  <c:v>16</c:v>
                </c:pt>
                <c:pt idx="20">
                  <c:v>26</c:v>
                </c:pt>
                <c:pt idx="21">
                  <c:v>31</c:v>
                </c:pt>
                <c:pt idx="22">
                  <c:v>37</c:v>
                </c:pt>
                <c:pt idx="23">
                  <c:v>44</c:v>
                </c:pt>
                <c:pt idx="24">
                  <c:v>54</c:v>
                </c:pt>
                <c:pt idx="25">
                  <c:v>33</c:v>
                </c:pt>
                <c:pt idx="26">
                  <c:v>51</c:v>
                </c:pt>
                <c:pt idx="2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D-47EB-B73B-92AD9659A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28992"/>
        <c:axId val="103030784"/>
        <c:axId val="0"/>
      </c:bar3DChart>
      <c:catAx>
        <c:axId val="10302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30784"/>
        <c:crosses val="autoZero"/>
        <c:auto val="1"/>
        <c:lblAlgn val="ctr"/>
        <c:lblOffset val="100"/>
        <c:noMultiLvlLbl val="0"/>
      </c:catAx>
      <c:valAx>
        <c:axId val="103030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_-* #,##0\ _€_-;\-* #,##0\ _€_-;_-* &quot;-&quot;??\ _€_-;_-@_-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28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baseline="0">
                <a:effectLst/>
              </a:rPr>
              <a:t>Collar Bone Fractures in Relative Numbers</a:t>
            </a:r>
            <a:endParaRPr lang="es-ES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666699"/>
              </a:solidFill>
              <a:prstDash val="solid"/>
            </a:ln>
          </c:spPr>
          <c:marker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Datos!$HU$4:$HU$31</c:f>
              <c:numCache>
                <c:formatCode>0.00%</c:formatCode>
                <c:ptCount val="28"/>
                <c:pt idx="0">
                  <c:v>8.3658672615727833E-3</c:v>
                </c:pt>
                <c:pt idx="1">
                  <c:v>5.7712486883525708E-3</c:v>
                </c:pt>
                <c:pt idx="2">
                  <c:v>5.1020408163265302E-3</c:v>
                </c:pt>
                <c:pt idx="3">
                  <c:v>6.8104426787741201E-3</c:v>
                </c:pt>
                <c:pt idx="4">
                  <c:v>8.8495575221238937E-3</c:v>
                </c:pt>
                <c:pt idx="5">
                  <c:v>5.7752110173256328E-3</c:v>
                </c:pt>
                <c:pt idx="6">
                  <c:v>5.0820953870211105E-3</c:v>
                </c:pt>
                <c:pt idx="7">
                  <c:v>8.2101806239737278E-3</c:v>
                </c:pt>
                <c:pt idx="8">
                  <c:v>1.1893434823977164E-2</c:v>
                </c:pt>
                <c:pt idx="9">
                  <c:v>1.0955152345087298E-2</c:v>
                </c:pt>
                <c:pt idx="10">
                  <c:v>4.616477272727273E-3</c:v>
                </c:pt>
                <c:pt idx="11">
                  <c:v>9.125475285171103E-3</c:v>
                </c:pt>
                <c:pt idx="12">
                  <c:v>1.1276948590381426E-2</c:v>
                </c:pt>
                <c:pt idx="13">
                  <c:v>7.0573795642835226E-3</c:v>
                </c:pt>
                <c:pt idx="14">
                  <c:v>1.8724921979491754E-2</c:v>
                </c:pt>
                <c:pt idx="15">
                  <c:v>1.3963821009203427E-2</c:v>
                </c:pt>
                <c:pt idx="16">
                  <c:v>1.2243428159884768E-2</c:v>
                </c:pt>
                <c:pt idx="17">
                  <c:v>1.6440608302507192E-2</c:v>
                </c:pt>
                <c:pt idx="18">
                  <c:v>1.2059369202226345E-2</c:v>
                </c:pt>
                <c:pt idx="19">
                  <c:v>5.7512580877066861E-3</c:v>
                </c:pt>
                <c:pt idx="20">
                  <c:v>9.5272993770611943E-3</c:v>
                </c:pt>
                <c:pt idx="21">
                  <c:v>1.3247863247863248E-2</c:v>
                </c:pt>
                <c:pt idx="22">
                  <c:v>1.47175815433572E-2</c:v>
                </c:pt>
                <c:pt idx="23">
                  <c:v>1.4910199932226365E-2</c:v>
                </c:pt>
                <c:pt idx="24">
                  <c:v>2.1360759493670885E-2</c:v>
                </c:pt>
                <c:pt idx="25">
                  <c:v>1.2915851272015656E-2</c:v>
                </c:pt>
                <c:pt idx="26">
                  <c:v>1.8458197611292075E-2</c:v>
                </c:pt>
                <c:pt idx="27">
                  <c:v>2.269345238095238E-2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E-4453-BBC5-86318D9A7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66240"/>
        <c:axId val="103072512"/>
      </c:lineChart>
      <c:catAx>
        <c:axId val="1030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72512"/>
        <c:crosses val="autoZero"/>
        <c:auto val="1"/>
        <c:lblAlgn val="ctr"/>
        <c:lblOffset val="100"/>
        <c:noMultiLvlLbl val="0"/>
      </c:catAx>
      <c:valAx>
        <c:axId val="103072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030662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741726728603365"/>
          <c:y val="0.47872340425531917"/>
          <c:w val="0.10066227832632035"/>
          <c:h val="9.36170212765957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SKI</c:v>
          </c:tx>
          <c:explosion val="25"/>
          <c:dPt>
            <c:idx val="0"/>
            <c:bubble3D val="0"/>
            <c:explosion val="0"/>
            <c:extLst>
              <c:ext xmlns:c16="http://schemas.microsoft.com/office/drawing/2014/chart" uri="{C3380CC4-5D6E-409C-BE32-E72D297353CC}">
                <c16:uniqueId val="{00000000-210A-4689-801C-07AFB414EF3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10A-4689-801C-07AFB414EF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Datos!$AA$99:$AA$100</c:f>
              <c:strCache>
                <c:ptCount val="2"/>
                <c:pt idx="0">
                  <c:v>UPPER EXTREMITIES</c:v>
                </c:pt>
                <c:pt idx="1">
                  <c:v>LOWER EXTREMITIES</c:v>
                </c:pt>
              </c:strCache>
            </c:strRef>
          </c:cat>
          <c:val>
            <c:numRef>
              <c:f>Datos!$AD$99:$AD$100</c:f>
              <c:numCache>
                <c:formatCode>0.00%</c:formatCode>
                <c:ptCount val="2"/>
                <c:pt idx="0">
                  <c:v>0.43639088598796671</c:v>
                </c:pt>
                <c:pt idx="1">
                  <c:v>0.56360911401203329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A-4689-801C-07AFB414E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0811465614622"/>
          <c:y val="0.37582575862227752"/>
          <c:w val="0.28444000632977007"/>
          <c:h val="0.280914306764286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SNOWBOARD</c:v>
          </c:tx>
          <c:explosion val="25"/>
          <c:dPt>
            <c:idx val="0"/>
            <c:bubble3D val="0"/>
            <c:explosion val="11"/>
            <c:extLst>
              <c:ext xmlns:c16="http://schemas.microsoft.com/office/drawing/2014/chart" uri="{C3380CC4-5D6E-409C-BE32-E72D297353CC}">
                <c16:uniqueId val="{00000000-3B77-47FE-A194-C80F9635FF2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B77-47FE-A194-C80F9635FF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Datos!$AA$99:$AA$100</c:f>
              <c:strCache>
                <c:ptCount val="2"/>
                <c:pt idx="0">
                  <c:v>UPPER EXTREMITIES</c:v>
                </c:pt>
                <c:pt idx="1">
                  <c:v>LOWER EXTREMITIES</c:v>
                </c:pt>
              </c:strCache>
            </c:strRef>
          </c:cat>
          <c:val>
            <c:numRef>
              <c:f>Datos!$AF$99:$AF$100</c:f>
              <c:numCache>
                <c:formatCode>0.00%</c:formatCode>
                <c:ptCount val="2"/>
                <c:pt idx="0">
                  <c:v>0.73167926388432469</c:v>
                </c:pt>
                <c:pt idx="1">
                  <c:v>0.26832073611567531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7-47FE-A194-C80F9635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53367055729265"/>
          <c:y val="0.37582585393609014"/>
          <c:w val="0.28384915503025743"/>
          <c:h val="0.280914413670319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5DF-4DF2-993A-B6582D9DB5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05DF-4DF2-993A-B6582D9DB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Datos!$AA$99:$AA$100</c:f>
              <c:strCache>
                <c:ptCount val="2"/>
                <c:pt idx="0">
                  <c:v>UPPER EXTREMITIES</c:v>
                </c:pt>
                <c:pt idx="1">
                  <c:v>LOWER EXTREMITIES</c:v>
                </c:pt>
              </c:strCache>
            </c:strRef>
          </c:cat>
          <c:val>
            <c:numRef>
              <c:f>Datos!$AH$99:$AH$100</c:f>
              <c:numCache>
                <c:formatCode>0.00%</c:formatCode>
                <c:ptCount val="2"/>
                <c:pt idx="0">
                  <c:v>0.47086810551558755</c:v>
                </c:pt>
                <c:pt idx="1">
                  <c:v>0.52913189448441245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F-4DF2-993A-B6582D9D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MCL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26DB3"/>
                </a:gs>
                <a:gs pos="20000">
                  <a:srgbClr val="346CB0"/>
                </a:gs>
                <a:gs pos="100000">
                  <a:srgbClr val="265186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  <c:explosion val="7"/>
            <c:spPr>
              <a:gradFill rotWithShape="0">
                <a:gsLst>
                  <a:gs pos="0">
                    <a:srgbClr val="3A7CCB"/>
                  </a:gs>
                  <a:gs pos="20000">
                    <a:srgbClr val="3C7BC7"/>
                  </a:gs>
                  <a:gs pos="100000">
                    <a:srgbClr val="2C5D98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64-46DE-B224-E71F159C7B4F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64-46DE-B224-E71F159C7B4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QUIM'!$AN$1:$AO$1</c:f>
              <c:strCache>
                <c:ptCount val="2"/>
                <c:pt idx="0">
                  <c:v>MCL MALE</c:v>
                </c:pt>
                <c:pt idx="1">
                  <c:v>MCL FEMALE</c:v>
                </c:pt>
              </c:strCache>
            </c:strRef>
          </c:cat>
          <c:val>
            <c:numRef>
              <c:f>'RAW DATA PER QUIM'!$AN$19:$AO$19</c:f>
              <c:numCache>
                <c:formatCode>0.00%</c:formatCode>
                <c:ptCount val="2"/>
                <c:pt idx="0">
                  <c:v>0.41573313417973612</c:v>
                </c:pt>
                <c:pt idx="1">
                  <c:v>0.58376898182723425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4-46DE-B224-E71F159C7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2928914220450474"/>
          <c:y val="0.47386759581881532"/>
          <c:w val="0.20292908993070424"/>
          <c:h val="0.18815331010452963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SKI</c:v>
          </c:tx>
          <c:explosion val="23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959-4326-BBA2-2F49EE57F30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959-4326-BBA2-2F49EE57F3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Datos!$BM$39:$BM$40</c:f>
              <c:strCache>
                <c:ptCount val="2"/>
                <c:pt idx="0">
                  <c:v>AC</c:v>
                </c:pt>
                <c:pt idx="1">
                  <c:v>GH</c:v>
                </c:pt>
              </c:strCache>
            </c:strRef>
          </c:cat>
          <c:val>
            <c:numRef>
              <c:f>Datos!$BO$39:$BO$40</c:f>
              <c:numCache>
                <c:formatCode>0.00%</c:formatCode>
                <c:ptCount val="2"/>
                <c:pt idx="0">
                  <c:v>0.45354330708661417</c:v>
                </c:pt>
                <c:pt idx="1">
                  <c:v>0.54645669291338583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9-4326-BBA2-2F49EE57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SNOWBOARD</c:v>
          </c:tx>
          <c:explosion val="18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F3C-487C-A6BA-FD2598497B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F3C-487C-A6BA-FD2598497B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Datos!$BM$39:$BM$40</c:f>
              <c:strCache>
                <c:ptCount val="2"/>
                <c:pt idx="0">
                  <c:v>AC</c:v>
                </c:pt>
                <c:pt idx="1">
                  <c:v>GH</c:v>
                </c:pt>
              </c:strCache>
            </c:strRef>
          </c:cat>
          <c:val>
            <c:numRef>
              <c:f>Datos!$BQ$39:$BQ$40</c:f>
              <c:numCache>
                <c:formatCode>0.00%</c:formatCode>
                <c:ptCount val="2"/>
                <c:pt idx="0">
                  <c:v>0.58702531645569622</c:v>
                </c:pt>
                <c:pt idx="1">
                  <c:v>0.41297468354430378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C-487C-A6BA-FD2598497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Gender Distribution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875-49D9-8728-D5EDE01B0EB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875-49D9-8728-D5EDE01B0E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Datos!$GS$2:$GT$2</c:f>
              <c:strCache>
                <c:ptCount val="2"/>
                <c:pt idx="0">
                  <c:v>% MALE</c:v>
                </c:pt>
                <c:pt idx="1">
                  <c:v>% FEMALE</c:v>
                </c:pt>
              </c:strCache>
            </c:strRef>
          </c:cat>
          <c:val>
            <c:numRef>
              <c:f>Datos!$GS$33:$GT$33</c:f>
              <c:numCache>
                <c:formatCode>0.00%</c:formatCode>
                <c:ptCount val="2"/>
                <c:pt idx="0">
                  <c:v>0.80363636363636359</c:v>
                </c:pt>
                <c:pt idx="1">
                  <c:v>0.19636363636363635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5-49D9-8728-D5EDE01B0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SKI/SNOW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8E9-462C-903F-DA922F89481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8E9-462C-903F-DA922F8948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Datos!$GX$2:$GY$2</c:f>
              <c:strCache>
                <c:ptCount val="2"/>
                <c:pt idx="0">
                  <c:v>% SKI</c:v>
                </c:pt>
                <c:pt idx="1">
                  <c:v>% SNOW</c:v>
                </c:pt>
              </c:strCache>
            </c:strRef>
          </c:cat>
          <c:val>
            <c:numRef>
              <c:f>Datos!$GX$33:$GY$33</c:f>
              <c:numCache>
                <c:formatCode>0.00%</c:formatCode>
                <c:ptCount val="2"/>
                <c:pt idx="0">
                  <c:v>0.77636363636363637</c:v>
                </c:pt>
                <c:pt idx="1">
                  <c:v>0.22363636363636363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E9-462C-903F-DA922F894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AC Dislocation Grade Distribution (SKI)</a:t>
            </a:r>
            <a:endParaRPr lang="es-ES">
              <a:effectLst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AC Dislocation Grade Distribution (SKI)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8D7-4374-A2F6-D5A9E1B308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8D7-4374-A2F6-D5A9E1B308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8D7-4374-A2F6-D5A9E1B3084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C8D7-4374-A2F6-D5A9E1B308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Datos!$GZ$2:$HC$2</c:f>
              <c:strCache>
                <c:ptCount val="4"/>
                <c:pt idx="0">
                  <c:v>AC DIS GD I SKI</c:v>
                </c:pt>
                <c:pt idx="1">
                  <c:v>AC DIS GD II SKI</c:v>
                </c:pt>
                <c:pt idx="2">
                  <c:v>AC DIS GD III SKI</c:v>
                </c:pt>
                <c:pt idx="3">
                  <c:v>AC DIS GD V SKI</c:v>
                </c:pt>
              </c:strCache>
            </c:strRef>
          </c:cat>
          <c:val>
            <c:numRef>
              <c:f>Datos!$GZ$33:$HC$33</c:f>
              <c:numCache>
                <c:formatCode>0.00%</c:formatCode>
                <c:ptCount val="4"/>
                <c:pt idx="0">
                  <c:v>0.55737704918032782</c:v>
                </c:pt>
                <c:pt idx="1">
                  <c:v>0.22248243559718969</c:v>
                </c:pt>
                <c:pt idx="2">
                  <c:v>0.1053864168618267</c:v>
                </c:pt>
                <c:pt idx="3">
                  <c:v>9.3676814988290405E-2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7-4374-A2F6-D5A9E1B3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AC Dislocation Grade Distribution (SNOW)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2C3-4016-B032-794748BDB33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2C3-4016-B032-794748BDB33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52C3-4016-B032-794748BDB332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52C3-4016-B032-794748BDB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Datos!$HD$2:$HG$2</c:f>
              <c:strCache>
                <c:ptCount val="4"/>
                <c:pt idx="0">
                  <c:v>AC DIS GD I SNOWBOARD</c:v>
                </c:pt>
                <c:pt idx="1">
                  <c:v>AC DIS GD II SNOWBOARD</c:v>
                </c:pt>
                <c:pt idx="2">
                  <c:v>AC DIS GD III SNOWBOARD</c:v>
                </c:pt>
                <c:pt idx="3">
                  <c:v>AC DIS GD V SNOWBOARD</c:v>
                </c:pt>
              </c:strCache>
            </c:strRef>
          </c:cat>
          <c:val>
            <c:numRef>
              <c:f>Datos!$HD$33:$HG$33</c:f>
              <c:numCache>
                <c:formatCode>0.00%</c:formatCode>
                <c:ptCount val="4"/>
                <c:pt idx="0">
                  <c:v>0.32520325203252032</c:v>
                </c:pt>
                <c:pt idx="1">
                  <c:v>0.21951219512195122</c:v>
                </c:pt>
                <c:pt idx="2">
                  <c:v>0.25203252032520324</c:v>
                </c:pt>
                <c:pt idx="3">
                  <c:v>0.1951219512195122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C3-4016-B032-794748BDB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Datos!$C$22:$C$31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Datos!$HH$22:$HH$31</c:f>
              <c:numCache>
                <c:formatCode>0.00</c:formatCode>
                <c:ptCount val="10"/>
                <c:pt idx="0">
                  <c:v>51</c:v>
                </c:pt>
                <c:pt idx="1">
                  <c:v>45</c:v>
                </c:pt>
                <c:pt idx="2">
                  <c:v>31</c:v>
                </c:pt>
                <c:pt idx="3">
                  <c:v>44</c:v>
                </c:pt>
                <c:pt idx="4">
                  <c:v>20</c:v>
                </c:pt>
                <c:pt idx="5">
                  <c:v>42</c:v>
                </c:pt>
                <c:pt idx="6">
                  <c:v>41</c:v>
                </c:pt>
                <c:pt idx="7">
                  <c:v>32</c:v>
                </c:pt>
                <c:pt idx="8">
                  <c:v>48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E-4486-BF10-1A3F27B1D575}"/>
            </c:ext>
          </c:extLst>
        </c:ser>
        <c:ser>
          <c:idx val="1"/>
          <c:order val="1"/>
          <c:tx>
            <c:v>GRADE III</c:v>
          </c:tx>
          <c:invertIfNegative val="0"/>
          <c:cat>
            <c:strRef>
              <c:f>Datos!$C$22:$C$31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Datos!$HI$22:$HI$28</c:f>
              <c:numCache>
                <c:formatCode>0.00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E-4486-BF10-1A3F27B1D575}"/>
            </c:ext>
          </c:extLst>
        </c:ser>
        <c:ser>
          <c:idx val="2"/>
          <c:order val="2"/>
          <c:tx>
            <c:v>GRADE V</c:v>
          </c:tx>
          <c:invertIfNegative val="0"/>
          <c:cat>
            <c:strRef>
              <c:f>Datos!$C$22:$C$31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Datos!$HJ$22:$HJ$28</c:f>
              <c:numCache>
                <c:formatCode>0.00</c:formatCode>
                <c:ptCount val="7"/>
                <c:pt idx="0">
                  <c:v>17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E-4486-BF10-1A3F27B1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570816"/>
        <c:axId val="103572608"/>
      </c:barChart>
      <c:catAx>
        <c:axId val="103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572608"/>
        <c:crosses val="autoZero"/>
        <c:auto val="1"/>
        <c:lblAlgn val="ctr"/>
        <c:lblOffset val="100"/>
        <c:noMultiLvlLbl val="0"/>
      </c:catAx>
      <c:valAx>
        <c:axId val="103572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57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AC Dislocation Grade Distribuion  (TOTAL)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6D-45C5-B45A-29C0EF71ADA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F6D-45C5-B45A-29C0EF71ADA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9F6D-45C5-B45A-29C0EF71A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Datos!$HK$2:$HM$2</c:f>
              <c:strCache>
                <c:ptCount val="3"/>
                <c:pt idx="0">
                  <c:v>GRADE I AND II</c:v>
                </c:pt>
                <c:pt idx="1">
                  <c:v>GRADE III</c:v>
                </c:pt>
                <c:pt idx="2">
                  <c:v>GRADE V</c:v>
                </c:pt>
              </c:strCache>
            </c:strRef>
          </c:cat>
          <c:val>
            <c:numRef>
              <c:f>Datos!$HK$33:$HM$33</c:f>
              <c:numCache>
                <c:formatCode>0.00%</c:formatCode>
                <c:ptCount val="3"/>
                <c:pt idx="0">
                  <c:v>0.72727272727272729</c:v>
                </c:pt>
                <c:pt idx="1">
                  <c:v>0.13818181818181818</c:v>
                </c:pt>
                <c:pt idx="2">
                  <c:v>0.11636363636363636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D-45C5-B45A-29C0EF71A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Mid Clavicle Fracture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510-4F67-836E-5655FAD406C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510-4F67-836E-5655FAD406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Datos!$IB$2:$IC$2</c:f>
              <c:strCache>
                <c:ptCount val="2"/>
                <c:pt idx="0">
                  <c:v>MID CLAV FX MALE</c:v>
                </c:pt>
                <c:pt idx="1">
                  <c:v>MID CLAV FX FEMALE</c:v>
                </c:pt>
              </c:strCache>
            </c:strRef>
          </c:cat>
          <c:val>
            <c:numRef>
              <c:f>Datos!$IB$33:$IC$33</c:f>
              <c:numCache>
                <c:formatCode>0%</c:formatCode>
                <c:ptCount val="2"/>
                <c:pt idx="0">
                  <c:v>0.8</c:v>
                </c:pt>
                <c:pt idx="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0-4F67-836E-5655FAD4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Distal Clavicle Fracture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50A-408C-BCF4-AF3A79840D3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50A-408C-BCF4-AF3A79840D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Datos!$ID$2:$IE$2</c:f>
              <c:strCache>
                <c:ptCount val="2"/>
                <c:pt idx="0">
                  <c:v>DISTAL CLAV FX MALE</c:v>
                </c:pt>
                <c:pt idx="1">
                  <c:v>DISTAL CLAV FX FEMALE</c:v>
                </c:pt>
              </c:strCache>
            </c:strRef>
          </c:cat>
          <c:val>
            <c:numRef>
              <c:f>Datos!$ID$33:$IE$33</c:f>
              <c:numCache>
                <c:formatCode>0%</c:formatCode>
                <c:ptCount val="2"/>
                <c:pt idx="0">
                  <c:v>0.73599999999999999</c:v>
                </c:pt>
                <c:pt idx="1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A-408C-BCF4-AF3A79840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LCL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A3D2-4E18-B718-DE44442769F1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D2-4E18-B718-DE44442769F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QUIM'!$BA$1:$BB$1</c:f>
              <c:strCache>
                <c:ptCount val="2"/>
                <c:pt idx="0">
                  <c:v>LCL MALE</c:v>
                </c:pt>
                <c:pt idx="1">
                  <c:v>LCL FEMALE</c:v>
                </c:pt>
              </c:strCache>
            </c:strRef>
          </c:cat>
          <c:val>
            <c:numRef>
              <c:f>'RAW DATA PER QUIM'!$BA$19:$BB$19</c:f>
              <c:numCache>
                <c:formatCode>0.00%</c:formatCode>
                <c:ptCount val="2"/>
                <c:pt idx="0">
                  <c:v>0.47457627118644069</c:v>
                </c:pt>
                <c:pt idx="1">
                  <c:v>0.56779661016949157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D2-4E18-B718-DE444427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 rtl="0"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Total Clavicle Fracture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DD3-4B99-A371-2D37527A4B93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DD3-4B99-A371-2D37527A4B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Datos!$II$2:$IJ$2</c:f>
              <c:strCache>
                <c:ptCount val="2"/>
                <c:pt idx="0">
                  <c:v>TOTAL CLAVICLE MALE</c:v>
                </c:pt>
                <c:pt idx="1">
                  <c:v>TOTAL CLAVICLE FEMALE</c:v>
                </c:pt>
              </c:strCache>
            </c:strRef>
          </c:cat>
          <c:val>
            <c:numRef>
              <c:f>Datos!$II$33:$IJ$33</c:f>
              <c:numCache>
                <c:formatCode>0%</c:formatCode>
                <c:ptCount val="2"/>
                <c:pt idx="0">
                  <c:v>0.78241758241758241</c:v>
                </c:pt>
                <c:pt idx="1">
                  <c:v>0.21758241758241759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3-4B99-A371-2D37527A4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ALPINE SKI A-C INJURIES BY GENDER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AB-4055-A140-65852B56354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9FAB-4055-A140-65852B5635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Datos!$GL$2:$GM$2</c:f>
              <c:strCache>
                <c:ptCount val="2"/>
                <c:pt idx="0">
                  <c:v>AC TOTAL SKI MALE</c:v>
                </c:pt>
                <c:pt idx="1">
                  <c:v>AC TOTAL SKI FEMALE</c:v>
                </c:pt>
              </c:strCache>
            </c:strRef>
          </c:cat>
          <c:val>
            <c:numRef>
              <c:f>Datos!$GI$34:$GJ$34</c:f>
              <c:numCache>
                <c:formatCode>0.00%</c:formatCode>
                <c:ptCount val="2"/>
                <c:pt idx="0">
                  <c:v>0.55737704918032782</c:v>
                </c:pt>
                <c:pt idx="1">
                  <c:v>0.32520325203252032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B-4055-A140-65852B56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SNOWBOARD A-C INJURIES BY GENDER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658-4790-9A45-4A27B92259A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A658-4790-9A45-4A27B92259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Datos!$GN$2:$GO$2</c:f>
              <c:strCache>
                <c:ptCount val="2"/>
                <c:pt idx="0">
                  <c:v>AC TOTAL SNOWBOARD MALE</c:v>
                </c:pt>
                <c:pt idx="1">
                  <c:v>AC TOTAL SNOWBOARD FEMALE</c:v>
                </c:pt>
              </c:strCache>
            </c:strRef>
          </c:cat>
          <c:val>
            <c:numRef>
              <c:f>Datos!$GK$34:$GL$34</c:f>
              <c:numCache>
                <c:formatCode>0.00%</c:formatCode>
                <c:ptCount val="2"/>
                <c:pt idx="0">
                  <c:v>0.22248243559718969</c:v>
                </c:pt>
                <c:pt idx="1">
                  <c:v>0.21951219512195122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8-4790-9A45-4A27B922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ALPINE SKI A-C DISLOTATION AGE DISTRIBUTION</c:v>
          </c:tx>
          <c:invertIfNegative val="0"/>
          <c:cat>
            <c:strRef>
              <c:f>Datos!$GL$66:$GO$66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Datos!$GL$74:$GO$74</c:f>
              <c:numCache>
                <c:formatCode>General</c:formatCode>
                <c:ptCount val="4"/>
                <c:pt idx="0">
                  <c:v>7</c:v>
                </c:pt>
                <c:pt idx="1">
                  <c:v>26</c:v>
                </c:pt>
                <c:pt idx="2">
                  <c:v>98</c:v>
                </c:pt>
                <c:pt idx="3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B-4048-B7BD-DB9F7FE1D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96960"/>
        <c:axId val="103898496"/>
      </c:barChart>
      <c:catAx>
        <c:axId val="1038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98496"/>
        <c:crosses val="autoZero"/>
        <c:auto val="1"/>
        <c:lblAlgn val="ctr"/>
        <c:lblOffset val="100"/>
        <c:noMultiLvlLbl val="0"/>
      </c:catAx>
      <c:valAx>
        <c:axId val="103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9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SNOWBOARD A-C DISLOCATION AGE DISTRIBUTION</c:v>
          </c:tx>
          <c:invertIfNegative val="0"/>
          <c:cat>
            <c:strRef>
              <c:f>Datos!$GL$78:$GO$78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Datos!$GL$80:$GO$80</c:f>
              <c:numCache>
                <c:formatCode>General</c:formatCode>
                <c:ptCount val="4"/>
                <c:pt idx="0">
                  <c:v>1</c:v>
                </c:pt>
                <c:pt idx="1">
                  <c:v>20</c:v>
                </c:pt>
                <c:pt idx="2">
                  <c:v>40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4-4B86-98DD-F664CBA18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3072"/>
        <c:axId val="103945344"/>
      </c:barChart>
      <c:catAx>
        <c:axId val="1039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45344"/>
        <c:crosses val="autoZero"/>
        <c:auto val="1"/>
        <c:lblAlgn val="ctr"/>
        <c:lblOffset val="100"/>
        <c:noMultiLvlLbl val="0"/>
      </c:catAx>
      <c:valAx>
        <c:axId val="10394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2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ALPINE SKI GRADE I AND II AGE DISTRIBUTION</c:v>
          </c:tx>
          <c:invertIfNegative val="0"/>
          <c:cat>
            <c:strRef>
              <c:f>Datos!$GL$109:$GO$109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Datos!$GL$111:$GO$111</c:f>
              <c:numCache>
                <c:formatCode>General</c:formatCode>
                <c:ptCount val="4"/>
                <c:pt idx="0">
                  <c:v>5</c:v>
                </c:pt>
                <c:pt idx="1">
                  <c:v>21</c:v>
                </c:pt>
                <c:pt idx="2">
                  <c:v>72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1-4D8A-9836-43C0D5DB1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69920"/>
        <c:axId val="103971456"/>
      </c:barChart>
      <c:catAx>
        <c:axId val="10396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71456"/>
        <c:crosses val="autoZero"/>
        <c:auto val="1"/>
        <c:lblAlgn val="ctr"/>
        <c:lblOffset val="100"/>
        <c:noMultiLvlLbl val="0"/>
      </c:catAx>
      <c:valAx>
        <c:axId val="1039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6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SNOWBOARD GRADE I AND II AGE DISTRIBUTION</c:v>
          </c:tx>
          <c:invertIfNegative val="0"/>
          <c:cat>
            <c:strRef>
              <c:f>Datos!$GL$115:$GO$115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Datos!$GL$117:$GO$117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23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110-BCF2-446E5D58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1936"/>
        <c:axId val="103997824"/>
      </c:barChart>
      <c:catAx>
        <c:axId val="1039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997824"/>
        <c:crosses val="autoZero"/>
        <c:auto val="1"/>
        <c:lblAlgn val="ctr"/>
        <c:lblOffset val="100"/>
        <c:noMultiLvlLbl val="0"/>
      </c:catAx>
      <c:valAx>
        <c:axId val="10399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99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ALPINE SKI GRADE III AGE DISTRIBUTION</c:v>
          </c:tx>
          <c:invertIfNegative val="0"/>
          <c:cat>
            <c:strRef>
              <c:f>Datos!$GL$122:$GO$122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Datos!$GL$124:$GO$124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9-457B-940A-DA94BCF3A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79552"/>
        <c:axId val="105081088"/>
      </c:barChart>
      <c:catAx>
        <c:axId val="1050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81088"/>
        <c:crosses val="autoZero"/>
        <c:auto val="1"/>
        <c:lblAlgn val="ctr"/>
        <c:lblOffset val="100"/>
        <c:noMultiLvlLbl val="0"/>
      </c:catAx>
      <c:valAx>
        <c:axId val="1050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ALPINE SKI GRADE IV AND V AGE DISTRIBUTION</c:v>
          </c:tx>
          <c:invertIfNegative val="0"/>
          <c:cat>
            <c:strRef>
              <c:f>Datos!$GL$135:$GO$135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Datos!$GL$137:$GO$137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D-416E-90C6-03D70752A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9280"/>
        <c:axId val="105185280"/>
      </c:barChart>
      <c:catAx>
        <c:axId val="10508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185280"/>
        <c:crosses val="autoZero"/>
        <c:auto val="1"/>
        <c:lblAlgn val="ctr"/>
        <c:lblOffset val="100"/>
        <c:noMultiLvlLbl val="0"/>
      </c:catAx>
      <c:valAx>
        <c:axId val="1051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SNOWBOARD GRADE III AGE DISTRIBUTION</c:v>
          </c:tx>
          <c:invertIfNegative val="0"/>
          <c:cat>
            <c:strRef>
              <c:f>Datos!$GL$128:$GO$128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Datos!$GL$130:$GO$130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2-44E0-BD13-20256CD6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09856"/>
        <c:axId val="105211392"/>
      </c:barChart>
      <c:catAx>
        <c:axId val="10520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11392"/>
        <c:crosses val="autoZero"/>
        <c:auto val="1"/>
        <c:lblAlgn val="ctr"/>
        <c:lblOffset val="100"/>
        <c:noMultiLvlLbl val="0"/>
      </c:catAx>
      <c:valAx>
        <c:axId val="10521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0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SPRAIN/CONTUSIONS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F433-4667-ACE0-84485EDD7613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33-4667-ACE0-84485EDD7613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QUIM'!$BN$1:$BO$1</c:f>
              <c:strCache>
                <c:ptCount val="2"/>
                <c:pt idx="0">
                  <c:v>CONTUSIONS MALE</c:v>
                </c:pt>
                <c:pt idx="1">
                  <c:v>CONTUSIONS FEMALE</c:v>
                </c:pt>
              </c:strCache>
            </c:strRef>
          </c:cat>
          <c:val>
            <c:numRef>
              <c:f>'RAW DATA PER QUIM'!$BN$19:$BO$19</c:f>
              <c:numCache>
                <c:formatCode>0.00%</c:formatCode>
                <c:ptCount val="2"/>
                <c:pt idx="0">
                  <c:v>0.49530956848030017</c:v>
                </c:pt>
                <c:pt idx="1">
                  <c:v>0.50469043151969983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3-4667-ACE0-84485EDD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431535269709543"/>
          <c:y val="0.46366854662198365"/>
          <c:w val="0.30497925311203322"/>
          <c:h val="0.2560557265981890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SNOWBOARD GRADE IV AND V AGE DISTRIBUTION</c:v>
          </c:tx>
          <c:invertIfNegative val="0"/>
          <c:cat>
            <c:strRef>
              <c:f>Datos!$GL$141:$GO$141</c:f>
              <c:strCache>
                <c:ptCount val="4"/>
                <c:pt idx="0">
                  <c:v>AGE[0,15]</c:v>
                </c:pt>
                <c:pt idx="1">
                  <c:v>AGE[16,29]</c:v>
                </c:pt>
                <c:pt idx="2">
                  <c:v>AGE[30,50]</c:v>
                </c:pt>
                <c:pt idx="3">
                  <c:v>AGE[=&lt;51]</c:v>
                </c:pt>
              </c:strCache>
            </c:strRef>
          </c:cat>
          <c:val>
            <c:numRef>
              <c:f>Datos!$GL$143:$GO$143</c:f>
              <c:numCache>
                <c:formatCode>General</c:formatCode>
                <c:ptCount val="4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9B3-9D5C-89FCFB9DC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31872"/>
        <c:axId val="105233408"/>
      </c:barChart>
      <c:catAx>
        <c:axId val="10523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33408"/>
        <c:crosses val="autoZero"/>
        <c:auto val="1"/>
        <c:lblAlgn val="ctr"/>
        <c:lblOffset val="100"/>
        <c:noMultiLvlLbl val="0"/>
      </c:catAx>
      <c:valAx>
        <c:axId val="10523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ALL INJURIES BY GENDER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v>ALPINE SKI INJURIES BY GENDER+Datos!$D$40:$Y$40</c:v>
          </c:tx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963-4E28-A747-BC41A2EC794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C963-4E28-A747-BC41A2EC7942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(Datos!$L$3,Datos!$O$3)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(Datos!$L$34,Datos!$O$34)</c:f>
              <c:numCache>
                <c:formatCode>0.00%</c:formatCode>
                <c:ptCount val="2"/>
                <c:pt idx="0">
                  <c:v>0.54606691354871661</c:v>
                </c:pt>
                <c:pt idx="1">
                  <c:v>0.45393308645128339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63-4E28-A747-BC41A2EC7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135016359949232"/>
          <c:y val="0.57094594594594594"/>
          <c:w val="0.2254339305852664"/>
          <c:h val="0.1418918918918918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Datos!$AK$2</c:f>
              <c:strCache>
                <c:ptCount val="1"/>
                <c:pt idx="0">
                  <c:v>% KneeLiga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Datos!$AK$4:$AK$31</c:f>
              <c:numCache>
                <c:formatCode>0.00%</c:formatCode>
                <c:ptCount val="28"/>
                <c:pt idx="0">
                  <c:v>0.33686558839933073</c:v>
                </c:pt>
                <c:pt idx="1">
                  <c:v>0.30954879328436519</c:v>
                </c:pt>
                <c:pt idx="2">
                  <c:v>0.34591836734693876</c:v>
                </c:pt>
                <c:pt idx="3">
                  <c:v>0.28036322360953464</c:v>
                </c:pt>
                <c:pt idx="4">
                  <c:v>0.22644456012493494</c:v>
                </c:pt>
                <c:pt idx="5">
                  <c:v>0.28920479786761438</c:v>
                </c:pt>
                <c:pt idx="6">
                  <c:v>0.31821735731039874</c:v>
                </c:pt>
                <c:pt idx="7">
                  <c:v>0.25714285714285712</c:v>
                </c:pt>
                <c:pt idx="8">
                  <c:v>0.24595623215984777</c:v>
                </c:pt>
                <c:pt idx="9">
                  <c:v>0.19137281752824375</c:v>
                </c:pt>
                <c:pt idx="10">
                  <c:v>0.20738636363636365</c:v>
                </c:pt>
                <c:pt idx="11">
                  <c:v>0.21977186311787072</c:v>
                </c:pt>
                <c:pt idx="12">
                  <c:v>0.20961857379767829</c:v>
                </c:pt>
                <c:pt idx="13">
                  <c:v>0.23780300705737956</c:v>
                </c:pt>
                <c:pt idx="14">
                  <c:v>0.19081587160053501</c:v>
                </c:pt>
                <c:pt idx="15">
                  <c:v>0.15550618851158363</c:v>
                </c:pt>
                <c:pt idx="16">
                  <c:v>0.26539431040691391</c:v>
                </c:pt>
                <c:pt idx="17">
                  <c:v>0.25770653514180025</c:v>
                </c:pt>
                <c:pt idx="18">
                  <c:v>0.18769325912183055</c:v>
                </c:pt>
                <c:pt idx="19">
                  <c:v>0.22142343637670742</c:v>
                </c:pt>
                <c:pt idx="20">
                  <c:v>0.24184683034078416</c:v>
                </c:pt>
                <c:pt idx="21">
                  <c:v>0.27991452991452992</c:v>
                </c:pt>
                <c:pt idx="22">
                  <c:v>0.2346857597454256</c:v>
                </c:pt>
                <c:pt idx="23">
                  <c:v>0.24737377160284649</c:v>
                </c:pt>
                <c:pt idx="24">
                  <c:v>0.26186708860759494</c:v>
                </c:pt>
                <c:pt idx="25">
                  <c:v>0.27358121330724072</c:v>
                </c:pt>
                <c:pt idx="26">
                  <c:v>0.21208830980817953</c:v>
                </c:pt>
                <c:pt idx="27">
                  <c:v>0.24590773809523808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0-4618-9F8F-D9B0DD7B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10464"/>
        <c:axId val="105312256"/>
      </c:lineChart>
      <c:catAx>
        <c:axId val="10531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12256"/>
        <c:crosses val="autoZero"/>
        <c:auto val="1"/>
        <c:lblAlgn val="ctr"/>
        <c:lblOffset val="100"/>
        <c:noMultiLvlLbl val="0"/>
      </c:catAx>
      <c:valAx>
        <c:axId val="1053122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31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Datos!$AY$2</c:f>
              <c:strCache>
                <c:ptCount val="1"/>
                <c:pt idx="0">
                  <c:v>%ACL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Datos!$AY$4:$AY$31</c:f>
              <c:numCache>
                <c:formatCode>0.00%</c:formatCode>
                <c:ptCount val="28"/>
                <c:pt idx="0">
                  <c:v>0.13496932515337423</c:v>
                </c:pt>
                <c:pt idx="1">
                  <c:v>0.14900314795383002</c:v>
                </c:pt>
                <c:pt idx="2">
                  <c:v>0.10816326530612246</c:v>
                </c:pt>
                <c:pt idx="3">
                  <c:v>0.14358683314415438</c:v>
                </c:pt>
                <c:pt idx="4">
                  <c:v>8.0166579906298802E-2</c:v>
                </c:pt>
                <c:pt idx="5">
                  <c:v>0.11061750333185251</c:v>
                </c:pt>
                <c:pt idx="6">
                  <c:v>0.15168100078186084</c:v>
                </c:pt>
                <c:pt idx="7">
                  <c:v>9.7865353037766833E-2</c:v>
                </c:pt>
                <c:pt idx="8">
                  <c:v>9.7526165556612754E-2</c:v>
                </c:pt>
                <c:pt idx="9">
                  <c:v>7.2920232796987339E-2</c:v>
                </c:pt>
                <c:pt idx="10">
                  <c:v>7.5639204545454544E-2</c:v>
                </c:pt>
                <c:pt idx="11">
                  <c:v>8.1368821292775659E-2</c:v>
                </c:pt>
                <c:pt idx="12">
                  <c:v>7.6285240464344942E-2</c:v>
                </c:pt>
                <c:pt idx="13">
                  <c:v>9.1439091745934342E-2</c:v>
                </c:pt>
                <c:pt idx="14">
                  <c:v>7.7574676772180121E-2</c:v>
                </c:pt>
                <c:pt idx="15">
                  <c:v>6.2837194541415425E-2</c:v>
                </c:pt>
                <c:pt idx="16">
                  <c:v>9.0385307886208133E-2</c:v>
                </c:pt>
                <c:pt idx="17">
                  <c:v>5.9597205096588571E-2</c:v>
                </c:pt>
                <c:pt idx="18">
                  <c:v>9.8330241187384038E-2</c:v>
                </c:pt>
                <c:pt idx="19">
                  <c:v>0.13299784327821712</c:v>
                </c:pt>
                <c:pt idx="20">
                  <c:v>0.12935141077317699</c:v>
                </c:pt>
                <c:pt idx="21">
                  <c:v>0.13632478632478631</c:v>
                </c:pt>
                <c:pt idx="22">
                  <c:v>9.2680986475735874E-2</c:v>
                </c:pt>
                <c:pt idx="23">
                  <c:v>0.12605896306336836</c:v>
                </c:pt>
                <c:pt idx="24">
                  <c:v>0.153876582278481</c:v>
                </c:pt>
                <c:pt idx="25">
                  <c:v>0.16086105675146772</c:v>
                </c:pt>
                <c:pt idx="26">
                  <c:v>0.15092290988056462</c:v>
                </c:pt>
                <c:pt idx="27">
                  <c:v>0.14694940476190477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0-4768-B225-1713D7E9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24544"/>
        <c:axId val="105326080"/>
      </c:lineChart>
      <c:catAx>
        <c:axId val="10532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26080"/>
        <c:crosses val="autoZero"/>
        <c:auto val="1"/>
        <c:lblAlgn val="ctr"/>
        <c:lblOffset val="100"/>
        <c:noMultiLvlLbl val="0"/>
      </c:catAx>
      <c:valAx>
        <c:axId val="105326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32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Datos!$BN$2</c:f>
              <c:strCache>
                <c:ptCount val="1"/>
                <c:pt idx="0">
                  <c:v>%LwLeg Fx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Datos!$BN$4:$BN$31</c:f>
              <c:numCache>
                <c:formatCode>0.00%</c:formatCode>
                <c:ptCount val="28"/>
                <c:pt idx="0">
                  <c:v>2.6213050752928055E-2</c:v>
                </c:pt>
                <c:pt idx="1">
                  <c:v>3.2528856243441762E-2</c:v>
                </c:pt>
                <c:pt idx="2">
                  <c:v>3.6734693877551024E-2</c:v>
                </c:pt>
                <c:pt idx="3">
                  <c:v>3.3484676503972757E-2</c:v>
                </c:pt>
                <c:pt idx="4">
                  <c:v>2.342529932326913E-2</c:v>
                </c:pt>
                <c:pt idx="5">
                  <c:v>4.1314971123944916E-2</c:v>
                </c:pt>
                <c:pt idx="6">
                  <c:v>2.4237685691946835E-2</c:v>
                </c:pt>
                <c:pt idx="7">
                  <c:v>2.8243021346469624E-2</c:v>
                </c:pt>
                <c:pt idx="8">
                  <c:v>2.3786869647954328E-2</c:v>
                </c:pt>
                <c:pt idx="9">
                  <c:v>2.3964395754878465E-2</c:v>
                </c:pt>
                <c:pt idx="10">
                  <c:v>2.8409090909090908E-2</c:v>
                </c:pt>
                <c:pt idx="11">
                  <c:v>2.8897338403041824E-2</c:v>
                </c:pt>
                <c:pt idx="12">
                  <c:v>3.2835820895522387E-2</c:v>
                </c:pt>
                <c:pt idx="13">
                  <c:v>4.7867444001227367E-2</c:v>
                </c:pt>
                <c:pt idx="14">
                  <c:v>2.4966562639322336E-2</c:v>
                </c:pt>
                <c:pt idx="15">
                  <c:v>2.3801967629324024E-2</c:v>
                </c:pt>
                <c:pt idx="16">
                  <c:v>4.0691393590205259E-2</c:v>
                </c:pt>
                <c:pt idx="17">
                  <c:v>5.5898068228524458E-2</c:v>
                </c:pt>
                <c:pt idx="18">
                  <c:v>4.0197897340754483E-2</c:v>
                </c:pt>
                <c:pt idx="19">
                  <c:v>5.8231488138030196E-2</c:v>
                </c:pt>
                <c:pt idx="20">
                  <c:v>5.4598754122389154E-2</c:v>
                </c:pt>
                <c:pt idx="21">
                  <c:v>8.5042735042735046E-2</c:v>
                </c:pt>
                <c:pt idx="22">
                  <c:v>8.4725536992840092E-2</c:v>
                </c:pt>
                <c:pt idx="23">
                  <c:v>5.1846831582514401E-2</c:v>
                </c:pt>
                <c:pt idx="24">
                  <c:v>3.7579113924050632E-2</c:v>
                </c:pt>
                <c:pt idx="25">
                  <c:v>7.2798434442270063E-2</c:v>
                </c:pt>
                <c:pt idx="26">
                  <c:v>6.5870430691277598E-2</c:v>
                </c:pt>
                <c:pt idx="27">
                  <c:v>5.617559523809524E-2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FE0-872E-1400A2295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79328"/>
        <c:axId val="105380864"/>
      </c:lineChart>
      <c:catAx>
        <c:axId val="1053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380864"/>
        <c:crosses val="autoZero"/>
        <c:auto val="1"/>
        <c:lblAlgn val="ctr"/>
        <c:lblOffset val="100"/>
        <c:noMultiLvlLbl val="0"/>
      </c:catAx>
      <c:valAx>
        <c:axId val="1053808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379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%AC Dislocation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Datos!$CB$2</c:f>
              <c:strCache>
                <c:ptCount val="1"/>
                <c:pt idx="0">
                  <c:v>%AC dislocat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Datos!$CB$4:$CB$31</c:f>
              <c:numCache>
                <c:formatCode>0.00%</c:formatCode>
                <c:ptCount val="28"/>
                <c:pt idx="0">
                  <c:v>3.1790295593976572E-2</c:v>
                </c:pt>
                <c:pt idx="1">
                  <c:v>2.5183630640083946E-2</c:v>
                </c:pt>
                <c:pt idx="2">
                  <c:v>1.7857142857142856E-2</c:v>
                </c:pt>
                <c:pt idx="3">
                  <c:v>1.1350737797956867E-2</c:v>
                </c:pt>
                <c:pt idx="4">
                  <c:v>9.3701197293076521E-3</c:v>
                </c:pt>
                <c:pt idx="5">
                  <c:v>1.1106175033318524E-2</c:v>
                </c:pt>
                <c:pt idx="6">
                  <c:v>1.6028146989835811E-2</c:v>
                </c:pt>
                <c:pt idx="7">
                  <c:v>2.1346469622331693E-2</c:v>
                </c:pt>
                <c:pt idx="8">
                  <c:v>1.665080875356803E-2</c:v>
                </c:pt>
                <c:pt idx="9">
                  <c:v>2.7387880862718247E-2</c:v>
                </c:pt>
                <c:pt idx="10">
                  <c:v>2.130681818181818E-2</c:v>
                </c:pt>
                <c:pt idx="11">
                  <c:v>2.547528517110266E-2</c:v>
                </c:pt>
                <c:pt idx="12">
                  <c:v>2.3880597014925373E-2</c:v>
                </c:pt>
                <c:pt idx="13">
                  <c:v>2.822951825713409E-2</c:v>
                </c:pt>
                <c:pt idx="14">
                  <c:v>2.139991083370486E-2</c:v>
                </c:pt>
                <c:pt idx="15">
                  <c:v>2.221516978736909E-2</c:v>
                </c:pt>
                <c:pt idx="16">
                  <c:v>2.8808066258552395E-2</c:v>
                </c:pt>
                <c:pt idx="17">
                  <c:v>2.7949034114262229E-2</c:v>
                </c:pt>
                <c:pt idx="18">
                  <c:v>2.3191094619666047E-2</c:v>
                </c:pt>
                <c:pt idx="19">
                  <c:v>2.2645578720345075E-2</c:v>
                </c:pt>
                <c:pt idx="20">
                  <c:v>1.5756687431293513E-2</c:v>
                </c:pt>
                <c:pt idx="21">
                  <c:v>2.1367521367521368E-2</c:v>
                </c:pt>
                <c:pt idx="22">
                  <c:v>1.3922036595067621E-2</c:v>
                </c:pt>
                <c:pt idx="23">
                  <c:v>1.7621145374449341E-2</c:v>
                </c:pt>
                <c:pt idx="24">
                  <c:v>2.0174050632911392E-2</c:v>
                </c:pt>
                <c:pt idx="25">
                  <c:v>1.8395303326810174E-2</c:v>
                </c:pt>
                <c:pt idx="26">
                  <c:v>1.7010495837857402E-2</c:v>
                </c:pt>
                <c:pt idx="27">
                  <c:v>2.492559523809524E-2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1-40E9-820B-C0B4C213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62784"/>
        <c:axId val="105468672"/>
      </c:lineChart>
      <c:catAx>
        <c:axId val="1054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468672"/>
        <c:crosses val="autoZero"/>
        <c:auto val="1"/>
        <c:lblAlgn val="ctr"/>
        <c:lblOffset val="100"/>
        <c:noMultiLvlLbl val="0"/>
      </c:catAx>
      <c:valAx>
        <c:axId val="105468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46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ForeArm Fx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Datos!$DD$2</c:f>
              <c:strCache>
                <c:ptCount val="1"/>
                <c:pt idx="0">
                  <c:v>% ForArm Fx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Datos!$DD$4:$DD$31</c:f>
              <c:numCache>
                <c:formatCode>0.00%</c:formatCode>
                <c:ptCount val="28"/>
                <c:pt idx="0">
                  <c:v>3.0674846625766871E-2</c:v>
                </c:pt>
                <c:pt idx="1">
                  <c:v>3.3578174186778595E-2</c:v>
                </c:pt>
                <c:pt idx="2">
                  <c:v>3.1122448979591835E-2</c:v>
                </c:pt>
                <c:pt idx="3">
                  <c:v>3.1214528944381384E-2</c:v>
                </c:pt>
                <c:pt idx="4">
                  <c:v>3.1754294638209266E-2</c:v>
                </c:pt>
                <c:pt idx="5">
                  <c:v>4.1759218125277657E-2</c:v>
                </c:pt>
                <c:pt idx="6">
                  <c:v>2.9710711493354185E-2</c:v>
                </c:pt>
                <c:pt idx="7">
                  <c:v>5.7471264367816091E-2</c:v>
                </c:pt>
                <c:pt idx="8">
                  <c:v>8.0399619410085638E-2</c:v>
                </c:pt>
                <c:pt idx="9">
                  <c:v>6.6757959602875727E-2</c:v>
                </c:pt>
                <c:pt idx="10">
                  <c:v>4.8650568181818184E-2</c:v>
                </c:pt>
                <c:pt idx="11">
                  <c:v>6.8441064638783272E-2</c:v>
                </c:pt>
                <c:pt idx="12">
                  <c:v>5.6716417910447764E-2</c:v>
                </c:pt>
                <c:pt idx="13">
                  <c:v>5.0015342129487571E-2</c:v>
                </c:pt>
                <c:pt idx="14">
                  <c:v>6.7320552831029876E-2</c:v>
                </c:pt>
                <c:pt idx="15">
                  <c:v>6.0933037131069505E-2</c:v>
                </c:pt>
                <c:pt idx="16">
                  <c:v>4.6092906013683835E-2</c:v>
                </c:pt>
                <c:pt idx="17">
                  <c:v>4.6033703247020143E-2</c:v>
                </c:pt>
                <c:pt idx="18">
                  <c:v>5.0711193568336428E-2</c:v>
                </c:pt>
                <c:pt idx="19">
                  <c:v>4.92451473759885E-2</c:v>
                </c:pt>
                <c:pt idx="20">
                  <c:v>3.8842066691095641E-2</c:v>
                </c:pt>
                <c:pt idx="21">
                  <c:v>4.7008547008547008E-2</c:v>
                </c:pt>
                <c:pt idx="22">
                  <c:v>4.0175019888623709E-2</c:v>
                </c:pt>
                <c:pt idx="23">
                  <c:v>3.8630972551677398E-2</c:v>
                </c:pt>
                <c:pt idx="24">
                  <c:v>4.7072784810126583E-2</c:v>
                </c:pt>
                <c:pt idx="25">
                  <c:v>3.2485322896281803E-2</c:v>
                </c:pt>
                <c:pt idx="26">
                  <c:v>4.9583785740137533E-2</c:v>
                </c:pt>
                <c:pt idx="27">
                  <c:v>3.6458333333333336E-2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1-41BE-89AE-3EC063D4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9632"/>
        <c:axId val="105511168"/>
      </c:lineChart>
      <c:catAx>
        <c:axId val="105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511168"/>
        <c:crosses val="autoZero"/>
        <c:auto val="1"/>
        <c:lblAlgn val="ctr"/>
        <c:lblOffset val="100"/>
        <c:noMultiLvlLbl val="0"/>
      </c:catAx>
      <c:valAx>
        <c:axId val="1055111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50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Skiers Thumb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Datos!$DR$2</c:f>
              <c:strCache>
                <c:ptCount val="1"/>
                <c:pt idx="0">
                  <c:v>% Sk.Thumb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Datos!$DR$4:$DR$31</c:f>
              <c:numCache>
                <c:formatCode>0.00%</c:formatCode>
                <c:ptCount val="28"/>
                <c:pt idx="0">
                  <c:v>6.7484662576687116E-2</c:v>
                </c:pt>
                <c:pt idx="1">
                  <c:v>9.3913955928646375E-2</c:v>
                </c:pt>
                <c:pt idx="2">
                  <c:v>9.5918367346938774E-2</c:v>
                </c:pt>
                <c:pt idx="3">
                  <c:v>9.0805902383654935E-2</c:v>
                </c:pt>
                <c:pt idx="4">
                  <c:v>7.4960957834461217E-2</c:v>
                </c:pt>
                <c:pt idx="5">
                  <c:v>7.5521990226565971E-2</c:v>
                </c:pt>
                <c:pt idx="6">
                  <c:v>7.2322126661454267E-2</c:v>
                </c:pt>
                <c:pt idx="7">
                  <c:v>7.8160919540229884E-2</c:v>
                </c:pt>
                <c:pt idx="8">
                  <c:v>7.1360608943862994E-2</c:v>
                </c:pt>
                <c:pt idx="9">
                  <c:v>8.2505991098938719E-2</c:v>
                </c:pt>
                <c:pt idx="10">
                  <c:v>7.5639204545454544E-2</c:v>
                </c:pt>
                <c:pt idx="11">
                  <c:v>7.7946768060836502E-2</c:v>
                </c:pt>
                <c:pt idx="12">
                  <c:v>4.8424543946932005E-2</c:v>
                </c:pt>
                <c:pt idx="13">
                  <c:v>5.6459036514268181E-2</c:v>
                </c:pt>
                <c:pt idx="14">
                  <c:v>5.1716451181453411E-2</c:v>
                </c:pt>
                <c:pt idx="15">
                  <c:v>5.8711520152332594E-2</c:v>
                </c:pt>
                <c:pt idx="16">
                  <c:v>4.9693914296002881E-2</c:v>
                </c:pt>
                <c:pt idx="17">
                  <c:v>6.0419235511713937E-2</c:v>
                </c:pt>
                <c:pt idx="18">
                  <c:v>7.8231292517006806E-2</c:v>
                </c:pt>
                <c:pt idx="19">
                  <c:v>6.0747663551401869E-2</c:v>
                </c:pt>
                <c:pt idx="20">
                  <c:v>6.2660315133748631E-2</c:v>
                </c:pt>
                <c:pt idx="21">
                  <c:v>6.4529914529914537E-2</c:v>
                </c:pt>
                <c:pt idx="22">
                  <c:v>5.1710421638822592E-2</c:v>
                </c:pt>
                <c:pt idx="23">
                  <c:v>4.4391731616401219E-2</c:v>
                </c:pt>
                <c:pt idx="24">
                  <c:v>5.1819620253164556E-2</c:v>
                </c:pt>
                <c:pt idx="25">
                  <c:v>4.1487279843444226E-2</c:v>
                </c:pt>
                <c:pt idx="26">
                  <c:v>3.4020991675714804E-2</c:v>
                </c:pt>
                <c:pt idx="27">
                  <c:v>3.7946428571428568E-2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A-4C73-936C-AE0D1B69C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96640"/>
        <c:axId val="103706624"/>
      </c:lineChart>
      <c:catAx>
        <c:axId val="103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06624"/>
        <c:crosses val="autoZero"/>
        <c:auto val="1"/>
        <c:lblAlgn val="ctr"/>
        <c:lblOffset val="100"/>
        <c:noMultiLvlLbl val="0"/>
      </c:catAx>
      <c:valAx>
        <c:axId val="1037066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3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Head</a:t>
            </a:r>
            <a:r>
              <a:rPr lang="en-US" baseline="0"/>
              <a:t> &amp; </a:t>
            </a:r>
            <a:r>
              <a:rPr lang="en-US"/>
              <a:t>Face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Datos!$EF$2</c:f>
              <c:strCache>
                <c:ptCount val="1"/>
                <c:pt idx="0">
                  <c:v>% H&amp;F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Datos!$EF$4:$EF$31</c:f>
              <c:numCache>
                <c:formatCode>0.00%</c:formatCode>
                <c:ptCount val="28"/>
                <c:pt idx="0">
                  <c:v>6.0791968767428893E-2</c:v>
                </c:pt>
                <c:pt idx="1">
                  <c:v>5.4564533053515218E-2</c:v>
                </c:pt>
                <c:pt idx="2">
                  <c:v>6.6836734693877548E-2</c:v>
                </c:pt>
                <c:pt idx="3">
                  <c:v>4.4835414301929624E-2</c:v>
                </c:pt>
                <c:pt idx="4">
                  <c:v>4.7891723060905778E-2</c:v>
                </c:pt>
                <c:pt idx="5">
                  <c:v>5.819635717458907E-2</c:v>
                </c:pt>
                <c:pt idx="6">
                  <c:v>7.07584050039093E-2</c:v>
                </c:pt>
                <c:pt idx="7">
                  <c:v>8.2101806239737271E-2</c:v>
                </c:pt>
                <c:pt idx="8">
                  <c:v>7.9923882017126552E-2</c:v>
                </c:pt>
                <c:pt idx="9">
                  <c:v>6.0253337897980146E-2</c:v>
                </c:pt>
                <c:pt idx="10">
                  <c:v>5.433238636363636E-2</c:v>
                </c:pt>
                <c:pt idx="11">
                  <c:v>6.8821292775665399E-2</c:v>
                </c:pt>
                <c:pt idx="12">
                  <c:v>5.3399668325041456E-2</c:v>
                </c:pt>
                <c:pt idx="13">
                  <c:v>5.0629027308990486E-2</c:v>
                </c:pt>
                <c:pt idx="14">
                  <c:v>5.0378956754346858E-2</c:v>
                </c:pt>
                <c:pt idx="15">
                  <c:v>5.2364328784512852E-2</c:v>
                </c:pt>
                <c:pt idx="16">
                  <c:v>5.2574720921858123E-2</c:v>
                </c:pt>
                <c:pt idx="17">
                  <c:v>4.6855733662145502E-2</c:v>
                </c:pt>
                <c:pt idx="18">
                  <c:v>4.4526901669758812E-2</c:v>
                </c:pt>
                <c:pt idx="19">
                  <c:v>4.3493889288281809E-2</c:v>
                </c:pt>
                <c:pt idx="20">
                  <c:v>3.5177720776841337E-2</c:v>
                </c:pt>
                <c:pt idx="21">
                  <c:v>5.2564102564102565E-2</c:v>
                </c:pt>
                <c:pt idx="22">
                  <c:v>3.9379474940334128E-2</c:v>
                </c:pt>
                <c:pt idx="23">
                  <c:v>3.4903422568620807E-2</c:v>
                </c:pt>
                <c:pt idx="24">
                  <c:v>3.4018987341772153E-2</c:v>
                </c:pt>
                <c:pt idx="25">
                  <c:v>4.031311154598826E-2</c:v>
                </c:pt>
                <c:pt idx="26">
                  <c:v>3.4744842562432141E-2</c:v>
                </c:pt>
                <c:pt idx="27">
                  <c:v>3.273809523809524E-2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4-4944-B27D-02044AC4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27104"/>
        <c:axId val="103728640"/>
      </c:lineChart>
      <c:catAx>
        <c:axId val="1037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28640"/>
        <c:crosses val="autoZero"/>
        <c:auto val="1"/>
        <c:lblAlgn val="ctr"/>
        <c:lblOffset val="100"/>
        <c:noMultiLvlLbl val="0"/>
      </c:catAx>
      <c:valAx>
        <c:axId val="1037286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372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Datos!$ET$2</c:f>
              <c:strCache>
                <c:ptCount val="1"/>
                <c:pt idx="0">
                  <c:v>% TRNK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Datos!$ET$4:$ET$31</c:f>
              <c:numCache>
                <c:formatCode>0.00%</c:formatCode>
                <c:ptCount val="28"/>
                <c:pt idx="0">
                  <c:v>5.01952035694367E-2</c:v>
                </c:pt>
                <c:pt idx="1">
                  <c:v>5.2465897166841552E-2</c:v>
                </c:pt>
                <c:pt idx="2">
                  <c:v>5.1020408163265307E-2</c:v>
                </c:pt>
                <c:pt idx="3">
                  <c:v>3.0079455164585697E-2</c:v>
                </c:pt>
                <c:pt idx="4">
                  <c:v>4.6330036439354502E-2</c:v>
                </c:pt>
                <c:pt idx="5">
                  <c:v>5.3309640159928923E-2</c:v>
                </c:pt>
                <c:pt idx="6">
                  <c:v>9.2650508209538698E-2</c:v>
                </c:pt>
                <c:pt idx="7">
                  <c:v>0.10804597701149425</c:v>
                </c:pt>
                <c:pt idx="8">
                  <c:v>9.5623215984776397E-2</c:v>
                </c:pt>
                <c:pt idx="9">
                  <c:v>0.11776788770968846</c:v>
                </c:pt>
                <c:pt idx="10">
                  <c:v>0.140625</c:v>
                </c:pt>
                <c:pt idx="11">
                  <c:v>0.13079847908745248</c:v>
                </c:pt>
                <c:pt idx="12">
                  <c:v>0.12238805970149254</c:v>
                </c:pt>
                <c:pt idx="13">
                  <c:v>0.1104633323105247</c:v>
                </c:pt>
                <c:pt idx="14">
                  <c:v>0.13464110566205975</c:v>
                </c:pt>
                <c:pt idx="15">
                  <c:v>0.14693748016502697</c:v>
                </c:pt>
                <c:pt idx="16">
                  <c:v>0.10839034929780339</c:v>
                </c:pt>
                <c:pt idx="17">
                  <c:v>8.3025071927661329E-2</c:v>
                </c:pt>
                <c:pt idx="18">
                  <c:v>6.7099567099567103E-2</c:v>
                </c:pt>
                <c:pt idx="19">
                  <c:v>6.0388209920920199E-2</c:v>
                </c:pt>
                <c:pt idx="20">
                  <c:v>7.4752656650787841E-2</c:v>
                </c:pt>
                <c:pt idx="21">
                  <c:v>8.4188034188034194E-2</c:v>
                </c:pt>
                <c:pt idx="22">
                  <c:v>7.9156722354813053E-2</c:v>
                </c:pt>
                <c:pt idx="23">
                  <c:v>6.7773636055574377E-2</c:v>
                </c:pt>
                <c:pt idx="24">
                  <c:v>6.6060126582278486E-2</c:v>
                </c:pt>
                <c:pt idx="25">
                  <c:v>6.0273972602739728E-2</c:v>
                </c:pt>
                <c:pt idx="26">
                  <c:v>5.6822294607310891E-2</c:v>
                </c:pt>
                <c:pt idx="27">
                  <c:v>7.03125E-2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8-4903-BED0-224280F16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3600"/>
        <c:axId val="103755136"/>
      </c:lineChart>
      <c:catAx>
        <c:axId val="1037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55136"/>
        <c:crosses val="autoZero"/>
        <c:auto val="1"/>
        <c:lblAlgn val="ctr"/>
        <c:lblOffset val="100"/>
        <c:noMultiLvlLbl val="0"/>
      </c:catAx>
      <c:valAx>
        <c:axId val="103755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375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O'DONAHUE MALE/FEMALE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494750656167979E-2"/>
          <c:y val="0.24786599591717701"/>
          <c:w val="0.65670450568678918"/>
          <c:h val="0.64767096821230674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bubble3D val="0"/>
            <c:explosion val="7"/>
            <c:extLst>
              <c:ext xmlns:c16="http://schemas.microsoft.com/office/drawing/2014/chart" uri="{C3380CC4-5D6E-409C-BE32-E72D297353CC}">
                <c16:uniqueId val="{00000001-FBF1-43B5-A23B-34E3B1360BBB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val="CE3B37"/>
                  </a:gs>
                  <a:gs pos="20000">
                    <a:srgbClr val="CB3D3A"/>
                  </a:gs>
                  <a:gs pos="100000">
                    <a:srgbClr val="9B2D2A"/>
                  </a:gs>
                </a:gsLst>
                <a:lin ang="54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F1-43B5-A23B-34E3B1360B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400" b="0" i="0" u="none" strike="noStrike" baseline="0">
                    <a:solidFill>
                      <a:srgbClr val="FFFFFF"/>
                    </a:solidFill>
                    <a:latin typeface="Calibri"/>
                    <a:ea typeface="Calibri"/>
                    <a:cs typeface="Calibri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'RAW DATA PER QUIM'!$CA$1:$CB$1</c:f>
              <c:strCache>
                <c:ptCount val="2"/>
                <c:pt idx="0">
                  <c:v>O'DONAHUE MALE</c:v>
                </c:pt>
                <c:pt idx="1">
                  <c:v>O'DONAHUE FEMALE</c:v>
                </c:pt>
              </c:strCache>
            </c:strRef>
          </c:cat>
          <c:val>
            <c:numRef>
              <c:f>'RAW DATA PER QUIM'!$CA$19:$CB$19</c:f>
              <c:numCache>
                <c:formatCode>0.00%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1-43B5-A23B-34E3B136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6728887149975826"/>
          <c:y val="0.46875145815106445"/>
          <c:w val="0.30434847817935806"/>
          <c:h val="0.263889617964421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"/>
    </a:p>
  </c:txPr>
  <c:printSettings>
    <c:headerFooter alignWithMargins="0"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Datos!$FH$2</c:f>
              <c:strCache>
                <c:ptCount val="1"/>
                <c:pt idx="0">
                  <c:v>% UP EX Con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Datos!$FH$4:$FH$31</c:f>
              <c:numCache>
                <c:formatCode>0.00%</c:formatCode>
                <c:ptCount val="28"/>
                <c:pt idx="0">
                  <c:v>5.5214723926380369E-2</c:v>
                </c:pt>
                <c:pt idx="1">
                  <c:v>6.9254984260230856E-2</c:v>
                </c:pt>
                <c:pt idx="2">
                  <c:v>0.10714285714285714</c:v>
                </c:pt>
                <c:pt idx="3">
                  <c:v>8.0022701475595912E-2</c:v>
                </c:pt>
                <c:pt idx="4">
                  <c:v>9.0577824049973971E-2</c:v>
                </c:pt>
                <c:pt idx="5">
                  <c:v>0.11550422034651266</c:v>
                </c:pt>
                <c:pt idx="6">
                  <c:v>0.26309616888193904</c:v>
                </c:pt>
                <c:pt idx="7">
                  <c:v>0.33957307060755337</c:v>
                </c:pt>
                <c:pt idx="8">
                  <c:v>0.32730732635585158</c:v>
                </c:pt>
                <c:pt idx="9">
                  <c:v>0.20438206093803493</c:v>
                </c:pt>
                <c:pt idx="10">
                  <c:v>0.35688920454545453</c:v>
                </c:pt>
                <c:pt idx="11">
                  <c:v>0.38250950570342207</c:v>
                </c:pt>
                <c:pt idx="12">
                  <c:v>0.30049751243781092</c:v>
                </c:pt>
                <c:pt idx="13">
                  <c:v>0.2396440625958883</c:v>
                </c:pt>
                <c:pt idx="14">
                  <c:v>0.27061970575122601</c:v>
                </c:pt>
                <c:pt idx="15">
                  <c:v>0.27007299270072993</c:v>
                </c:pt>
                <c:pt idx="16">
                  <c:v>0.16528628015844438</c:v>
                </c:pt>
                <c:pt idx="17">
                  <c:v>0.30620632963419647</c:v>
                </c:pt>
                <c:pt idx="18">
                  <c:v>0.17099567099567101</c:v>
                </c:pt>
                <c:pt idx="19">
                  <c:v>0.15456506110711718</c:v>
                </c:pt>
                <c:pt idx="20">
                  <c:v>0.12385489190179554</c:v>
                </c:pt>
                <c:pt idx="21">
                  <c:v>0.13632478632478631</c:v>
                </c:pt>
                <c:pt idx="22">
                  <c:v>0.13564041368337312</c:v>
                </c:pt>
                <c:pt idx="23">
                  <c:v>8.7766858691968819E-2</c:v>
                </c:pt>
                <c:pt idx="24">
                  <c:v>0.11194620253164557</c:v>
                </c:pt>
                <c:pt idx="25">
                  <c:v>0.11467710371819961</c:v>
                </c:pt>
                <c:pt idx="26">
                  <c:v>0.11979732175171914</c:v>
                </c:pt>
                <c:pt idx="27">
                  <c:v>0.1134672619047619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2-4DE1-B6A4-B2D5FEC26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63328"/>
        <c:axId val="103789696"/>
      </c:lineChart>
      <c:catAx>
        <c:axId val="1037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89696"/>
        <c:crosses val="autoZero"/>
        <c:auto val="1"/>
        <c:lblAlgn val="ctr"/>
        <c:lblOffset val="100"/>
        <c:noMultiLvlLbl val="0"/>
      </c:catAx>
      <c:valAx>
        <c:axId val="103789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376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Datos!$FV$2</c:f>
              <c:strCache>
                <c:ptCount val="1"/>
                <c:pt idx="0">
                  <c:v>% LW EX Con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Datos!$FV$4:$FV$31</c:f>
              <c:numCache>
                <c:formatCode>0.00%</c:formatCode>
                <c:ptCount val="28"/>
                <c:pt idx="0">
                  <c:v>6.6926938092582267E-2</c:v>
                </c:pt>
                <c:pt idx="1">
                  <c:v>9.7061909758656875E-2</c:v>
                </c:pt>
                <c:pt idx="2">
                  <c:v>7.3469387755102047E-2</c:v>
                </c:pt>
                <c:pt idx="3">
                  <c:v>5.7888762769580021E-2</c:v>
                </c:pt>
                <c:pt idx="4">
                  <c:v>7.39198334200937E-2</c:v>
                </c:pt>
                <c:pt idx="5">
                  <c:v>9.0182141270546426E-2</c:v>
                </c:pt>
                <c:pt idx="6">
                  <c:v>7.07584050039093E-2</c:v>
                </c:pt>
                <c:pt idx="7">
                  <c:v>0.12807881773399016</c:v>
                </c:pt>
                <c:pt idx="8">
                  <c:v>0.18030447193149382</c:v>
                </c:pt>
                <c:pt idx="9">
                  <c:v>0.10920917494008901</c:v>
                </c:pt>
                <c:pt idx="10">
                  <c:v>0.14879261363636365</c:v>
                </c:pt>
                <c:pt idx="11">
                  <c:v>0.12623574144486693</c:v>
                </c:pt>
                <c:pt idx="12">
                  <c:v>0.14096185737976782</c:v>
                </c:pt>
                <c:pt idx="13">
                  <c:v>9.5428045412703277E-2</c:v>
                </c:pt>
                <c:pt idx="14">
                  <c:v>0.15693267944716896</c:v>
                </c:pt>
                <c:pt idx="15">
                  <c:v>0.1656616947000952</c:v>
                </c:pt>
                <c:pt idx="16">
                  <c:v>0.13791861721281959</c:v>
                </c:pt>
                <c:pt idx="17">
                  <c:v>8.6313193588162765E-2</c:v>
                </c:pt>
                <c:pt idx="18">
                  <c:v>7.4520717377860229E-2</c:v>
                </c:pt>
                <c:pt idx="19">
                  <c:v>6.7936736161035224E-2</c:v>
                </c:pt>
                <c:pt idx="20">
                  <c:v>7.4019787467936971E-2</c:v>
                </c:pt>
                <c:pt idx="21">
                  <c:v>6.9230769230769235E-2</c:v>
                </c:pt>
                <c:pt idx="22">
                  <c:v>6.4439140811455853E-2</c:v>
                </c:pt>
                <c:pt idx="23">
                  <c:v>7.8278549644188414E-2</c:v>
                </c:pt>
                <c:pt idx="24">
                  <c:v>8.7025316455696208E-2</c:v>
                </c:pt>
                <c:pt idx="25">
                  <c:v>7.749510763209394E-2</c:v>
                </c:pt>
                <c:pt idx="26">
                  <c:v>7.0575461454940286E-2</c:v>
                </c:pt>
                <c:pt idx="27">
                  <c:v>7.7008928571428575E-2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1-41FD-A193-4B4DA094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1792"/>
        <c:axId val="105843328"/>
      </c:lineChart>
      <c:catAx>
        <c:axId val="10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43328"/>
        <c:crosses val="autoZero"/>
        <c:auto val="1"/>
        <c:lblAlgn val="ctr"/>
        <c:lblOffset val="100"/>
        <c:noMultiLvlLbl val="0"/>
      </c:catAx>
      <c:valAx>
        <c:axId val="1058433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Datos!$CP$2</c:f>
              <c:strCache>
                <c:ptCount val="1"/>
                <c:pt idx="0">
                  <c:v>% GH Dislocations</c:v>
                </c:pt>
              </c:strCache>
            </c:strRef>
          </c:tx>
          <c:cat>
            <c:strRef>
              <c:f>Datos!$C$4:$C$31</c:f>
              <c:strCache>
                <c:ptCount val="28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1999/00</c:v>
                </c:pt>
                <c:pt idx="8">
                  <c:v>2000/01</c:v>
                </c:pt>
                <c:pt idx="9">
                  <c:v>2001/02</c:v>
                </c:pt>
                <c:pt idx="10">
                  <c:v>2002/03</c:v>
                </c:pt>
                <c:pt idx="11">
                  <c:v>2003/04</c:v>
                </c:pt>
                <c:pt idx="12">
                  <c:v>2004/05</c:v>
                </c:pt>
                <c:pt idx="13">
                  <c:v>2005/06</c:v>
                </c:pt>
                <c:pt idx="14">
                  <c:v>2006/07</c:v>
                </c:pt>
                <c:pt idx="15">
                  <c:v>2007/08</c:v>
                </c:pt>
                <c:pt idx="16">
                  <c:v>2008/09</c:v>
                </c:pt>
                <c:pt idx="17">
                  <c:v>2009/10</c:v>
                </c:pt>
                <c:pt idx="18">
                  <c:v>2010/11</c:v>
                </c:pt>
                <c:pt idx="19">
                  <c:v>2011/12</c:v>
                </c:pt>
                <c:pt idx="20">
                  <c:v>2012/13</c:v>
                </c:pt>
                <c:pt idx="21">
                  <c:v>2013/14</c:v>
                </c:pt>
                <c:pt idx="22">
                  <c:v>2014/15</c:v>
                </c:pt>
                <c:pt idx="23">
                  <c:v>2015/16</c:v>
                </c:pt>
                <c:pt idx="24">
                  <c:v>2016/17</c:v>
                </c:pt>
                <c:pt idx="25">
                  <c:v>2017/18</c:v>
                </c:pt>
                <c:pt idx="26">
                  <c:v>2018/19</c:v>
                </c:pt>
                <c:pt idx="27">
                  <c:v>2019/20</c:v>
                </c:pt>
              </c:strCache>
            </c:strRef>
          </c:cat>
          <c:val>
            <c:numRef>
              <c:f>Datos!$CP$4:$CP$31</c:f>
              <c:numCache>
                <c:formatCode>0.00%</c:formatCode>
                <c:ptCount val="28"/>
                <c:pt idx="0">
                  <c:v>2.1193530395984383E-2</c:v>
                </c:pt>
                <c:pt idx="1">
                  <c:v>2.5183630640083946E-2</c:v>
                </c:pt>
                <c:pt idx="2">
                  <c:v>2.6530612244897958E-2</c:v>
                </c:pt>
                <c:pt idx="3">
                  <c:v>1.7593643586833144E-2</c:v>
                </c:pt>
                <c:pt idx="4">
                  <c:v>1.7178552837064029E-2</c:v>
                </c:pt>
                <c:pt idx="5">
                  <c:v>2.2212350066637049E-2</c:v>
                </c:pt>
                <c:pt idx="6">
                  <c:v>2.0328381548084442E-2</c:v>
                </c:pt>
                <c:pt idx="7">
                  <c:v>2.3645320197044337E-2</c:v>
                </c:pt>
                <c:pt idx="8">
                  <c:v>3.2350142721217889E-2</c:v>
                </c:pt>
                <c:pt idx="9">
                  <c:v>2.4991441287230399E-2</c:v>
                </c:pt>
                <c:pt idx="10">
                  <c:v>2.521306818181818E-2</c:v>
                </c:pt>
                <c:pt idx="11">
                  <c:v>2.9657794676806085E-2</c:v>
                </c:pt>
                <c:pt idx="12">
                  <c:v>2.3548922056384744E-2</c:v>
                </c:pt>
                <c:pt idx="13">
                  <c:v>2.5467934949370972E-2</c:v>
                </c:pt>
                <c:pt idx="14">
                  <c:v>2.8533214444939812E-2</c:v>
                </c:pt>
                <c:pt idx="15">
                  <c:v>2.2532529355760077E-2</c:v>
                </c:pt>
                <c:pt idx="16">
                  <c:v>1.8365142239827152E-2</c:v>
                </c:pt>
                <c:pt idx="17">
                  <c:v>2.9593094944512947E-2</c:v>
                </c:pt>
                <c:pt idx="18">
                  <c:v>1.6697588126159554E-2</c:v>
                </c:pt>
                <c:pt idx="19">
                  <c:v>1.8691588785046728E-2</c:v>
                </c:pt>
                <c:pt idx="20">
                  <c:v>2.2718944668376696E-2</c:v>
                </c:pt>
                <c:pt idx="21">
                  <c:v>2.6923076923076925E-2</c:v>
                </c:pt>
                <c:pt idx="22">
                  <c:v>2.3468575974542563E-2</c:v>
                </c:pt>
                <c:pt idx="23">
                  <c:v>2.1009827177228057E-2</c:v>
                </c:pt>
                <c:pt idx="24" formatCode="0%">
                  <c:v>2.4920886075949368E-2</c:v>
                </c:pt>
                <c:pt idx="25" formatCode="0%">
                  <c:v>1.8395303326810174E-2</c:v>
                </c:pt>
                <c:pt idx="26" formatCode="0%">
                  <c:v>1.7010495837857402E-2</c:v>
                </c:pt>
                <c:pt idx="27" formatCode="0%">
                  <c:v>2.3065476190476192E-2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4-42BA-B512-BE6E7098E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67136"/>
        <c:axId val="105868672"/>
      </c:lineChart>
      <c:catAx>
        <c:axId val="1058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868672"/>
        <c:crosses val="autoZero"/>
        <c:auto val="1"/>
        <c:lblAlgn val="ctr"/>
        <c:lblOffset val="100"/>
        <c:noMultiLvlLbl val="0"/>
      </c:catAx>
      <c:valAx>
        <c:axId val="105868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586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2390220206198119E-2"/>
          <c:y val="0.20021895877556586"/>
          <c:w val="0.61666809754146734"/>
          <c:h val="0.70572049004112591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Datos!$HK$2:$HL$2</c:f>
              <c:strCache>
                <c:ptCount val="2"/>
                <c:pt idx="0">
                  <c:v>GRADE I AND II</c:v>
                </c:pt>
                <c:pt idx="1">
                  <c:v>GRADE III</c:v>
                </c:pt>
              </c:strCache>
            </c:strRef>
          </c:cat>
          <c:val>
            <c:numRef>
              <c:f>Datos!$HK$33:$HL$33</c:f>
              <c:numCache>
                <c:formatCode>0.00%</c:formatCode>
                <c:ptCount val="2"/>
                <c:pt idx="0">
                  <c:v>0.72727272727272729</c:v>
                </c:pt>
                <c:pt idx="1">
                  <c:v>0.13818181818181818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D-49D7-857A-88243C7F9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Distal Clavicle Fracture Ski</a:t>
            </a:r>
            <a:endParaRPr lang="es-ES">
              <a:effectLst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Pt>
            <c:idx val="1"/>
            <c:bubble3D val="0"/>
            <c:explosion val="19"/>
            <c:extLst>
              <c:ext xmlns:c16="http://schemas.microsoft.com/office/drawing/2014/chart" uri="{C3380CC4-5D6E-409C-BE32-E72D297353CC}">
                <c16:uniqueId val="{00000000-1853-4039-95C0-23167AB96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Datos!$IO$33:$IP$33</c:f>
              <c:numCache>
                <c:formatCode>0%</c:formatCode>
                <c:ptCount val="2"/>
                <c:pt idx="0">
                  <c:v>0.86111111111111116</c:v>
                </c:pt>
                <c:pt idx="1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3-4039-95C0-23167AB96790}"/>
            </c:ext>
          </c:extLst>
        </c:ser>
        <c:ser>
          <c:idx val="0"/>
          <c:order val="0"/>
          <c:tx>
            <c:v>Distal Clavicle Fracture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1853-4039-95C0-23167AB9679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853-4039-95C0-23167AB96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Datos!$ID$2:$IE$2</c:f>
              <c:strCache>
                <c:ptCount val="2"/>
                <c:pt idx="0">
                  <c:v>DISTAL CLAV FX MALE</c:v>
                </c:pt>
                <c:pt idx="1">
                  <c:v>DISTAL CLAV FX FEMALE</c:v>
                </c:pt>
              </c:strCache>
            </c:strRef>
          </c:cat>
          <c:val>
            <c:numRef>
              <c:f>Datos!$ID$33:$IE$33</c:f>
              <c:numCache>
                <c:formatCode>0%</c:formatCode>
                <c:ptCount val="2"/>
                <c:pt idx="0">
                  <c:v>0.73599999999999999</c:v>
                </c:pt>
                <c:pt idx="1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3-4039-95C0-23167AB9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Distal Clavicle Fracture Snowboard</a:t>
            </a:r>
            <a:endParaRPr lang="es-ES">
              <a:effectLst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Datos!$IQ$33:$IR$33</c:f>
              <c:numCache>
                <c:formatCode>0%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8-4388-AF1E-A09CCC0840ED}"/>
            </c:ext>
          </c:extLst>
        </c:ser>
        <c:ser>
          <c:idx val="0"/>
          <c:order val="0"/>
          <c:tx>
            <c:v>Distal Clavicle Fracture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B648-4388-AF1E-A09CCC0840E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B648-4388-AF1E-A09CCC0840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Datos!$ID$2:$IE$2</c:f>
              <c:strCache>
                <c:ptCount val="2"/>
                <c:pt idx="0">
                  <c:v>DISTAL CLAV FX MALE</c:v>
                </c:pt>
                <c:pt idx="1">
                  <c:v>DISTAL CLAV FX FEMALE</c:v>
                </c:pt>
              </c:strCache>
            </c:strRef>
          </c:cat>
          <c:val>
            <c:numRef>
              <c:f>Datos!$ID$33:$IE$33</c:f>
              <c:numCache>
                <c:formatCode>0%</c:formatCode>
                <c:ptCount val="2"/>
                <c:pt idx="0">
                  <c:v>0.73599999999999999</c:v>
                </c:pt>
                <c:pt idx="1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8-4388-AF1E-A09CCC084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 Dislocation Grade Distribution (SKI)</a:t>
            </a:r>
            <a:endParaRPr lang="es-ES">
              <a:effectLst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Pt>
            <c:idx val="0"/>
            <c:bubble3D val="0"/>
            <c:explosion val="14"/>
            <c:extLst>
              <c:ext xmlns:c16="http://schemas.microsoft.com/office/drawing/2014/chart" uri="{C3380CC4-5D6E-409C-BE32-E72D297353CC}">
                <c16:uniqueId val="{00000000-F5C5-443B-B394-9B4C41D740DD}"/>
              </c:ext>
            </c:extLst>
          </c:dPt>
          <c:dLbls>
            <c:dLbl>
              <c:idx val="2"/>
              <c:layout>
                <c:manualLayout>
                  <c:x val="9.1222222222222218E-2"/>
                  <c:y val="3.7026829979585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C5-443B-B394-9B4C41D740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(Datos!$GD$33,Datos!$GF$33,Datos!$GH$33,Datos!$GJ$33)</c:f>
              <c:numCache>
                <c:formatCode>_-* #,##0\ _€_-;\-* #,##0\ _€_-;_-* "-"??\ _€_-;_-@_-</c:formatCode>
                <c:ptCount val="4"/>
                <c:pt idx="0">
                  <c:v>238</c:v>
                </c:pt>
                <c:pt idx="1">
                  <c:v>95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5-443B-B394-9B4C41D740DD}"/>
            </c:ext>
          </c:extLst>
        </c:ser>
        <c:ser>
          <c:idx val="0"/>
          <c:order val="0"/>
          <c:tx>
            <c:v>AC Dislocation Grade Distribution (SKI)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F5C5-443B-B394-9B4C41D740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F5C5-443B-B394-9B4C41D740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F5C5-443B-B394-9B4C41D740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F5C5-443B-B394-9B4C41D740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Datos!$GZ$2:$HC$2</c:f>
              <c:strCache>
                <c:ptCount val="4"/>
                <c:pt idx="0">
                  <c:v>AC DIS GD I SKI</c:v>
                </c:pt>
                <c:pt idx="1">
                  <c:v>AC DIS GD II SKI</c:v>
                </c:pt>
                <c:pt idx="2">
                  <c:v>AC DIS GD III SKI</c:v>
                </c:pt>
                <c:pt idx="3">
                  <c:v>AC DIS GD V SKI</c:v>
                </c:pt>
              </c:strCache>
            </c:strRef>
          </c:cat>
          <c:val>
            <c:numRef>
              <c:f>Datos!$GZ$33:$HC$33</c:f>
              <c:numCache>
                <c:formatCode>0.00%</c:formatCode>
                <c:ptCount val="4"/>
                <c:pt idx="0">
                  <c:v>0.55737704918032782</c:v>
                </c:pt>
                <c:pt idx="1">
                  <c:v>0.22248243559718969</c:v>
                </c:pt>
                <c:pt idx="2">
                  <c:v>0.1053864168618267</c:v>
                </c:pt>
                <c:pt idx="3">
                  <c:v>9.3676814988290405E-2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C5-443B-B394-9B4C41D74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AC Dislocation Grade Distribution (SNOW)</a:t>
            </a:r>
            <a:endParaRPr lang="es-ES">
              <a:effectLst/>
            </a:endParaRP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1"/>
          <c:order val="1"/>
          <c:dPt>
            <c:idx val="0"/>
            <c:bubble3D val="0"/>
            <c:explosion val="12"/>
            <c:extLst>
              <c:ext xmlns:c16="http://schemas.microsoft.com/office/drawing/2014/chart" uri="{C3380CC4-5D6E-409C-BE32-E72D297353CC}">
                <c16:uniqueId val="{00000000-B9F1-412A-8E47-CD287BCAE6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(Datos!$GE$33,Datos!$GG$33,Datos!$GI$33,Datos!$GK$33)</c:f>
              <c:numCache>
                <c:formatCode>_-* #,##0\ _€_-;\-* #,##0\ _€_-;_-* "-"??\ _€_-;_-@_-</c:formatCode>
                <c:ptCount val="4"/>
                <c:pt idx="0">
                  <c:v>40</c:v>
                </c:pt>
                <c:pt idx="1">
                  <c:v>27</c:v>
                </c:pt>
                <c:pt idx="2">
                  <c:v>31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1-412A-8E47-CD287BCAE6C8}"/>
            </c:ext>
          </c:extLst>
        </c:ser>
        <c:ser>
          <c:idx val="2"/>
          <c:order val="2"/>
          <c:val>
            <c:numRef>
              <c:f>(Datos!$GD$33,Datos!$GF$33,Datos!$GH$33,Datos!$GJ$33)</c:f>
              <c:numCache>
                <c:formatCode>_-* #,##0\ _€_-;\-* #,##0\ _€_-;_-* "-"??\ _€_-;_-@_-</c:formatCode>
                <c:ptCount val="4"/>
                <c:pt idx="0">
                  <c:v>238</c:v>
                </c:pt>
                <c:pt idx="1">
                  <c:v>95</c:v>
                </c:pt>
                <c:pt idx="2">
                  <c:v>45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1-412A-8E47-CD287BCAE6C8}"/>
            </c:ext>
          </c:extLst>
        </c:ser>
        <c:ser>
          <c:idx val="3"/>
          <c:order val="3"/>
          <c:cat>
            <c:strRef>
              <c:f>Datos!$GZ$2:$HC$2</c:f>
              <c:strCache>
                <c:ptCount val="4"/>
                <c:pt idx="0">
                  <c:v>AC DIS GD I SKI</c:v>
                </c:pt>
                <c:pt idx="1">
                  <c:v>AC DIS GD II SKI</c:v>
                </c:pt>
                <c:pt idx="2">
                  <c:v>AC DIS GD III SKI</c:v>
                </c:pt>
                <c:pt idx="3">
                  <c:v>AC DIS GD V SKI</c:v>
                </c:pt>
              </c:strCache>
            </c:strRef>
          </c:cat>
          <c:val>
            <c:numRef>
              <c:f>Datos!$GZ$33:$HC$33</c:f>
              <c:numCache>
                <c:formatCode>0.00%</c:formatCode>
                <c:ptCount val="4"/>
                <c:pt idx="0">
                  <c:v>0.55737704918032782</c:v>
                </c:pt>
                <c:pt idx="1">
                  <c:v>0.22248243559718969</c:v>
                </c:pt>
                <c:pt idx="2">
                  <c:v>0.1053864168618267</c:v>
                </c:pt>
                <c:pt idx="3">
                  <c:v>9.3676814988290405E-2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F1-412A-8E47-CD287BCAE6C8}"/>
            </c:ext>
          </c:extLst>
        </c:ser>
        <c:ser>
          <c:idx val="0"/>
          <c:order val="0"/>
          <c:tx>
            <c:v>AC Dislocation Grade Distribution (SNOW)</c:v>
          </c:tx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9F1-412A-8E47-CD287BCAE6C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5-B9F1-412A-8E47-CD287BCAE6C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B9F1-412A-8E47-CD287BCAE6C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7-B9F1-412A-8E47-CD287BCAE6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Datos!$HD$2:$HG$2</c:f>
              <c:strCache>
                <c:ptCount val="4"/>
                <c:pt idx="0">
                  <c:v>AC DIS GD I SNOWBOARD</c:v>
                </c:pt>
                <c:pt idx="1">
                  <c:v>AC DIS GD II SNOWBOARD</c:v>
                </c:pt>
                <c:pt idx="2">
                  <c:v>AC DIS GD III SNOWBOARD</c:v>
                </c:pt>
                <c:pt idx="3">
                  <c:v>AC DIS GD V SNOWBOARD</c:v>
                </c:pt>
              </c:strCache>
            </c:strRef>
          </c:cat>
          <c:val>
            <c:numRef>
              <c:f>Datos!$HD$33:$HG$33</c:f>
              <c:numCache>
                <c:formatCode>0.00%</c:formatCode>
                <c:ptCount val="4"/>
                <c:pt idx="0">
                  <c:v>0.32520325203252032</c:v>
                </c:pt>
                <c:pt idx="1">
                  <c:v>0.21951219512195122</c:v>
                </c:pt>
                <c:pt idx="2">
                  <c:v>0.25203252032520324</c:v>
                </c:pt>
                <c:pt idx="3">
                  <c:v>0.1951219512195122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F1-412A-8E47-CD287BCAE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4968285214348201E-2"/>
          <c:y val="0.11342592592592593"/>
          <c:w val="0.65511307961504817"/>
          <c:h val="0.88657407407407407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(Datos!$Q$2,Datos!$S$2,Datos!$U$2,Datos!$W$2)</c:f>
              <c:strCache>
                <c:ptCount val="4"/>
                <c:pt idx="0">
                  <c:v>Age [0,15]</c:v>
                </c:pt>
                <c:pt idx="1">
                  <c:v>Age [16,29]</c:v>
                </c:pt>
                <c:pt idx="2">
                  <c:v>Age [30,50]</c:v>
                </c:pt>
                <c:pt idx="3">
                  <c:v>Age=&gt;51</c:v>
                </c:pt>
              </c:strCache>
            </c:strRef>
          </c:cat>
          <c:val>
            <c:numRef>
              <c:f>(Datos!$Q$38,Datos!$S$38,Datos!$U$38,Datos!$W$38)</c:f>
              <c:numCache>
                <c:formatCode>0.00%</c:formatCode>
                <c:ptCount val="4"/>
                <c:pt idx="0">
                  <c:v>0.19579288025889968</c:v>
                </c:pt>
                <c:pt idx="1">
                  <c:v>0.20784363822176802</c:v>
                </c:pt>
                <c:pt idx="2">
                  <c:v>0.38549650826094362</c:v>
                </c:pt>
                <c:pt idx="3">
                  <c:v>0.21086697325838868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319-BCFF-F34D901E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16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0954606185896E-2"/>
          <c:y val="0.17303829703899631"/>
          <c:w val="0.78273453027472928"/>
          <c:h val="0.748292061501363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'AGE AND GENDER SPECIFIC DIAGNOS'!$C$4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DIAGNOS'!$C$5:$C$14</c:f>
              <c:numCache>
                <c:formatCode>_-* #,##0\ _€_-;\-* #,##0\ _€_-;_-* "-"??\ _€_-;_-@_-</c:formatCode>
                <c:ptCount val="10"/>
                <c:pt idx="0">
                  <c:v>1113</c:v>
                </c:pt>
                <c:pt idx="1">
                  <c:v>1085</c:v>
                </c:pt>
                <c:pt idx="2">
                  <c:v>1165</c:v>
                </c:pt>
                <c:pt idx="3">
                  <c:v>1288</c:v>
                </c:pt>
                <c:pt idx="4">
                  <c:v>1069</c:v>
                </c:pt>
                <c:pt idx="5">
                  <c:v>1340</c:v>
                </c:pt>
                <c:pt idx="6">
                  <c:v>1195</c:v>
                </c:pt>
                <c:pt idx="7">
                  <c:v>1140</c:v>
                </c:pt>
                <c:pt idx="8">
                  <c:v>1242</c:v>
                </c:pt>
                <c:pt idx="9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0-4EE6-84AA-5CA28D80417B}"/>
            </c:ext>
          </c:extLst>
        </c:ser>
        <c:ser>
          <c:idx val="1"/>
          <c:order val="1"/>
          <c:tx>
            <c:strRef>
              <c:f>'AGE AND GENDER SPECIFIC DIAGNOS'!$D$4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'AGE AND GENDER SPECIFIC DIAGNOS'!$A$5:$A$14</c:f>
              <c:strCache>
                <c:ptCount val="10"/>
                <c:pt idx="0">
                  <c:v>2010/11</c:v>
                </c:pt>
                <c:pt idx="1">
                  <c:v>2011/12</c:v>
                </c:pt>
                <c:pt idx="2">
                  <c:v>2012/13</c:v>
                </c:pt>
                <c:pt idx="3">
                  <c:v>2013/14</c:v>
                </c:pt>
                <c:pt idx="4">
                  <c:v>2014/15</c:v>
                </c:pt>
                <c:pt idx="5">
                  <c:v>2015/16</c:v>
                </c:pt>
                <c:pt idx="6">
                  <c:v>2016/17</c:v>
                </c:pt>
                <c:pt idx="7">
                  <c:v>2017/18</c:v>
                </c:pt>
                <c:pt idx="8">
                  <c:v>2018/19</c:v>
                </c:pt>
                <c:pt idx="9">
                  <c:v>2019/20</c:v>
                </c:pt>
              </c:strCache>
            </c:strRef>
          </c:cat>
          <c:val>
            <c:numRef>
              <c:f>'AGE AND GENDER SPECIFIC DIAGNOS'!$D$5:$D$14</c:f>
              <c:numCache>
                <c:formatCode>_-* #,##0\ _€_-;\-* #,##0\ _€_-;_-* "-"??\ _€_-;_-@_-</c:formatCode>
                <c:ptCount val="10"/>
                <c:pt idx="0">
                  <c:v>970</c:v>
                </c:pt>
                <c:pt idx="1">
                  <c:v>1022</c:v>
                </c:pt>
                <c:pt idx="2">
                  <c:v>1047</c:v>
                </c:pt>
                <c:pt idx="3">
                  <c:v>1186</c:v>
                </c:pt>
                <c:pt idx="4">
                  <c:v>938</c:v>
                </c:pt>
                <c:pt idx="5">
                  <c:v>1206</c:v>
                </c:pt>
                <c:pt idx="6">
                  <c:v>1031</c:v>
                </c:pt>
                <c:pt idx="7">
                  <c:v>1159</c:v>
                </c:pt>
                <c:pt idx="8">
                  <c:v>1110</c:v>
                </c:pt>
                <c:pt idx="9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0-4EE6-84AA-5CA28D80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28000"/>
        <c:axId val="95729536"/>
      </c:barChart>
      <c:catAx>
        <c:axId val="9572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29536"/>
        <c:crosses val="autoZero"/>
        <c:auto val="1"/>
        <c:lblAlgn val="ctr"/>
        <c:lblOffset val="100"/>
        <c:noMultiLvlLbl val="0"/>
      </c:catAx>
      <c:valAx>
        <c:axId val="95729536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9572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 alignWithMargins="0"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26" Type="http://schemas.openxmlformats.org/officeDocument/2006/relationships/chart" Target="../charts/chart66.xml"/><Relationship Id="rId39" Type="http://schemas.openxmlformats.org/officeDocument/2006/relationships/chart" Target="../charts/chart79.xml"/><Relationship Id="rId21" Type="http://schemas.openxmlformats.org/officeDocument/2006/relationships/chart" Target="../charts/chart61.xml"/><Relationship Id="rId34" Type="http://schemas.openxmlformats.org/officeDocument/2006/relationships/chart" Target="../charts/chart74.xml"/><Relationship Id="rId42" Type="http://schemas.openxmlformats.org/officeDocument/2006/relationships/chart" Target="../charts/chart82.xml"/><Relationship Id="rId47" Type="http://schemas.openxmlformats.org/officeDocument/2006/relationships/chart" Target="../charts/chart87.xml"/><Relationship Id="rId50" Type="http://schemas.openxmlformats.org/officeDocument/2006/relationships/chart" Target="../charts/chart90.xml"/><Relationship Id="rId55" Type="http://schemas.openxmlformats.org/officeDocument/2006/relationships/chart" Target="../charts/chart95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9" Type="http://schemas.openxmlformats.org/officeDocument/2006/relationships/chart" Target="../charts/chart69.xml"/><Relationship Id="rId11" Type="http://schemas.openxmlformats.org/officeDocument/2006/relationships/chart" Target="../charts/chart51.xml"/><Relationship Id="rId24" Type="http://schemas.openxmlformats.org/officeDocument/2006/relationships/chart" Target="../charts/chart64.xml"/><Relationship Id="rId32" Type="http://schemas.openxmlformats.org/officeDocument/2006/relationships/chart" Target="../charts/chart72.xml"/><Relationship Id="rId37" Type="http://schemas.openxmlformats.org/officeDocument/2006/relationships/chart" Target="../charts/chart77.xml"/><Relationship Id="rId40" Type="http://schemas.openxmlformats.org/officeDocument/2006/relationships/chart" Target="../charts/chart80.xml"/><Relationship Id="rId45" Type="http://schemas.openxmlformats.org/officeDocument/2006/relationships/chart" Target="../charts/chart85.xml"/><Relationship Id="rId53" Type="http://schemas.openxmlformats.org/officeDocument/2006/relationships/chart" Target="../charts/chart93.xml"/><Relationship Id="rId58" Type="http://schemas.openxmlformats.org/officeDocument/2006/relationships/chart" Target="../charts/chart98.xml"/><Relationship Id="rId5" Type="http://schemas.openxmlformats.org/officeDocument/2006/relationships/chart" Target="../charts/chart45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Relationship Id="rId22" Type="http://schemas.openxmlformats.org/officeDocument/2006/relationships/chart" Target="../charts/chart62.xml"/><Relationship Id="rId27" Type="http://schemas.openxmlformats.org/officeDocument/2006/relationships/chart" Target="../charts/chart67.xml"/><Relationship Id="rId30" Type="http://schemas.openxmlformats.org/officeDocument/2006/relationships/chart" Target="../charts/chart70.xml"/><Relationship Id="rId35" Type="http://schemas.openxmlformats.org/officeDocument/2006/relationships/chart" Target="../charts/chart75.xml"/><Relationship Id="rId43" Type="http://schemas.openxmlformats.org/officeDocument/2006/relationships/chart" Target="../charts/chart83.xml"/><Relationship Id="rId48" Type="http://schemas.openxmlformats.org/officeDocument/2006/relationships/chart" Target="../charts/chart88.xml"/><Relationship Id="rId56" Type="http://schemas.openxmlformats.org/officeDocument/2006/relationships/chart" Target="../charts/chart96.xml"/><Relationship Id="rId8" Type="http://schemas.openxmlformats.org/officeDocument/2006/relationships/chart" Target="../charts/chart48.xml"/><Relationship Id="rId51" Type="http://schemas.openxmlformats.org/officeDocument/2006/relationships/chart" Target="../charts/chart91.xml"/><Relationship Id="rId3" Type="http://schemas.openxmlformats.org/officeDocument/2006/relationships/chart" Target="../charts/chart43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5" Type="http://schemas.openxmlformats.org/officeDocument/2006/relationships/chart" Target="../charts/chart65.xml"/><Relationship Id="rId33" Type="http://schemas.openxmlformats.org/officeDocument/2006/relationships/chart" Target="../charts/chart73.xml"/><Relationship Id="rId38" Type="http://schemas.openxmlformats.org/officeDocument/2006/relationships/chart" Target="../charts/chart78.xml"/><Relationship Id="rId46" Type="http://schemas.openxmlformats.org/officeDocument/2006/relationships/chart" Target="../charts/chart86.xml"/><Relationship Id="rId20" Type="http://schemas.openxmlformats.org/officeDocument/2006/relationships/chart" Target="../charts/chart60.xml"/><Relationship Id="rId41" Type="http://schemas.openxmlformats.org/officeDocument/2006/relationships/chart" Target="../charts/chart81.xml"/><Relationship Id="rId54" Type="http://schemas.openxmlformats.org/officeDocument/2006/relationships/chart" Target="../charts/chart94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5" Type="http://schemas.openxmlformats.org/officeDocument/2006/relationships/chart" Target="../charts/chart55.xml"/><Relationship Id="rId23" Type="http://schemas.openxmlformats.org/officeDocument/2006/relationships/chart" Target="../charts/chart63.xml"/><Relationship Id="rId28" Type="http://schemas.openxmlformats.org/officeDocument/2006/relationships/chart" Target="../charts/chart68.xml"/><Relationship Id="rId36" Type="http://schemas.openxmlformats.org/officeDocument/2006/relationships/chart" Target="../charts/chart76.xml"/><Relationship Id="rId49" Type="http://schemas.openxmlformats.org/officeDocument/2006/relationships/chart" Target="../charts/chart89.xml"/><Relationship Id="rId57" Type="http://schemas.openxmlformats.org/officeDocument/2006/relationships/chart" Target="../charts/chart97.xml"/><Relationship Id="rId10" Type="http://schemas.openxmlformats.org/officeDocument/2006/relationships/chart" Target="../charts/chart50.xml"/><Relationship Id="rId31" Type="http://schemas.openxmlformats.org/officeDocument/2006/relationships/chart" Target="../charts/chart71.xml"/><Relationship Id="rId44" Type="http://schemas.openxmlformats.org/officeDocument/2006/relationships/chart" Target="../charts/chart84.xml"/><Relationship Id="rId52" Type="http://schemas.openxmlformats.org/officeDocument/2006/relationships/chart" Target="../charts/chart9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2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17.xml"/><Relationship Id="rId18" Type="http://schemas.openxmlformats.org/officeDocument/2006/relationships/chart" Target="../charts/chart122.xml"/><Relationship Id="rId26" Type="http://schemas.openxmlformats.org/officeDocument/2006/relationships/chart" Target="../charts/chart130.xml"/><Relationship Id="rId3" Type="http://schemas.openxmlformats.org/officeDocument/2006/relationships/chart" Target="../charts/chart107.xml"/><Relationship Id="rId21" Type="http://schemas.openxmlformats.org/officeDocument/2006/relationships/chart" Target="../charts/chart125.xml"/><Relationship Id="rId34" Type="http://schemas.openxmlformats.org/officeDocument/2006/relationships/chart" Target="../charts/chart138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17" Type="http://schemas.openxmlformats.org/officeDocument/2006/relationships/chart" Target="../charts/chart121.xml"/><Relationship Id="rId25" Type="http://schemas.openxmlformats.org/officeDocument/2006/relationships/chart" Target="../charts/chart129.xml"/><Relationship Id="rId33" Type="http://schemas.openxmlformats.org/officeDocument/2006/relationships/chart" Target="../charts/chart137.xml"/><Relationship Id="rId2" Type="http://schemas.openxmlformats.org/officeDocument/2006/relationships/chart" Target="../charts/chart106.xml"/><Relationship Id="rId16" Type="http://schemas.openxmlformats.org/officeDocument/2006/relationships/chart" Target="../charts/chart120.xml"/><Relationship Id="rId20" Type="http://schemas.openxmlformats.org/officeDocument/2006/relationships/chart" Target="../charts/chart124.xml"/><Relationship Id="rId29" Type="http://schemas.openxmlformats.org/officeDocument/2006/relationships/chart" Target="../charts/chart133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24" Type="http://schemas.openxmlformats.org/officeDocument/2006/relationships/chart" Target="../charts/chart128.xml"/><Relationship Id="rId32" Type="http://schemas.openxmlformats.org/officeDocument/2006/relationships/chart" Target="../charts/chart136.xml"/><Relationship Id="rId5" Type="http://schemas.openxmlformats.org/officeDocument/2006/relationships/chart" Target="../charts/chart109.xml"/><Relationship Id="rId15" Type="http://schemas.openxmlformats.org/officeDocument/2006/relationships/chart" Target="../charts/chart119.xml"/><Relationship Id="rId23" Type="http://schemas.openxmlformats.org/officeDocument/2006/relationships/chart" Target="../charts/chart127.xml"/><Relationship Id="rId28" Type="http://schemas.openxmlformats.org/officeDocument/2006/relationships/chart" Target="../charts/chart132.xml"/><Relationship Id="rId36" Type="http://schemas.openxmlformats.org/officeDocument/2006/relationships/chart" Target="../charts/chart140.xml"/><Relationship Id="rId10" Type="http://schemas.openxmlformats.org/officeDocument/2006/relationships/chart" Target="../charts/chart114.xml"/><Relationship Id="rId19" Type="http://schemas.openxmlformats.org/officeDocument/2006/relationships/chart" Target="../charts/chart123.xml"/><Relationship Id="rId31" Type="http://schemas.openxmlformats.org/officeDocument/2006/relationships/chart" Target="../charts/chart135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Relationship Id="rId14" Type="http://schemas.openxmlformats.org/officeDocument/2006/relationships/chart" Target="../charts/chart118.xml"/><Relationship Id="rId22" Type="http://schemas.openxmlformats.org/officeDocument/2006/relationships/chart" Target="../charts/chart126.xml"/><Relationship Id="rId27" Type="http://schemas.openxmlformats.org/officeDocument/2006/relationships/chart" Target="../charts/chart131.xml"/><Relationship Id="rId30" Type="http://schemas.openxmlformats.org/officeDocument/2006/relationships/chart" Target="../charts/chart134.xml"/><Relationship Id="rId35" Type="http://schemas.openxmlformats.org/officeDocument/2006/relationships/chart" Target="../charts/chart139.xml"/><Relationship Id="rId8" Type="http://schemas.openxmlformats.org/officeDocument/2006/relationships/chart" Target="../charts/chart112.xml"/></Relationships>
</file>

<file path=xl/drawings/_rels/drawing2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53.xml"/><Relationship Id="rId18" Type="http://schemas.openxmlformats.org/officeDocument/2006/relationships/chart" Target="../charts/chart158.xml"/><Relationship Id="rId26" Type="http://schemas.openxmlformats.org/officeDocument/2006/relationships/chart" Target="../charts/chart166.xml"/><Relationship Id="rId39" Type="http://schemas.openxmlformats.org/officeDocument/2006/relationships/chart" Target="../charts/chart179.xml"/><Relationship Id="rId21" Type="http://schemas.openxmlformats.org/officeDocument/2006/relationships/chart" Target="../charts/chart161.xml"/><Relationship Id="rId34" Type="http://schemas.openxmlformats.org/officeDocument/2006/relationships/chart" Target="../charts/chart174.xml"/><Relationship Id="rId7" Type="http://schemas.openxmlformats.org/officeDocument/2006/relationships/chart" Target="../charts/chart147.xml"/><Relationship Id="rId12" Type="http://schemas.openxmlformats.org/officeDocument/2006/relationships/chart" Target="../charts/chart152.xml"/><Relationship Id="rId17" Type="http://schemas.openxmlformats.org/officeDocument/2006/relationships/chart" Target="../charts/chart157.xml"/><Relationship Id="rId25" Type="http://schemas.openxmlformats.org/officeDocument/2006/relationships/chart" Target="../charts/chart165.xml"/><Relationship Id="rId33" Type="http://schemas.openxmlformats.org/officeDocument/2006/relationships/chart" Target="../charts/chart173.xml"/><Relationship Id="rId38" Type="http://schemas.openxmlformats.org/officeDocument/2006/relationships/chart" Target="../charts/chart178.xml"/><Relationship Id="rId2" Type="http://schemas.openxmlformats.org/officeDocument/2006/relationships/chart" Target="../charts/chart142.xml"/><Relationship Id="rId16" Type="http://schemas.openxmlformats.org/officeDocument/2006/relationships/chart" Target="../charts/chart156.xml"/><Relationship Id="rId20" Type="http://schemas.openxmlformats.org/officeDocument/2006/relationships/chart" Target="../charts/chart160.xml"/><Relationship Id="rId29" Type="http://schemas.openxmlformats.org/officeDocument/2006/relationships/chart" Target="../charts/chart169.xml"/><Relationship Id="rId1" Type="http://schemas.openxmlformats.org/officeDocument/2006/relationships/chart" Target="../charts/chart141.xml"/><Relationship Id="rId6" Type="http://schemas.openxmlformats.org/officeDocument/2006/relationships/chart" Target="../charts/chart146.xml"/><Relationship Id="rId11" Type="http://schemas.openxmlformats.org/officeDocument/2006/relationships/chart" Target="../charts/chart151.xml"/><Relationship Id="rId24" Type="http://schemas.openxmlformats.org/officeDocument/2006/relationships/chart" Target="../charts/chart164.xml"/><Relationship Id="rId32" Type="http://schemas.openxmlformats.org/officeDocument/2006/relationships/chart" Target="../charts/chart172.xml"/><Relationship Id="rId37" Type="http://schemas.openxmlformats.org/officeDocument/2006/relationships/chart" Target="../charts/chart177.xml"/><Relationship Id="rId40" Type="http://schemas.openxmlformats.org/officeDocument/2006/relationships/chart" Target="../charts/chart180.xml"/><Relationship Id="rId5" Type="http://schemas.openxmlformats.org/officeDocument/2006/relationships/chart" Target="../charts/chart145.xml"/><Relationship Id="rId15" Type="http://schemas.openxmlformats.org/officeDocument/2006/relationships/chart" Target="../charts/chart155.xml"/><Relationship Id="rId23" Type="http://schemas.openxmlformats.org/officeDocument/2006/relationships/chart" Target="../charts/chart163.xml"/><Relationship Id="rId28" Type="http://schemas.openxmlformats.org/officeDocument/2006/relationships/chart" Target="../charts/chart168.xml"/><Relationship Id="rId36" Type="http://schemas.openxmlformats.org/officeDocument/2006/relationships/chart" Target="../charts/chart176.xml"/><Relationship Id="rId10" Type="http://schemas.openxmlformats.org/officeDocument/2006/relationships/chart" Target="../charts/chart150.xml"/><Relationship Id="rId19" Type="http://schemas.openxmlformats.org/officeDocument/2006/relationships/chart" Target="../charts/chart159.xml"/><Relationship Id="rId31" Type="http://schemas.openxmlformats.org/officeDocument/2006/relationships/chart" Target="../charts/chart171.xml"/><Relationship Id="rId4" Type="http://schemas.openxmlformats.org/officeDocument/2006/relationships/chart" Target="../charts/chart144.xml"/><Relationship Id="rId9" Type="http://schemas.openxmlformats.org/officeDocument/2006/relationships/chart" Target="../charts/chart149.xml"/><Relationship Id="rId14" Type="http://schemas.openxmlformats.org/officeDocument/2006/relationships/chart" Target="../charts/chart154.xml"/><Relationship Id="rId22" Type="http://schemas.openxmlformats.org/officeDocument/2006/relationships/chart" Target="../charts/chart162.xml"/><Relationship Id="rId27" Type="http://schemas.openxmlformats.org/officeDocument/2006/relationships/chart" Target="../charts/chart167.xml"/><Relationship Id="rId30" Type="http://schemas.openxmlformats.org/officeDocument/2006/relationships/chart" Target="../charts/chart170.xml"/><Relationship Id="rId35" Type="http://schemas.openxmlformats.org/officeDocument/2006/relationships/chart" Target="../charts/chart175.xml"/><Relationship Id="rId8" Type="http://schemas.openxmlformats.org/officeDocument/2006/relationships/chart" Target="../charts/chart148.xml"/><Relationship Id="rId3" Type="http://schemas.openxmlformats.org/officeDocument/2006/relationships/chart" Target="../charts/chart143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3.xml"/><Relationship Id="rId2" Type="http://schemas.openxmlformats.org/officeDocument/2006/relationships/chart" Target="../charts/chart182.xml"/><Relationship Id="rId1" Type="http://schemas.openxmlformats.org/officeDocument/2006/relationships/chart" Target="../charts/chart181.xml"/><Relationship Id="rId5" Type="http://schemas.openxmlformats.org/officeDocument/2006/relationships/chart" Target="../charts/chart185.xml"/><Relationship Id="rId4" Type="http://schemas.openxmlformats.org/officeDocument/2006/relationships/chart" Target="../charts/chart184.xml"/></Relationships>
</file>

<file path=xl/drawings/_rels/drawing4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3.xml"/><Relationship Id="rId3" Type="http://schemas.openxmlformats.org/officeDocument/2006/relationships/chart" Target="../charts/chart188.xml"/><Relationship Id="rId7" Type="http://schemas.openxmlformats.org/officeDocument/2006/relationships/chart" Target="../charts/chart192.xml"/><Relationship Id="rId2" Type="http://schemas.openxmlformats.org/officeDocument/2006/relationships/chart" Target="../charts/chart187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5" Type="http://schemas.openxmlformats.org/officeDocument/2006/relationships/chart" Target="../charts/chart190.xml"/><Relationship Id="rId10" Type="http://schemas.openxmlformats.org/officeDocument/2006/relationships/chart" Target="../charts/chart195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/Relationships>
</file>

<file path=xl/drawings/_rels/drawing4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3.xml"/><Relationship Id="rId3" Type="http://schemas.openxmlformats.org/officeDocument/2006/relationships/chart" Target="../charts/chart198.xml"/><Relationship Id="rId7" Type="http://schemas.openxmlformats.org/officeDocument/2006/relationships/chart" Target="../charts/chart202.xml"/><Relationship Id="rId2" Type="http://schemas.openxmlformats.org/officeDocument/2006/relationships/chart" Target="../charts/chart197.xml"/><Relationship Id="rId1" Type="http://schemas.openxmlformats.org/officeDocument/2006/relationships/chart" Target="../charts/chart196.xml"/><Relationship Id="rId6" Type="http://schemas.openxmlformats.org/officeDocument/2006/relationships/chart" Target="../charts/chart201.xml"/><Relationship Id="rId5" Type="http://schemas.openxmlformats.org/officeDocument/2006/relationships/chart" Target="../charts/chart200.xml"/><Relationship Id="rId4" Type="http://schemas.openxmlformats.org/officeDocument/2006/relationships/chart" Target="../charts/chart199.xml"/><Relationship Id="rId9" Type="http://schemas.openxmlformats.org/officeDocument/2006/relationships/chart" Target="../charts/chart204.xml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7.xml"/><Relationship Id="rId2" Type="http://schemas.openxmlformats.org/officeDocument/2006/relationships/chart" Target="../charts/chart206.xml"/><Relationship Id="rId1" Type="http://schemas.openxmlformats.org/officeDocument/2006/relationships/chart" Target="../charts/chart205.xml"/><Relationship Id="rId6" Type="http://schemas.openxmlformats.org/officeDocument/2006/relationships/chart" Target="../charts/chart210.xml"/><Relationship Id="rId5" Type="http://schemas.openxmlformats.org/officeDocument/2006/relationships/chart" Target="../charts/chart209.xml"/><Relationship Id="rId4" Type="http://schemas.openxmlformats.org/officeDocument/2006/relationships/chart" Target="../charts/chart208.xml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8.xml"/><Relationship Id="rId13" Type="http://schemas.openxmlformats.org/officeDocument/2006/relationships/chart" Target="../charts/chart223.xml"/><Relationship Id="rId18" Type="http://schemas.openxmlformats.org/officeDocument/2006/relationships/chart" Target="../charts/chart228.xml"/><Relationship Id="rId26" Type="http://schemas.openxmlformats.org/officeDocument/2006/relationships/chart" Target="../charts/chart236.xml"/><Relationship Id="rId3" Type="http://schemas.openxmlformats.org/officeDocument/2006/relationships/chart" Target="../charts/chart213.xml"/><Relationship Id="rId21" Type="http://schemas.openxmlformats.org/officeDocument/2006/relationships/chart" Target="../charts/chart231.xml"/><Relationship Id="rId7" Type="http://schemas.openxmlformats.org/officeDocument/2006/relationships/chart" Target="../charts/chart217.xml"/><Relationship Id="rId12" Type="http://schemas.openxmlformats.org/officeDocument/2006/relationships/chart" Target="../charts/chart222.xml"/><Relationship Id="rId17" Type="http://schemas.openxmlformats.org/officeDocument/2006/relationships/chart" Target="../charts/chart227.xml"/><Relationship Id="rId25" Type="http://schemas.openxmlformats.org/officeDocument/2006/relationships/chart" Target="../charts/chart235.xml"/><Relationship Id="rId2" Type="http://schemas.openxmlformats.org/officeDocument/2006/relationships/chart" Target="../charts/chart212.xml"/><Relationship Id="rId16" Type="http://schemas.openxmlformats.org/officeDocument/2006/relationships/chart" Target="../charts/chart226.xml"/><Relationship Id="rId20" Type="http://schemas.openxmlformats.org/officeDocument/2006/relationships/chart" Target="../charts/chart230.xml"/><Relationship Id="rId1" Type="http://schemas.openxmlformats.org/officeDocument/2006/relationships/chart" Target="../charts/chart211.xml"/><Relationship Id="rId6" Type="http://schemas.openxmlformats.org/officeDocument/2006/relationships/chart" Target="../charts/chart216.xml"/><Relationship Id="rId11" Type="http://schemas.openxmlformats.org/officeDocument/2006/relationships/chart" Target="../charts/chart221.xml"/><Relationship Id="rId24" Type="http://schemas.openxmlformats.org/officeDocument/2006/relationships/chart" Target="../charts/chart234.xml"/><Relationship Id="rId5" Type="http://schemas.openxmlformats.org/officeDocument/2006/relationships/chart" Target="../charts/chart215.xml"/><Relationship Id="rId15" Type="http://schemas.openxmlformats.org/officeDocument/2006/relationships/chart" Target="../charts/chart225.xml"/><Relationship Id="rId23" Type="http://schemas.openxmlformats.org/officeDocument/2006/relationships/chart" Target="../charts/chart233.xml"/><Relationship Id="rId28" Type="http://schemas.openxmlformats.org/officeDocument/2006/relationships/chart" Target="../charts/chart238.xml"/><Relationship Id="rId10" Type="http://schemas.openxmlformats.org/officeDocument/2006/relationships/chart" Target="../charts/chart220.xml"/><Relationship Id="rId19" Type="http://schemas.openxmlformats.org/officeDocument/2006/relationships/chart" Target="../charts/chart229.xml"/><Relationship Id="rId4" Type="http://schemas.openxmlformats.org/officeDocument/2006/relationships/chart" Target="../charts/chart214.xml"/><Relationship Id="rId9" Type="http://schemas.openxmlformats.org/officeDocument/2006/relationships/chart" Target="../charts/chart219.xml"/><Relationship Id="rId14" Type="http://schemas.openxmlformats.org/officeDocument/2006/relationships/chart" Target="../charts/chart224.xml"/><Relationship Id="rId22" Type="http://schemas.openxmlformats.org/officeDocument/2006/relationships/chart" Target="../charts/chart232.xml"/><Relationship Id="rId27" Type="http://schemas.openxmlformats.org/officeDocument/2006/relationships/chart" Target="../charts/chart237.xml"/></Relationships>
</file>

<file path=xl/drawings/_rels/drawing7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11" Type="http://schemas.openxmlformats.org/officeDocument/2006/relationships/chart" Target="../charts/chart249.xml"/><Relationship Id="rId5" Type="http://schemas.openxmlformats.org/officeDocument/2006/relationships/chart" Target="../charts/chart243.xml"/><Relationship Id="rId10" Type="http://schemas.openxmlformats.org/officeDocument/2006/relationships/chart" Target="../charts/chart248.xml"/><Relationship Id="rId4" Type="http://schemas.openxmlformats.org/officeDocument/2006/relationships/chart" Target="../charts/chart242.xml"/><Relationship Id="rId9" Type="http://schemas.openxmlformats.org/officeDocument/2006/relationships/chart" Target="../charts/chart247.xml"/></Relationships>
</file>

<file path=xl/drawings/_rels/drawing8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7.xml"/><Relationship Id="rId3" Type="http://schemas.openxmlformats.org/officeDocument/2006/relationships/chart" Target="../charts/chart252.xml"/><Relationship Id="rId7" Type="http://schemas.openxmlformats.org/officeDocument/2006/relationships/chart" Target="../charts/chart256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Relationship Id="rId6" Type="http://schemas.openxmlformats.org/officeDocument/2006/relationships/chart" Target="../charts/chart255.xml"/><Relationship Id="rId5" Type="http://schemas.openxmlformats.org/officeDocument/2006/relationships/chart" Target="../charts/chart254.xml"/><Relationship Id="rId10" Type="http://schemas.openxmlformats.org/officeDocument/2006/relationships/chart" Target="../charts/chart259.xml"/><Relationship Id="rId4" Type="http://schemas.openxmlformats.org/officeDocument/2006/relationships/chart" Target="../charts/chart253.xml"/><Relationship Id="rId9" Type="http://schemas.openxmlformats.org/officeDocument/2006/relationships/chart" Target="../charts/chart2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43</xdr:row>
      <xdr:rowOff>152400</xdr:rowOff>
    </xdr:from>
    <xdr:to>
      <xdr:col>7</xdr:col>
      <xdr:colOff>533400</xdr:colOff>
      <xdr:row>60</xdr:row>
      <xdr:rowOff>133350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8BF5EAC9-A303-465E-936A-75D31226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65</xdr:row>
      <xdr:rowOff>9525</xdr:rowOff>
    </xdr:from>
    <xdr:to>
      <xdr:col>7</xdr:col>
      <xdr:colOff>238125</xdr:colOff>
      <xdr:row>82</xdr:row>
      <xdr:rowOff>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4C262693-6F69-4EF7-AD2B-D3CEAACBE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152400</xdr:rowOff>
    </xdr:from>
    <xdr:to>
      <xdr:col>7</xdr:col>
      <xdr:colOff>422461</xdr:colOff>
      <xdr:row>39</xdr:row>
      <xdr:rowOff>133350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F1371489-C8ED-4A64-9376-8C2824049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721303</xdr:colOff>
      <xdr:row>22</xdr:row>
      <xdr:rowOff>22667</xdr:rowOff>
    </xdr:from>
    <xdr:to>
      <xdr:col>21</xdr:col>
      <xdr:colOff>268432</xdr:colOff>
      <xdr:row>39</xdr:row>
      <xdr:rowOff>3617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59548EE0-35FC-4317-817E-F0E318A9D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200025</xdr:colOff>
      <xdr:row>22</xdr:row>
      <xdr:rowOff>95250</xdr:rowOff>
    </xdr:from>
    <xdr:to>
      <xdr:col>28</xdr:col>
      <xdr:colOff>495300</xdr:colOff>
      <xdr:row>39</xdr:row>
      <xdr:rowOff>85725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2E61433F-F511-4B51-B6E2-09C78C989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657225</xdr:colOff>
      <xdr:row>23</xdr:row>
      <xdr:rowOff>28575</xdr:rowOff>
    </xdr:from>
    <xdr:to>
      <xdr:col>35</xdr:col>
      <xdr:colOff>361950</xdr:colOff>
      <xdr:row>40</xdr:row>
      <xdr:rowOff>9525</xdr:rowOff>
    </xdr:to>
    <xdr:graphicFrame macro="">
      <xdr:nvGraphicFramePr>
        <xdr:cNvPr id="7" name="8 Gráfico">
          <a:extLst>
            <a:ext uri="{FF2B5EF4-FFF2-40B4-BE49-F238E27FC236}">
              <a16:creationId xmlns:a16="http://schemas.microsoft.com/office/drawing/2014/main" id="{FAE87B2A-6CC8-48AC-97FB-90BB89157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628650</xdr:colOff>
      <xdr:row>22</xdr:row>
      <xdr:rowOff>85725</xdr:rowOff>
    </xdr:from>
    <xdr:to>
      <xdr:col>40</xdr:col>
      <xdr:colOff>1114425</xdr:colOff>
      <xdr:row>39</xdr:row>
      <xdr:rowOff>85725</xdr:rowOff>
    </xdr:to>
    <xdr:graphicFrame macro="">
      <xdr:nvGraphicFramePr>
        <xdr:cNvPr id="8" name="8 Gráfico">
          <a:extLst>
            <a:ext uri="{FF2B5EF4-FFF2-40B4-BE49-F238E27FC236}">
              <a16:creationId xmlns:a16="http://schemas.microsoft.com/office/drawing/2014/main" id="{829BDB0B-B024-4EEA-9AA7-912DFC8E4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733425</xdr:colOff>
      <xdr:row>22</xdr:row>
      <xdr:rowOff>57150</xdr:rowOff>
    </xdr:from>
    <xdr:to>
      <xdr:col>46</xdr:col>
      <xdr:colOff>114300</xdr:colOff>
      <xdr:row>39</xdr:row>
      <xdr:rowOff>57150</xdr:rowOff>
    </xdr:to>
    <xdr:graphicFrame macro="">
      <xdr:nvGraphicFramePr>
        <xdr:cNvPr id="9" name="9 Gráfico">
          <a:extLst>
            <a:ext uri="{FF2B5EF4-FFF2-40B4-BE49-F238E27FC236}">
              <a16:creationId xmlns:a16="http://schemas.microsoft.com/office/drawing/2014/main" id="{F8827B15-61AC-4963-9AF0-0291AED6B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438150</xdr:colOff>
      <xdr:row>23</xdr:row>
      <xdr:rowOff>9525</xdr:rowOff>
    </xdr:from>
    <xdr:to>
      <xdr:col>52</xdr:col>
      <xdr:colOff>533400</xdr:colOff>
      <xdr:row>40</xdr:row>
      <xdr:rowOff>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73B04ED0-E533-4344-AF55-D6EE37215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200025</xdr:colOff>
      <xdr:row>22</xdr:row>
      <xdr:rowOff>133350</xdr:rowOff>
    </xdr:from>
    <xdr:to>
      <xdr:col>58</xdr:col>
      <xdr:colOff>352425</xdr:colOff>
      <xdr:row>39</xdr:row>
      <xdr:rowOff>123825</xdr:rowOff>
    </xdr:to>
    <xdr:graphicFrame macro="">
      <xdr:nvGraphicFramePr>
        <xdr:cNvPr id="11" name="9 Gráfico">
          <a:extLst>
            <a:ext uri="{FF2B5EF4-FFF2-40B4-BE49-F238E27FC236}">
              <a16:creationId xmlns:a16="http://schemas.microsoft.com/office/drawing/2014/main" id="{DEC0A188-D7CD-4C0C-869D-6FF2276D5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219075</xdr:colOff>
      <xdr:row>22</xdr:row>
      <xdr:rowOff>133350</xdr:rowOff>
    </xdr:from>
    <xdr:to>
      <xdr:col>65</xdr:col>
      <xdr:colOff>152400</xdr:colOff>
      <xdr:row>39</xdr:row>
      <xdr:rowOff>123825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51FF7A30-86CB-4FC3-AD84-30391DAE6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523875</xdr:colOff>
      <xdr:row>45</xdr:row>
      <xdr:rowOff>57150</xdr:rowOff>
    </xdr:from>
    <xdr:to>
      <xdr:col>32</xdr:col>
      <xdr:colOff>666750</xdr:colOff>
      <xdr:row>78</xdr:row>
      <xdr:rowOff>38100</xdr:rowOff>
    </xdr:to>
    <xdr:graphicFrame macro="">
      <xdr:nvGraphicFramePr>
        <xdr:cNvPr id="13" name="9 Gráfico">
          <a:extLst>
            <a:ext uri="{FF2B5EF4-FFF2-40B4-BE49-F238E27FC236}">
              <a16:creationId xmlns:a16="http://schemas.microsoft.com/office/drawing/2014/main" id="{A254CB6C-50A8-493C-AB04-AF3972F9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466725</xdr:colOff>
      <xdr:row>22</xdr:row>
      <xdr:rowOff>152400</xdr:rowOff>
    </xdr:from>
    <xdr:to>
      <xdr:col>71</xdr:col>
      <xdr:colOff>400050</xdr:colOff>
      <xdr:row>39</xdr:row>
      <xdr:rowOff>133350</xdr:rowOff>
    </xdr:to>
    <xdr:graphicFrame macro="">
      <xdr:nvGraphicFramePr>
        <xdr:cNvPr id="14" name="9 Gráfico">
          <a:extLst>
            <a:ext uri="{FF2B5EF4-FFF2-40B4-BE49-F238E27FC236}">
              <a16:creationId xmlns:a16="http://schemas.microsoft.com/office/drawing/2014/main" id="{526040DB-F379-462E-8AE0-896770611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352425</xdr:colOff>
      <xdr:row>45</xdr:row>
      <xdr:rowOff>9525</xdr:rowOff>
    </xdr:from>
    <xdr:to>
      <xdr:col>41</xdr:col>
      <xdr:colOff>704850</xdr:colOff>
      <xdr:row>78</xdr:row>
      <xdr:rowOff>0</xdr:rowOff>
    </xdr:to>
    <xdr:graphicFrame macro="">
      <xdr:nvGraphicFramePr>
        <xdr:cNvPr id="15" name="9 Gráfico">
          <a:extLst>
            <a:ext uri="{FF2B5EF4-FFF2-40B4-BE49-F238E27FC236}">
              <a16:creationId xmlns:a16="http://schemas.microsoft.com/office/drawing/2014/main" id="{B1215626-EBAD-4044-B21D-00C98AB85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44</xdr:row>
      <xdr:rowOff>130175</xdr:rowOff>
    </xdr:from>
    <xdr:to>
      <xdr:col>22</xdr:col>
      <xdr:colOff>671409</xdr:colOff>
      <xdr:row>78</xdr:row>
      <xdr:rowOff>76200</xdr:rowOff>
    </xdr:to>
    <xdr:graphicFrame macro="">
      <xdr:nvGraphicFramePr>
        <xdr:cNvPr id="16" name="9 Gráfico">
          <a:extLst>
            <a:ext uri="{FF2B5EF4-FFF2-40B4-BE49-F238E27FC236}">
              <a16:creationId xmlns:a16="http://schemas.microsoft.com/office/drawing/2014/main" id="{8A8BC9D2-8E69-47E6-A7C5-02C55A17B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314325</xdr:colOff>
      <xdr:row>67</xdr:row>
      <xdr:rowOff>66675</xdr:rowOff>
    </xdr:from>
    <xdr:to>
      <xdr:col>81</xdr:col>
      <xdr:colOff>209550</xdr:colOff>
      <xdr:row>89</xdr:row>
      <xdr:rowOff>47625</xdr:rowOff>
    </xdr:to>
    <xdr:graphicFrame macro="">
      <xdr:nvGraphicFramePr>
        <xdr:cNvPr id="17" name="26 Gráfico">
          <a:extLst>
            <a:ext uri="{FF2B5EF4-FFF2-40B4-BE49-F238E27FC236}">
              <a16:creationId xmlns:a16="http://schemas.microsoft.com/office/drawing/2014/main" id="{A6A57A1C-09F4-42D8-95C2-7AFDB29D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77</xdr:col>
      <xdr:colOff>571500</xdr:colOff>
      <xdr:row>23</xdr:row>
      <xdr:rowOff>9525</xdr:rowOff>
    </xdr:from>
    <xdr:to>
      <xdr:col>83</xdr:col>
      <xdr:colOff>504825</xdr:colOff>
      <xdr:row>40</xdr:row>
      <xdr:rowOff>0</xdr:rowOff>
    </xdr:to>
    <xdr:graphicFrame macro="">
      <xdr:nvGraphicFramePr>
        <xdr:cNvPr id="18" name="9 Gráfico">
          <a:extLst>
            <a:ext uri="{FF2B5EF4-FFF2-40B4-BE49-F238E27FC236}">
              <a16:creationId xmlns:a16="http://schemas.microsoft.com/office/drawing/2014/main" id="{05BA48AA-F9BA-4860-BAEF-836DBA6EF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66675</xdr:colOff>
      <xdr:row>23</xdr:row>
      <xdr:rowOff>0</xdr:rowOff>
    </xdr:from>
    <xdr:to>
      <xdr:col>91</xdr:col>
      <xdr:colOff>0</xdr:colOff>
      <xdr:row>39</xdr:row>
      <xdr:rowOff>152400</xdr:rowOff>
    </xdr:to>
    <xdr:graphicFrame macro="">
      <xdr:nvGraphicFramePr>
        <xdr:cNvPr id="19" name="9 Gráfico">
          <a:extLst>
            <a:ext uri="{FF2B5EF4-FFF2-40B4-BE49-F238E27FC236}">
              <a16:creationId xmlns:a16="http://schemas.microsoft.com/office/drawing/2014/main" id="{7CCB80E7-CD43-4F68-B35E-062AD823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0</xdr:colOff>
      <xdr:row>44</xdr:row>
      <xdr:rowOff>123825</xdr:rowOff>
    </xdr:from>
    <xdr:to>
      <xdr:col>49</xdr:col>
      <xdr:colOff>438150</xdr:colOff>
      <xdr:row>77</xdr:row>
      <xdr:rowOff>104775</xdr:rowOff>
    </xdr:to>
    <xdr:graphicFrame macro="">
      <xdr:nvGraphicFramePr>
        <xdr:cNvPr id="20" name="9 Gráfico">
          <a:extLst>
            <a:ext uri="{FF2B5EF4-FFF2-40B4-BE49-F238E27FC236}">
              <a16:creationId xmlns:a16="http://schemas.microsoft.com/office/drawing/2014/main" id="{F07333D3-2635-4B9F-927D-B3476BD82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609600</xdr:colOff>
      <xdr:row>45</xdr:row>
      <xdr:rowOff>95250</xdr:rowOff>
    </xdr:from>
    <xdr:to>
      <xdr:col>67</xdr:col>
      <xdr:colOff>609600</xdr:colOff>
      <xdr:row>62</xdr:row>
      <xdr:rowOff>57150</xdr:rowOff>
    </xdr:to>
    <xdr:graphicFrame macro="">
      <xdr:nvGraphicFramePr>
        <xdr:cNvPr id="21" name="2 Gráfico">
          <a:extLst>
            <a:ext uri="{FF2B5EF4-FFF2-40B4-BE49-F238E27FC236}">
              <a16:creationId xmlns:a16="http://schemas.microsoft.com/office/drawing/2014/main" id="{F1F56F74-9887-4B29-9685-A7548CDB2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371475</xdr:colOff>
      <xdr:row>45</xdr:row>
      <xdr:rowOff>57150</xdr:rowOff>
    </xdr:from>
    <xdr:to>
      <xdr:col>72</xdr:col>
      <xdr:colOff>828675</xdr:colOff>
      <xdr:row>62</xdr:row>
      <xdr:rowOff>19050</xdr:rowOff>
    </xdr:to>
    <xdr:graphicFrame macro="">
      <xdr:nvGraphicFramePr>
        <xdr:cNvPr id="22" name="24 Gráfico">
          <a:extLst>
            <a:ext uri="{FF2B5EF4-FFF2-40B4-BE49-F238E27FC236}">
              <a16:creationId xmlns:a16="http://schemas.microsoft.com/office/drawing/2014/main" id="{AF541683-CC68-4AD1-BC9E-7E87BA4C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676275</xdr:colOff>
      <xdr:row>65</xdr:row>
      <xdr:rowOff>0</xdr:rowOff>
    </xdr:from>
    <xdr:to>
      <xdr:col>67</xdr:col>
      <xdr:colOff>676275</xdr:colOff>
      <xdr:row>81</xdr:row>
      <xdr:rowOff>123825</xdr:rowOff>
    </xdr:to>
    <xdr:graphicFrame macro="">
      <xdr:nvGraphicFramePr>
        <xdr:cNvPr id="23" name="25 Gráfico">
          <a:extLst>
            <a:ext uri="{FF2B5EF4-FFF2-40B4-BE49-F238E27FC236}">
              <a16:creationId xmlns:a16="http://schemas.microsoft.com/office/drawing/2014/main" id="{7B248969-5739-44DE-8921-98A687B57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428625</xdr:colOff>
      <xdr:row>65</xdr:row>
      <xdr:rowOff>9525</xdr:rowOff>
    </xdr:from>
    <xdr:to>
      <xdr:col>72</xdr:col>
      <xdr:colOff>1057275</xdr:colOff>
      <xdr:row>81</xdr:row>
      <xdr:rowOff>142875</xdr:rowOff>
    </xdr:to>
    <xdr:graphicFrame macro="">
      <xdr:nvGraphicFramePr>
        <xdr:cNvPr id="24" name="26 Gráfico">
          <a:extLst>
            <a:ext uri="{FF2B5EF4-FFF2-40B4-BE49-F238E27FC236}">
              <a16:creationId xmlns:a16="http://schemas.microsoft.com/office/drawing/2014/main" id="{90DCB4E7-3970-4C15-B4E6-705C1761A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638175</xdr:colOff>
      <xdr:row>85</xdr:row>
      <xdr:rowOff>66675</xdr:rowOff>
    </xdr:from>
    <xdr:to>
      <xdr:col>67</xdr:col>
      <xdr:colOff>638175</xdr:colOff>
      <xdr:row>102</xdr:row>
      <xdr:rowOff>38100</xdr:rowOff>
    </xdr:to>
    <xdr:graphicFrame macro="">
      <xdr:nvGraphicFramePr>
        <xdr:cNvPr id="25" name="27 Gráfico">
          <a:extLst>
            <a:ext uri="{FF2B5EF4-FFF2-40B4-BE49-F238E27FC236}">
              <a16:creationId xmlns:a16="http://schemas.microsoft.com/office/drawing/2014/main" id="{3F743403-B545-4F57-AA40-86F8849EE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323850</xdr:colOff>
      <xdr:row>85</xdr:row>
      <xdr:rowOff>38100</xdr:rowOff>
    </xdr:from>
    <xdr:to>
      <xdr:col>72</xdr:col>
      <xdr:colOff>962025</xdr:colOff>
      <xdr:row>102</xdr:row>
      <xdr:rowOff>9525</xdr:rowOff>
    </xdr:to>
    <xdr:graphicFrame macro="">
      <xdr:nvGraphicFramePr>
        <xdr:cNvPr id="26" name="28 Gráfico">
          <a:extLst>
            <a:ext uri="{FF2B5EF4-FFF2-40B4-BE49-F238E27FC236}">
              <a16:creationId xmlns:a16="http://schemas.microsoft.com/office/drawing/2014/main" id="{F5F8811F-4C96-4177-BA19-CD62132B8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581025</xdr:colOff>
      <xdr:row>104</xdr:row>
      <xdr:rowOff>28575</xdr:rowOff>
    </xdr:from>
    <xdr:to>
      <xdr:col>67</xdr:col>
      <xdr:colOff>581025</xdr:colOff>
      <xdr:row>120</xdr:row>
      <xdr:rowOff>161925</xdr:rowOff>
    </xdr:to>
    <xdr:graphicFrame macro="">
      <xdr:nvGraphicFramePr>
        <xdr:cNvPr id="27" name="29 Gráfico">
          <a:extLst>
            <a:ext uri="{FF2B5EF4-FFF2-40B4-BE49-F238E27FC236}">
              <a16:creationId xmlns:a16="http://schemas.microsoft.com/office/drawing/2014/main" id="{77000981-7B97-496C-95A9-9AB7CD600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68</xdr:col>
      <xdr:colOff>371475</xdr:colOff>
      <xdr:row>104</xdr:row>
      <xdr:rowOff>9525</xdr:rowOff>
    </xdr:from>
    <xdr:to>
      <xdr:col>72</xdr:col>
      <xdr:colOff>1000125</xdr:colOff>
      <xdr:row>120</xdr:row>
      <xdr:rowOff>142875</xdr:rowOff>
    </xdr:to>
    <xdr:graphicFrame macro="">
      <xdr:nvGraphicFramePr>
        <xdr:cNvPr id="28" name="30 Gráfico">
          <a:extLst>
            <a:ext uri="{FF2B5EF4-FFF2-40B4-BE49-F238E27FC236}">
              <a16:creationId xmlns:a16="http://schemas.microsoft.com/office/drawing/2014/main" id="{933602A4-C0E0-499A-9A5F-06F80AA88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61</xdr:col>
      <xdr:colOff>676275</xdr:colOff>
      <xdr:row>122</xdr:row>
      <xdr:rowOff>152400</xdr:rowOff>
    </xdr:from>
    <xdr:to>
      <xdr:col>67</xdr:col>
      <xdr:colOff>676275</xdr:colOff>
      <xdr:row>139</xdr:row>
      <xdr:rowOff>114300</xdr:rowOff>
    </xdr:to>
    <xdr:graphicFrame macro="">
      <xdr:nvGraphicFramePr>
        <xdr:cNvPr id="29" name="32 Gráfico">
          <a:extLst>
            <a:ext uri="{FF2B5EF4-FFF2-40B4-BE49-F238E27FC236}">
              <a16:creationId xmlns:a16="http://schemas.microsoft.com/office/drawing/2014/main" id="{6A30406D-2C98-48AA-BFD2-6F39F2994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68</xdr:col>
      <xdr:colOff>447675</xdr:colOff>
      <xdr:row>122</xdr:row>
      <xdr:rowOff>123825</xdr:rowOff>
    </xdr:from>
    <xdr:to>
      <xdr:col>72</xdr:col>
      <xdr:colOff>1085850</xdr:colOff>
      <xdr:row>139</xdr:row>
      <xdr:rowOff>85725</xdr:rowOff>
    </xdr:to>
    <xdr:graphicFrame macro="">
      <xdr:nvGraphicFramePr>
        <xdr:cNvPr id="30" name="33 Gráfico">
          <a:extLst>
            <a:ext uri="{FF2B5EF4-FFF2-40B4-BE49-F238E27FC236}">
              <a16:creationId xmlns:a16="http://schemas.microsoft.com/office/drawing/2014/main" id="{5E4E2219-CD77-4086-924E-BC8C59192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61</xdr:col>
      <xdr:colOff>695325</xdr:colOff>
      <xdr:row>141</xdr:row>
      <xdr:rowOff>85725</xdr:rowOff>
    </xdr:from>
    <xdr:to>
      <xdr:col>67</xdr:col>
      <xdr:colOff>695325</xdr:colOff>
      <xdr:row>158</xdr:row>
      <xdr:rowOff>47625</xdr:rowOff>
    </xdr:to>
    <xdr:graphicFrame macro="">
      <xdr:nvGraphicFramePr>
        <xdr:cNvPr id="31" name="34 Gráfico">
          <a:extLst>
            <a:ext uri="{FF2B5EF4-FFF2-40B4-BE49-F238E27FC236}">
              <a16:creationId xmlns:a16="http://schemas.microsoft.com/office/drawing/2014/main" id="{051180B7-DA0B-42C4-BB58-D8F1FC5CE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1152525</xdr:colOff>
      <xdr:row>23</xdr:row>
      <xdr:rowOff>9525</xdr:rowOff>
    </xdr:from>
    <xdr:to>
      <xdr:col>77</xdr:col>
      <xdr:colOff>352425</xdr:colOff>
      <xdr:row>40</xdr:row>
      <xdr:rowOff>0</xdr:rowOff>
    </xdr:to>
    <xdr:graphicFrame macro="">
      <xdr:nvGraphicFramePr>
        <xdr:cNvPr id="32" name="41 Gráfico">
          <a:extLst>
            <a:ext uri="{FF2B5EF4-FFF2-40B4-BE49-F238E27FC236}">
              <a16:creationId xmlns:a16="http://schemas.microsoft.com/office/drawing/2014/main" id="{D6682DDF-B31E-4AD2-B45D-C8FA695E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128</xdr:col>
      <xdr:colOff>728383</xdr:colOff>
      <xdr:row>24</xdr:row>
      <xdr:rowOff>73959</xdr:rowOff>
    </xdr:from>
    <xdr:to>
      <xdr:col>133</xdr:col>
      <xdr:colOff>313765</xdr:colOff>
      <xdr:row>41</xdr:row>
      <xdr:rowOff>150159</xdr:rowOff>
    </xdr:to>
    <xdr:graphicFrame macro="">
      <xdr:nvGraphicFramePr>
        <xdr:cNvPr id="33" name="1 Gráfico">
          <a:extLst>
            <a:ext uri="{FF2B5EF4-FFF2-40B4-BE49-F238E27FC236}">
              <a16:creationId xmlns:a16="http://schemas.microsoft.com/office/drawing/2014/main" id="{4AA207E2-EB34-4CBA-B0BB-86C9BFBB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157</xdr:col>
      <xdr:colOff>76201</xdr:colOff>
      <xdr:row>19</xdr:row>
      <xdr:rowOff>57150</xdr:rowOff>
    </xdr:from>
    <xdr:to>
      <xdr:col>164</xdr:col>
      <xdr:colOff>247651</xdr:colOff>
      <xdr:row>41</xdr:row>
      <xdr:rowOff>114300</xdr:rowOff>
    </xdr:to>
    <xdr:graphicFrame macro="">
      <xdr:nvGraphicFramePr>
        <xdr:cNvPr id="34" name="2 Gráfico">
          <a:extLst>
            <a:ext uri="{FF2B5EF4-FFF2-40B4-BE49-F238E27FC236}">
              <a16:creationId xmlns:a16="http://schemas.microsoft.com/office/drawing/2014/main" id="{CF8085A4-BC88-4BDA-B443-C3B6CB3A6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217630</xdr:colOff>
      <xdr:row>19</xdr:row>
      <xdr:rowOff>38100</xdr:rowOff>
    </xdr:from>
    <xdr:to>
      <xdr:col>171</xdr:col>
      <xdr:colOff>141430</xdr:colOff>
      <xdr:row>45</xdr:row>
      <xdr:rowOff>114300</xdr:rowOff>
    </xdr:to>
    <xdr:graphicFrame macro="">
      <xdr:nvGraphicFramePr>
        <xdr:cNvPr id="35" name="4 Gráfico">
          <a:extLst>
            <a:ext uri="{FF2B5EF4-FFF2-40B4-BE49-F238E27FC236}">
              <a16:creationId xmlns:a16="http://schemas.microsoft.com/office/drawing/2014/main" id="{34C8852A-0A9E-4C41-BBD7-DC80B4791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172</xdr:col>
      <xdr:colOff>171450</xdr:colOff>
      <xdr:row>19</xdr:row>
      <xdr:rowOff>28575</xdr:rowOff>
    </xdr:from>
    <xdr:to>
      <xdr:col>180</xdr:col>
      <xdr:colOff>542925</xdr:colOff>
      <xdr:row>45</xdr:row>
      <xdr:rowOff>104775</xdr:rowOff>
    </xdr:to>
    <xdr:graphicFrame macro="">
      <xdr:nvGraphicFramePr>
        <xdr:cNvPr id="36" name="38 Gráfico">
          <a:extLst>
            <a:ext uri="{FF2B5EF4-FFF2-40B4-BE49-F238E27FC236}">
              <a16:creationId xmlns:a16="http://schemas.microsoft.com/office/drawing/2014/main" id="{6332103D-A882-4599-AE09-CDD1CFB5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50</xdr:col>
      <xdr:colOff>204106</xdr:colOff>
      <xdr:row>45</xdr:row>
      <xdr:rowOff>95250</xdr:rowOff>
    </xdr:from>
    <xdr:to>
      <xdr:col>60</xdr:col>
      <xdr:colOff>489856</xdr:colOff>
      <xdr:row>79</xdr:row>
      <xdr:rowOff>13607</xdr:rowOff>
    </xdr:to>
    <xdr:graphicFrame macro="">
      <xdr:nvGraphicFramePr>
        <xdr:cNvPr id="37" name="42 Gráfico">
          <a:extLst>
            <a:ext uri="{FF2B5EF4-FFF2-40B4-BE49-F238E27FC236}">
              <a16:creationId xmlns:a16="http://schemas.microsoft.com/office/drawing/2014/main" id="{B98E6213-88E2-46C8-B230-C33E3DCF5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87</xdr:row>
      <xdr:rowOff>102347</xdr:rowOff>
    </xdr:from>
    <xdr:to>
      <xdr:col>24</xdr:col>
      <xdr:colOff>530225</xdr:colOff>
      <xdr:row>114</xdr:row>
      <xdr:rowOff>3922</xdr:rowOff>
    </xdr:to>
    <xdr:graphicFrame macro="">
      <xdr:nvGraphicFramePr>
        <xdr:cNvPr id="38" name="4 Gráfico">
          <a:extLst>
            <a:ext uri="{FF2B5EF4-FFF2-40B4-BE49-F238E27FC236}">
              <a16:creationId xmlns:a16="http://schemas.microsoft.com/office/drawing/2014/main" id="{0DD81ED6-2BC5-4C52-88C2-DA4A1A2CE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430493</xdr:colOff>
      <xdr:row>87</xdr:row>
      <xdr:rowOff>0</xdr:rowOff>
    </xdr:from>
    <xdr:to>
      <xdr:col>35</xdr:col>
      <xdr:colOff>84045</xdr:colOff>
      <xdr:row>114</xdr:row>
      <xdr:rowOff>9525</xdr:rowOff>
    </xdr:to>
    <xdr:graphicFrame macro="">
      <xdr:nvGraphicFramePr>
        <xdr:cNvPr id="39" name="5 Gráfico">
          <a:extLst>
            <a:ext uri="{FF2B5EF4-FFF2-40B4-BE49-F238E27FC236}">
              <a16:creationId xmlns:a16="http://schemas.microsoft.com/office/drawing/2014/main" id="{ECCE6469-5FFC-4ACB-9EE7-2D76BBE35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162</xdr:col>
      <xdr:colOff>0</xdr:colOff>
      <xdr:row>54</xdr:row>
      <xdr:rowOff>0</xdr:rowOff>
    </xdr:from>
    <xdr:to>
      <xdr:col>168</xdr:col>
      <xdr:colOff>1159164</xdr:colOff>
      <xdr:row>80</xdr:row>
      <xdr:rowOff>76200</xdr:rowOff>
    </xdr:to>
    <xdr:graphicFrame macro="">
      <xdr:nvGraphicFramePr>
        <xdr:cNvPr id="40" name="4 Gráfico">
          <a:extLst>
            <a:ext uri="{FF2B5EF4-FFF2-40B4-BE49-F238E27FC236}">
              <a16:creationId xmlns:a16="http://schemas.microsoft.com/office/drawing/2014/main" id="{3DE48D40-F647-4BE3-B536-6D3B21332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170</xdr:col>
      <xdr:colOff>692728</xdr:colOff>
      <xdr:row>52</xdr:row>
      <xdr:rowOff>138545</xdr:rowOff>
    </xdr:from>
    <xdr:to>
      <xdr:col>179</xdr:col>
      <xdr:colOff>131619</xdr:colOff>
      <xdr:row>79</xdr:row>
      <xdr:rowOff>53108</xdr:rowOff>
    </xdr:to>
    <xdr:graphicFrame macro="">
      <xdr:nvGraphicFramePr>
        <xdr:cNvPr id="41" name="4 Gráfico">
          <a:extLst>
            <a:ext uri="{FF2B5EF4-FFF2-40B4-BE49-F238E27FC236}">
              <a16:creationId xmlns:a16="http://schemas.microsoft.com/office/drawing/2014/main" id="{D464EC3A-54BF-4ED2-A58E-FD630B8C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34</xdr:row>
      <xdr:rowOff>66675</xdr:rowOff>
    </xdr:from>
    <xdr:to>
      <xdr:col>9</xdr:col>
      <xdr:colOff>885825</xdr:colOff>
      <xdr:row>51</xdr:row>
      <xdr:rowOff>47625</xdr:rowOff>
    </xdr:to>
    <xdr:graphicFrame macro="">
      <xdr:nvGraphicFramePr>
        <xdr:cNvPr id="42599627" name="1 Gráfico">
          <a:extLst>
            <a:ext uri="{FF2B5EF4-FFF2-40B4-BE49-F238E27FC236}">
              <a16:creationId xmlns:a16="http://schemas.microsoft.com/office/drawing/2014/main" id="{00000000-0008-0000-0000-0000CB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408215</xdr:colOff>
      <xdr:row>41</xdr:row>
      <xdr:rowOff>103414</xdr:rowOff>
    </xdr:from>
    <xdr:to>
      <xdr:col>17</xdr:col>
      <xdr:colOff>87087</xdr:colOff>
      <xdr:row>58</xdr:row>
      <xdr:rowOff>93889</xdr:rowOff>
    </xdr:to>
    <xdr:graphicFrame macro="">
      <xdr:nvGraphicFramePr>
        <xdr:cNvPr id="42599628" name="2 Gráfico">
          <a:extLst>
            <a:ext uri="{FF2B5EF4-FFF2-40B4-BE49-F238E27FC236}">
              <a16:creationId xmlns:a16="http://schemas.microsoft.com/office/drawing/2014/main" id="{00000000-0008-0000-0000-0000CC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53</xdr:row>
      <xdr:rowOff>47625</xdr:rowOff>
    </xdr:from>
    <xdr:to>
      <xdr:col>10</xdr:col>
      <xdr:colOff>9525</xdr:colOff>
      <xdr:row>70</xdr:row>
      <xdr:rowOff>38100</xdr:rowOff>
    </xdr:to>
    <xdr:graphicFrame macro="">
      <xdr:nvGraphicFramePr>
        <xdr:cNvPr id="42599629" name="3 Gráfico">
          <a:extLst>
            <a:ext uri="{FF2B5EF4-FFF2-40B4-BE49-F238E27FC236}">
              <a16:creationId xmlns:a16="http://schemas.microsoft.com/office/drawing/2014/main" id="{00000000-0008-0000-0000-0000CD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383721</xdr:colOff>
      <xdr:row>59</xdr:row>
      <xdr:rowOff>133351</xdr:rowOff>
    </xdr:from>
    <xdr:to>
      <xdr:col>17</xdr:col>
      <xdr:colOff>62593</xdr:colOff>
      <xdr:row>76</xdr:row>
      <xdr:rowOff>123826</xdr:rowOff>
    </xdr:to>
    <xdr:graphicFrame macro="">
      <xdr:nvGraphicFramePr>
        <xdr:cNvPr id="42599630" name="4 Gráfico">
          <a:extLst>
            <a:ext uri="{FF2B5EF4-FFF2-40B4-BE49-F238E27FC236}">
              <a16:creationId xmlns:a16="http://schemas.microsoft.com/office/drawing/2014/main" id="{00000000-0008-0000-0000-0000CE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28575</xdr:colOff>
      <xdr:row>35</xdr:row>
      <xdr:rowOff>85725</xdr:rowOff>
    </xdr:from>
    <xdr:to>
      <xdr:col>32</xdr:col>
      <xdr:colOff>628650</xdr:colOff>
      <xdr:row>52</xdr:row>
      <xdr:rowOff>76200</xdr:rowOff>
    </xdr:to>
    <xdr:graphicFrame macro="">
      <xdr:nvGraphicFramePr>
        <xdr:cNvPr id="42599631" name="7 Gráfico">
          <a:extLst>
            <a:ext uri="{FF2B5EF4-FFF2-40B4-BE49-F238E27FC236}">
              <a16:creationId xmlns:a16="http://schemas.microsoft.com/office/drawing/2014/main" id="{00000000-0008-0000-0000-0000CF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485775</xdr:colOff>
      <xdr:row>71</xdr:row>
      <xdr:rowOff>85725</xdr:rowOff>
    </xdr:from>
    <xdr:to>
      <xdr:col>9</xdr:col>
      <xdr:colOff>885825</xdr:colOff>
      <xdr:row>88</xdr:row>
      <xdr:rowOff>76200</xdr:rowOff>
    </xdr:to>
    <xdr:graphicFrame macro="">
      <xdr:nvGraphicFramePr>
        <xdr:cNvPr id="42599632" name="3 Gráfico">
          <a:extLst>
            <a:ext uri="{FF2B5EF4-FFF2-40B4-BE49-F238E27FC236}">
              <a16:creationId xmlns:a16="http://schemas.microsoft.com/office/drawing/2014/main" id="{00000000-0008-0000-0000-0000D0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771525</xdr:colOff>
      <xdr:row>53</xdr:row>
      <xdr:rowOff>66675</xdr:rowOff>
    </xdr:from>
    <xdr:to>
      <xdr:col>30</xdr:col>
      <xdr:colOff>428625</xdr:colOff>
      <xdr:row>70</xdr:row>
      <xdr:rowOff>133350</xdr:rowOff>
    </xdr:to>
    <xdr:graphicFrame macro="">
      <xdr:nvGraphicFramePr>
        <xdr:cNvPr id="42599633" name="1 Gráfico">
          <a:extLst>
            <a:ext uri="{FF2B5EF4-FFF2-40B4-BE49-F238E27FC236}">
              <a16:creationId xmlns:a16="http://schemas.microsoft.com/office/drawing/2014/main" id="{00000000-0008-0000-0000-0000D1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400050</xdr:colOff>
      <xdr:row>53</xdr:row>
      <xdr:rowOff>133350</xdr:rowOff>
    </xdr:from>
    <xdr:to>
      <xdr:col>36</xdr:col>
      <xdr:colOff>381000</xdr:colOff>
      <xdr:row>71</xdr:row>
      <xdr:rowOff>66675</xdr:rowOff>
    </xdr:to>
    <xdr:graphicFrame macro="">
      <xdr:nvGraphicFramePr>
        <xdr:cNvPr id="42599634" name="10 Gráfico">
          <a:extLst>
            <a:ext uri="{FF2B5EF4-FFF2-40B4-BE49-F238E27FC236}">
              <a16:creationId xmlns:a16="http://schemas.microsoft.com/office/drawing/2014/main" id="{00000000-0008-0000-0000-0000D2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168729</xdr:colOff>
      <xdr:row>55</xdr:row>
      <xdr:rowOff>29936</xdr:rowOff>
    </xdr:from>
    <xdr:to>
      <xdr:col>42</xdr:col>
      <xdr:colOff>149678</xdr:colOff>
      <xdr:row>72</xdr:row>
      <xdr:rowOff>96612</xdr:rowOff>
    </xdr:to>
    <xdr:graphicFrame macro="">
      <xdr:nvGraphicFramePr>
        <xdr:cNvPr id="42599635" name="2 Gráfico">
          <a:extLst>
            <a:ext uri="{FF2B5EF4-FFF2-40B4-BE49-F238E27FC236}">
              <a16:creationId xmlns:a16="http://schemas.microsoft.com/office/drawing/2014/main" id="{00000000-0008-0000-0000-0000D3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1028700</xdr:colOff>
      <xdr:row>91</xdr:row>
      <xdr:rowOff>9525</xdr:rowOff>
    </xdr:from>
    <xdr:to>
      <xdr:col>10</xdr:col>
      <xdr:colOff>57150</xdr:colOff>
      <xdr:row>118</xdr:row>
      <xdr:rowOff>114300</xdr:rowOff>
    </xdr:to>
    <xdr:graphicFrame macro="">
      <xdr:nvGraphicFramePr>
        <xdr:cNvPr id="42599636" name="2 Gráfico">
          <a:extLst>
            <a:ext uri="{FF2B5EF4-FFF2-40B4-BE49-F238E27FC236}">
              <a16:creationId xmlns:a16="http://schemas.microsoft.com/office/drawing/2014/main" id="{00000000-0008-0000-0000-0000D4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1152525</xdr:colOff>
      <xdr:row>122</xdr:row>
      <xdr:rowOff>66675</xdr:rowOff>
    </xdr:from>
    <xdr:to>
      <xdr:col>10</xdr:col>
      <xdr:colOff>571500</xdr:colOff>
      <xdr:row>151</xdr:row>
      <xdr:rowOff>9525</xdr:rowOff>
    </xdr:to>
    <xdr:graphicFrame macro="">
      <xdr:nvGraphicFramePr>
        <xdr:cNvPr id="42599637" name="2 Gráfico">
          <a:extLst>
            <a:ext uri="{FF2B5EF4-FFF2-40B4-BE49-F238E27FC236}">
              <a16:creationId xmlns:a16="http://schemas.microsoft.com/office/drawing/2014/main" id="{00000000-0008-0000-0000-0000D5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285750</xdr:colOff>
      <xdr:row>78</xdr:row>
      <xdr:rowOff>106136</xdr:rowOff>
    </xdr:from>
    <xdr:to>
      <xdr:col>16</xdr:col>
      <xdr:colOff>885825</xdr:colOff>
      <xdr:row>95</xdr:row>
      <xdr:rowOff>96611</xdr:rowOff>
    </xdr:to>
    <xdr:graphicFrame macro="">
      <xdr:nvGraphicFramePr>
        <xdr:cNvPr id="42599638" name="4 Gráfico">
          <a:extLst>
            <a:ext uri="{FF2B5EF4-FFF2-40B4-BE49-F238E27FC236}">
              <a16:creationId xmlns:a16="http://schemas.microsoft.com/office/drawing/2014/main" id="{00000000-0008-0000-0000-0000D6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417739</xdr:colOff>
      <xdr:row>98</xdr:row>
      <xdr:rowOff>93889</xdr:rowOff>
    </xdr:from>
    <xdr:to>
      <xdr:col>17</xdr:col>
      <xdr:colOff>84364</xdr:colOff>
      <xdr:row>115</xdr:row>
      <xdr:rowOff>74840</xdr:rowOff>
    </xdr:to>
    <xdr:graphicFrame macro="">
      <xdr:nvGraphicFramePr>
        <xdr:cNvPr id="42599639" name="4 Gráfico">
          <a:extLst>
            <a:ext uri="{FF2B5EF4-FFF2-40B4-BE49-F238E27FC236}">
              <a16:creationId xmlns:a16="http://schemas.microsoft.com/office/drawing/2014/main" id="{00000000-0008-0000-0000-0000D7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781050</xdr:colOff>
      <xdr:row>121</xdr:row>
      <xdr:rowOff>114300</xdr:rowOff>
    </xdr:from>
    <xdr:to>
      <xdr:col>22</xdr:col>
      <xdr:colOff>85725</xdr:colOff>
      <xdr:row>151</xdr:row>
      <xdr:rowOff>28575</xdr:rowOff>
    </xdr:to>
    <xdr:graphicFrame macro="">
      <xdr:nvGraphicFramePr>
        <xdr:cNvPr id="42599640" name="3 Gráfico">
          <a:extLst>
            <a:ext uri="{FF2B5EF4-FFF2-40B4-BE49-F238E27FC236}">
              <a16:creationId xmlns:a16="http://schemas.microsoft.com/office/drawing/2014/main" id="{00000000-0008-0000-0000-0000D8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178</xdr:col>
      <xdr:colOff>476250</xdr:colOff>
      <xdr:row>34</xdr:row>
      <xdr:rowOff>152400</xdr:rowOff>
    </xdr:from>
    <xdr:to>
      <xdr:col>183</xdr:col>
      <xdr:colOff>619125</xdr:colOff>
      <xdr:row>51</xdr:row>
      <xdr:rowOff>142875</xdr:rowOff>
    </xdr:to>
    <xdr:graphicFrame macro="">
      <xdr:nvGraphicFramePr>
        <xdr:cNvPr id="42599641" name="2 Gráfico">
          <a:extLst>
            <a:ext uri="{FF2B5EF4-FFF2-40B4-BE49-F238E27FC236}">
              <a16:creationId xmlns:a16="http://schemas.microsoft.com/office/drawing/2014/main" id="{00000000-0008-0000-0000-0000D9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177</xdr:col>
      <xdr:colOff>1514475</xdr:colOff>
      <xdr:row>53</xdr:row>
      <xdr:rowOff>76200</xdr:rowOff>
    </xdr:from>
    <xdr:to>
      <xdr:col>183</xdr:col>
      <xdr:colOff>1209675</xdr:colOff>
      <xdr:row>81</xdr:row>
      <xdr:rowOff>19050</xdr:rowOff>
    </xdr:to>
    <xdr:graphicFrame macro="">
      <xdr:nvGraphicFramePr>
        <xdr:cNvPr id="42599642" name="2 Gráfico">
          <a:extLst>
            <a:ext uri="{FF2B5EF4-FFF2-40B4-BE49-F238E27FC236}">
              <a16:creationId xmlns:a16="http://schemas.microsoft.com/office/drawing/2014/main" id="{00000000-0008-0000-0000-0000DA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533400</xdr:colOff>
      <xdr:row>104</xdr:row>
      <xdr:rowOff>66675</xdr:rowOff>
    </xdr:from>
    <xdr:to>
      <xdr:col>28</xdr:col>
      <xdr:colOff>742950</xdr:colOff>
      <xdr:row>121</xdr:row>
      <xdr:rowOff>28575</xdr:rowOff>
    </xdr:to>
    <xdr:graphicFrame macro="">
      <xdr:nvGraphicFramePr>
        <xdr:cNvPr id="42599643" name="1 Gráfico">
          <a:extLst>
            <a:ext uri="{FF2B5EF4-FFF2-40B4-BE49-F238E27FC236}">
              <a16:creationId xmlns:a16="http://schemas.microsoft.com/office/drawing/2014/main" id="{00000000-0008-0000-0000-0000DB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638175</xdr:colOff>
      <xdr:row>104</xdr:row>
      <xdr:rowOff>85725</xdr:rowOff>
    </xdr:from>
    <xdr:to>
      <xdr:col>34</xdr:col>
      <xdr:colOff>647700</xdr:colOff>
      <xdr:row>121</xdr:row>
      <xdr:rowOff>57150</xdr:rowOff>
    </xdr:to>
    <xdr:graphicFrame macro="">
      <xdr:nvGraphicFramePr>
        <xdr:cNvPr id="42599644" name="2 Gráfico">
          <a:extLst>
            <a:ext uri="{FF2B5EF4-FFF2-40B4-BE49-F238E27FC236}">
              <a16:creationId xmlns:a16="http://schemas.microsoft.com/office/drawing/2014/main" id="{00000000-0008-0000-0000-0000DC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619125</xdr:colOff>
      <xdr:row>123</xdr:row>
      <xdr:rowOff>142875</xdr:rowOff>
    </xdr:from>
    <xdr:to>
      <xdr:col>31</xdr:col>
      <xdr:colOff>619125</xdr:colOff>
      <xdr:row>140</xdr:row>
      <xdr:rowOff>133350</xdr:rowOff>
    </xdr:to>
    <xdr:graphicFrame macro="">
      <xdr:nvGraphicFramePr>
        <xdr:cNvPr id="42599645" name="3 Gráfico">
          <a:extLst>
            <a:ext uri="{FF2B5EF4-FFF2-40B4-BE49-F238E27FC236}">
              <a16:creationId xmlns:a16="http://schemas.microsoft.com/office/drawing/2014/main" id="{00000000-0008-0000-0000-0000DD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533400</xdr:colOff>
      <xdr:row>42</xdr:row>
      <xdr:rowOff>9525</xdr:rowOff>
    </xdr:from>
    <xdr:to>
      <xdr:col>70</xdr:col>
      <xdr:colOff>533400</xdr:colOff>
      <xdr:row>59</xdr:row>
      <xdr:rowOff>0</xdr:rowOff>
    </xdr:to>
    <xdr:graphicFrame macro="">
      <xdr:nvGraphicFramePr>
        <xdr:cNvPr id="42599646" name="4 Gráfico">
          <a:extLst>
            <a:ext uri="{FF2B5EF4-FFF2-40B4-BE49-F238E27FC236}">
              <a16:creationId xmlns:a16="http://schemas.microsoft.com/office/drawing/2014/main" id="{00000000-0008-0000-0000-0000DE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438150</xdr:colOff>
      <xdr:row>60</xdr:row>
      <xdr:rowOff>133350</xdr:rowOff>
    </xdr:from>
    <xdr:to>
      <xdr:col>70</xdr:col>
      <xdr:colOff>438150</xdr:colOff>
      <xdr:row>77</xdr:row>
      <xdr:rowOff>123825</xdr:rowOff>
    </xdr:to>
    <xdr:graphicFrame macro="">
      <xdr:nvGraphicFramePr>
        <xdr:cNvPr id="42599647" name="5 Gráfico">
          <a:extLst>
            <a:ext uri="{FF2B5EF4-FFF2-40B4-BE49-F238E27FC236}">
              <a16:creationId xmlns:a16="http://schemas.microsoft.com/office/drawing/2014/main" id="{00000000-0008-0000-0000-0000DF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192</xdr:col>
      <xdr:colOff>876300</xdr:colOff>
      <xdr:row>39</xdr:row>
      <xdr:rowOff>85725</xdr:rowOff>
    </xdr:from>
    <xdr:to>
      <xdr:col>196</xdr:col>
      <xdr:colOff>228600</xdr:colOff>
      <xdr:row>55</xdr:row>
      <xdr:rowOff>104775</xdr:rowOff>
    </xdr:to>
    <xdr:graphicFrame macro="">
      <xdr:nvGraphicFramePr>
        <xdr:cNvPr id="42599648" name="6 Gráfico">
          <a:extLst>
            <a:ext uri="{FF2B5EF4-FFF2-40B4-BE49-F238E27FC236}">
              <a16:creationId xmlns:a16="http://schemas.microsoft.com/office/drawing/2014/main" id="{00000000-0008-0000-0000-0000E0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197</xdr:col>
      <xdr:colOff>457200</xdr:colOff>
      <xdr:row>40</xdr:row>
      <xdr:rowOff>66675</xdr:rowOff>
    </xdr:from>
    <xdr:to>
      <xdr:col>202</xdr:col>
      <xdr:colOff>342900</xdr:colOff>
      <xdr:row>57</xdr:row>
      <xdr:rowOff>57150</xdr:rowOff>
    </xdr:to>
    <xdr:graphicFrame macro="">
      <xdr:nvGraphicFramePr>
        <xdr:cNvPr id="42599649" name="8 Gráfico">
          <a:extLst>
            <a:ext uri="{FF2B5EF4-FFF2-40B4-BE49-F238E27FC236}">
              <a16:creationId xmlns:a16="http://schemas.microsoft.com/office/drawing/2014/main" id="{00000000-0008-0000-0000-0000E1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203</xdr:col>
      <xdr:colOff>95250</xdr:colOff>
      <xdr:row>39</xdr:row>
      <xdr:rowOff>0</xdr:rowOff>
    </xdr:from>
    <xdr:to>
      <xdr:col>208</xdr:col>
      <xdr:colOff>466725</xdr:colOff>
      <xdr:row>55</xdr:row>
      <xdr:rowOff>152400</xdr:rowOff>
    </xdr:to>
    <xdr:graphicFrame macro="">
      <xdr:nvGraphicFramePr>
        <xdr:cNvPr id="42599650" name="9 Gráfico">
          <a:extLst>
            <a:ext uri="{FF2B5EF4-FFF2-40B4-BE49-F238E27FC236}">
              <a16:creationId xmlns:a16="http://schemas.microsoft.com/office/drawing/2014/main" id="{00000000-0008-0000-0000-0000E2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209</xdr:col>
      <xdr:colOff>361950</xdr:colOff>
      <xdr:row>39</xdr:row>
      <xdr:rowOff>9525</xdr:rowOff>
    </xdr:from>
    <xdr:to>
      <xdr:col>215</xdr:col>
      <xdr:colOff>361950</xdr:colOff>
      <xdr:row>56</xdr:row>
      <xdr:rowOff>0</xdr:rowOff>
    </xdr:to>
    <xdr:graphicFrame macro="">
      <xdr:nvGraphicFramePr>
        <xdr:cNvPr id="42599651" name="10 Gráfico">
          <a:extLst>
            <a:ext uri="{FF2B5EF4-FFF2-40B4-BE49-F238E27FC236}">
              <a16:creationId xmlns:a16="http://schemas.microsoft.com/office/drawing/2014/main" id="{00000000-0008-0000-0000-0000E3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209</xdr:col>
      <xdr:colOff>123825</xdr:colOff>
      <xdr:row>57</xdr:row>
      <xdr:rowOff>66675</xdr:rowOff>
    </xdr:from>
    <xdr:to>
      <xdr:col>215</xdr:col>
      <xdr:colOff>123825</xdr:colOff>
      <xdr:row>74</xdr:row>
      <xdr:rowOff>57150</xdr:rowOff>
    </xdr:to>
    <xdr:graphicFrame macro="">
      <xdr:nvGraphicFramePr>
        <xdr:cNvPr id="42599652" name="13 Gráfico">
          <a:extLst>
            <a:ext uri="{FF2B5EF4-FFF2-40B4-BE49-F238E27FC236}">
              <a16:creationId xmlns:a16="http://schemas.microsoft.com/office/drawing/2014/main" id="{00000000-0008-0000-0000-0000E4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202</xdr:col>
      <xdr:colOff>704850</xdr:colOff>
      <xdr:row>58</xdr:row>
      <xdr:rowOff>133350</xdr:rowOff>
    </xdr:from>
    <xdr:to>
      <xdr:col>208</xdr:col>
      <xdr:colOff>238125</xdr:colOff>
      <xdr:row>76</xdr:row>
      <xdr:rowOff>57150</xdr:rowOff>
    </xdr:to>
    <xdr:graphicFrame macro="">
      <xdr:nvGraphicFramePr>
        <xdr:cNvPr id="42599653" name="14 Gráfico">
          <a:extLst>
            <a:ext uri="{FF2B5EF4-FFF2-40B4-BE49-F238E27FC236}">
              <a16:creationId xmlns:a16="http://schemas.microsoft.com/office/drawing/2014/main" id="{00000000-0008-0000-0000-0000E5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227</xdr:col>
      <xdr:colOff>131990</xdr:colOff>
      <xdr:row>38</xdr:row>
      <xdr:rowOff>47625</xdr:rowOff>
    </xdr:from>
    <xdr:to>
      <xdr:col>229</xdr:col>
      <xdr:colOff>1160690</xdr:colOff>
      <xdr:row>55</xdr:row>
      <xdr:rowOff>123825</xdr:rowOff>
    </xdr:to>
    <xdr:graphicFrame macro="">
      <xdr:nvGraphicFramePr>
        <xdr:cNvPr id="42599654" name="15 Gráfico">
          <a:extLst>
            <a:ext uri="{FF2B5EF4-FFF2-40B4-BE49-F238E27FC236}">
              <a16:creationId xmlns:a16="http://schemas.microsoft.com/office/drawing/2014/main" id="{00000000-0008-0000-0000-0000E6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229</xdr:col>
      <xdr:colOff>1658712</xdr:colOff>
      <xdr:row>38</xdr:row>
      <xdr:rowOff>51707</xdr:rowOff>
    </xdr:from>
    <xdr:to>
      <xdr:col>233</xdr:col>
      <xdr:colOff>1122590</xdr:colOff>
      <xdr:row>55</xdr:row>
      <xdr:rowOff>127907</xdr:rowOff>
    </xdr:to>
    <xdr:graphicFrame macro="">
      <xdr:nvGraphicFramePr>
        <xdr:cNvPr id="42599655" name="16 Gráfico">
          <a:extLst>
            <a:ext uri="{FF2B5EF4-FFF2-40B4-BE49-F238E27FC236}">
              <a16:creationId xmlns:a16="http://schemas.microsoft.com/office/drawing/2014/main" id="{00000000-0008-0000-0000-0000E7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228</xdr:col>
      <xdr:colOff>321130</xdr:colOff>
      <xdr:row>57</xdr:row>
      <xdr:rowOff>85725</xdr:rowOff>
    </xdr:from>
    <xdr:to>
      <xdr:col>231</xdr:col>
      <xdr:colOff>166007</xdr:colOff>
      <xdr:row>75</xdr:row>
      <xdr:rowOff>9524</xdr:rowOff>
    </xdr:to>
    <xdr:graphicFrame macro="">
      <xdr:nvGraphicFramePr>
        <xdr:cNvPr id="42599656" name="34 Gráfico">
          <a:extLst>
            <a:ext uri="{FF2B5EF4-FFF2-40B4-BE49-F238E27FC236}">
              <a16:creationId xmlns:a16="http://schemas.microsoft.com/office/drawing/2014/main" id="{00000000-0008-0000-0000-0000E8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188</xdr:col>
      <xdr:colOff>676275</xdr:colOff>
      <xdr:row>39</xdr:row>
      <xdr:rowOff>142875</xdr:rowOff>
    </xdr:from>
    <xdr:to>
      <xdr:col>191</xdr:col>
      <xdr:colOff>990600</xdr:colOff>
      <xdr:row>57</xdr:row>
      <xdr:rowOff>66675</xdr:rowOff>
    </xdr:to>
    <xdr:graphicFrame macro="">
      <xdr:nvGraphicFramePr>
        <xdr:cNvPr id="42599657" name="1 Gráfico">
          <a:extLst>
            <a:ext uri="{FF2B5EF4-FFF2-40B4-BE49-F238E27FC236}">
              <a16:creationId xmlns:a16="http://schemas.microsoft.com/office/drawing/2014/main" id="{00000000-0008-0000-0000-0000E9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188</xdr:col>
      <xdr:colOff>885825</xdr:colOff>
      <xdr:row>58</xdr:row>
      <xdr:rowOff>76200</xdr:rowOff>
    </xdr:from>
    <xdr:to>
      <xdr:col>191</xdr:col>
      <xdr:colOff>1200150</xdr:colOff>
      <xdr:row>75</xdr:row>
      <xdr:rowOff>152400</xdr:rowOff>
    </xdr:to>
    <xdr:graphicFrame macro="">
      <xdr:nvGraphicFramePr>
        <xdr:cNvPr id="42599658" name="34 Gráfico">
          <a:extLst>
            <a:ext uri="{FF2B5EF4-FFF2-40B4-BE49-F238E27FC236}">
              <a16:creationId xmlns:a16="http://schemas.microsoft.com/office/drawing/2014/main" id="{00000000-0008-0000-0000-0000EA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191</xdr:col>
      <xdr:colOff>1457325</xdr:colOff>
      <xdr:row>84</xdr:row>
      <xdr:rowOff>38100</xdr:rowOff>
    </xdr:from>
    <xdr:to>
      <xdr:col>194</xdr:col>
      <xdr:colOff>752475</xdr:colOff>
      <xdr:row>101</xdr:row>
      <xdr:rowOff>114300</xdr:rowOff>
    </xdr:to>
    <xdr:graphicFrame macro="">
      <xdr:nvGraphicFramePr>
        <xdr:cNvPr id="42599659" name="2 Gráfico">
          <a:extLst>
            <a:ext uri="{FF2B5EF4-FFF2-40B4-BE49-F238E27FC236}">
              <a16:creationId xmlns:a16="http://schemas.microsoft.com/office/drawing/2014/main" id="{00000000-0008-0000-0000-0000EB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195</xdr:col>
      <xdr:colOff>323850</xdr:colOff>
      <xdr:row>84</xdr:row>
      <xdr:rowOff>152400</xdr:rowOff>
    </xdr:from>
    <xdr:to>
      <xdr:col>199</xdr:col>
      <xdr:colOff>1047750</xdr:colOff>
      <xdr:row>102</xdr:row>
      <xdr:rowOff>66675</xdr:rowOff>
    </xdr:to>
    <xdr:graphicFrame macro="">
      <xdr:nvGraphicFramePr>
        <xdr:cNvPr id="42599660" name="36 Gráfico">
          <a:extLst>
            <a:ext uri="{FF2B5EF4-FFF2-40B4-BE49-F238E27FC236}">
              <a16:creationId xmlns:a16="http://schemas.microsoft.com/office/drawing/2014/main" id="{00000000-0008-0000-0000-0000EC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198</xdr:col>
      <xdr:colOff>1009650</xdr:colOff>
      <xdr:row>105</xdr:row>
      <xdr:rowOff>47625</xdr:rowOff>
    </xdr:from>
    <xdr:to>
      <xdr:col>203</xdr:col>
      <xdr:colOff>809625</xdr:colOff>
      <xdr:row>122</xdr:row>
      <xdr:rowOff>123825</xdr:rowOff>
    </xdr:to>
    <xdr:graphicFrame macro="">
      <xdr:nvGraphicFramePr>
        <xdr:cNvPr id="42599661" name="37 Gráfico">
          <a:extLst>
            <a:ext uri="{FF2B5EF4-FFF2-40B4-BE49-F238E27FC236}">
              <a16:creationId xmlns:a16="http://schemas.microsoft.com/office/drawing/2014/main" id="{00000000-0008-0000-0000-0000ED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204</xdr:col>
      <xdr:colOff>66675</xdr:colOff>
      <xdr:row>105</xdr:row>
      <xdr:rowOff>47625</xdr:rowOff>
    </xdr:from>
    <xdr:to>
      <xdr:col>210</xdr:col>
      <xdr:colOff>57150</xdr:colOff>
      <xdr:row>122</xdr:row>
      <xdr:rowOff>123825</xdr:rowOff>
    </xdr:to>
    <xdr:graphicFrame macro="">
      <xdr:nvGraphicFramePr>
        <xdr:cNvPr id="42599662" name="38 Gráfico">
          <a:extLst>
            <a:ext uri="{FF2B5EF4-FFF2-40B4-BE49-F238E27FC236}">
              <a16:creationId xmlns:a16="http://schemas.microsoft.com/office/drawing/2014/main" id="{00000000-0008-0000-0000-0000EE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198</xdr:col>
      <xdr:colOff>1009650</xdr:colOff>
      <xdr:row>124</xdr:row>
      <xdr:rowOff>57150</xdr:rowOff>
    </xdr:from>
    <xdr:to>
      <xdr:col>203</xdr:col>
      <xdr:colOff>809625</xdr:colOff>
      <xdr:row>141</xdr:row>
      <xdr:rowOff>133350</xdr:rowOff>
    </xdr:to>
    <xdr:graphicFrame macro="">
      <xdr:nvGraphicFramePr>
        <xdr:cNvPr id="42599663" name="39 Gráfico">
          <a:extLst>
            <a:ext uri="{FF2B5EF4-FFF2-40B4-BE49-F238E27FC236}">
              <a16:creationId xmlns:a16="http://schemas.microsoft.com/office/drawing/2014/main" id="{00000000-0008-0000-0000-0000EF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198</xdr:col>
      <xdr:colOff>962025</xdr:colOff>
      <xdr:row>143</xdr:row>
      <xdr:rowOff>47625</xdr:rowOff>
    </xdr:from>
    <xdr:to>
      <xdr:col>203</xdr:col>
      <xdr:colOff>762000</xdr:colOff>
      <xdr:row>160</xdr:row>
      <xdr:rowOff>123825</xdr:rowOff>
    </xdr:to>
    <xdr:graphicFrame macro="">
      <xdr:nvGraphicFramePr>
        <xdr:cNvPr id="42599664" name="40 Gráfico">
          <a:extLst>
            <a:ext uri="{FF2B5EF4-FFF2-40B4-BE49-F238E27FC236}">
              <a16:creationId xmlns:a16="http://schemas.microsoft.com/office/drawing/2014/main" id="{00000000-0008-0000-0000-0000F0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204</xdr:col>
      <xdr:colOff>57150</xdr:colOff>
      <xdr:row>124</xdr:row>
      <xdr:rowOff>76200</xdr:rowOff>
    </xdr:from>
    <xdr:to>
      <xdr:col>210</xdr:col>
      <xdr:colOff>47625</xdr:colOff>
      <xdr:row>141</xdr:row>
      <xdr:rowOff>152400</xdr:rowOff>
    </xdr:to>
    <xdr:graphicFrame macro="">
      <xdr:nvGraphicFramePr>
        <xdr:cNvPr id="42599665" name="41 Gráfico">
          <a:extLst>
            <a:ext uri="{FF2B5EF4-FFF2-40B4-BE49-F238E27FC236}">
              <a16:creationId xmlns:a16="http://schemas.microsoft.com/office/drawing/2014/main" id="{00000000-0008-0000-0000-0000F1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204</xdr:col>
      <xdr:colOff>114300</xdr:colOff>
      <xdr:row>143</xdr:row>
      <xdr:rowOff>66675</xdr:rowOff>
    </xdr:from>
    <xdr:to>
      <xdr:col>210</xdr:col>
      <xdr:colOff>104775</xdr:colOff>
      <xdr:row>160</xdr:row>
      <xdr:rowOff>142875</xdr:rowOff>
    </xdr:to>
    <xdr:graphicFrame macro="">
      <xdr:nvGraphicFramePr>
        <xdr:cNvPr id="42599666" name="42 Gráfico">
          <a:extLst>
            <a:ext uri="{FF2B5EF4-FFF2-40B4-BE49-F238E27FC236}">
              <a16:creationId xmlns:a16="http://schemas.microsoft.com/office/drawing/2014/main" id="{00000000-0008-0000-0000-0000F2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25</xdr:col>
      <xdr:colOff>771525</xdr:colOff>
      <xdr:row>73</xdr:row>
      <xdr:rowOff>123825</xdr:rowOff>
    </xdr:from>
    <xdr:to>
      <xdr:col>30</xdr:col>
      <xdr:colOff>428625</xdr:colOff>
      <xdr:row>91</xdr:row>
      <xdr:rowOff>28575</xdr:rowOff>
    </xdr:to>
    <xdr:graphicFrame macro="">
      <xdr:nvGraphicFramePr>
        <xdr:cNvPr id="42599667" name="1 Gráfico">
          <a:extLst>
            <a:ext uri="{FF2B5EF4-FFF2-40B4-BE49-F238E27FC236}">
              <a16:creationId xmlns:a16="http://schemas.microsoft.com/office/drawing/2014/main" id="{00000000-0008-0000-0000-0000F3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32</xdr:col>
      <xdr:colOff>866775</xdr:colOff>
      <xdr:row>35</xdr:row>
      <xdr:rowOff>57150</xdr:rowOff>
    </xdr:from>
    <xdr:to>
      <xdr:col>39</xdr:col>
      <xdr:colOff>403411</xdr:colOff>
      <xdr:row>52</xdr:row>
      <xdr:rowOff>133350</xdr:rowOff>
    </xdr:to>
    <xdr:graphicFrame macro="">
      <xdr:nvGraphicFramePr>
        <xdr:cNvPr id="42599668" name="2 Gráfico">
          <a:extLst>
            <a:ext uri="{FF2B5EF4-FFF2-40B4-BE49-F238E27FC236}">
              <a16:creationId xmlns:a16="http://schemas.microsoft.com/office/drawing/2014/main" id="{00000000-0008-0000-0000-0000F4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45</xdr:col>
      <xdr:colOff>885825</xdr:colOff>
      <xdr:row>35</xdr:row>
      <xdr:rowOff>0</xdr:rowOff>
    </xdr:from>
    <xdr:to>
      <xdr:col>50</xdr:col>
      <xdr:colOff>866775</xdr:colOff>
      <xdr:row>52</xdr:row>
      <xdr:rowOff>76200</xdr:rowOff>
    </xdr:to>
    <xdr:graphicFrame macro="">
      <xdr:nvGraphicFramePr>
        <xdr:cNvPr id="42599669" name="3 Gráfico">
          <a:extLst>
            <a:ext uri="{FF2B5EF4-FFF2-40B4-BE49-F238E27FC236}">
              <a16:creationId xmlns:a16="http://schemas.microsoft.com/office/drawing/2014/main" id="{00000000-0008-0000-0000-0000F5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59</xdr:col>
      <xdr:colOff>116541</xdr:colOff>
      <xdr:row>34</xdr:row>
      <xdr:rowOff>20731</xdr:rowOff>
    </xdr:from>
    <xdr:to>
      <xdr:col>64</xdr:col>
      <xdr:colOff>87966</xdr:colOff>
      <xdr:row>51</xdr:row>
      <xdr:rowOff>96931</xdr:rowOff>
    </xdr:to>
    <xdr:graphicFrame macro="">
      <xdr:nvGraphicFramePr>
        <xdr:cNvPr id="42599670" name="4 Gráfico">
          <a:extLst>
            <a:ext uri="{FF2B5EF4-FFF2-40B4-BE49-F238E27FC236}">
              <a16:creationId xmlns:a16="http://schemas.microsoft.com/office/drawing/2014/main" id="{00000000-0008-0000-0000-0000F6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75</xdr:col>
      <xdr:colOff>228600</xdr:colOff>
      <xdr:row>34</xdr:row>
      <xdr:rowOff>66675</xdr:rowOff>
    </xdr:from>
    <xdr:to>
      <xdr:col>80</xdr:col>
      <xdr:colOff>459441</xdr:colOff>
      <xdr:row>51</xdr:row>
      <xdr:rowOff>142875</xdr:rowOff>
    </xdr:to>
    <xdr:graphicFrame macro="">
      <xdr:nvGraphicFramePr>
        <xdr:cNvPr id="42599671" name="6 Gráfico">
          <a:extLst>
            <a:ext uri="{FF2B5EF4-FFF2-40B4-BE49-F238E27FC236}">
              <a16:creationId xmlns:a16="http://schemas.microsoft.com/office/drawing/2014/main" id="{00000000-0008-0000-0000-0000F7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103</xdr:col>
      <xdr:colOff>47625</xdr:colOff>
      <xdr:row>34</xdr:row>
      <xdr:rowOff>142875</xdr:rowOff>
    </xdr:from>
    <xdr:to>
      <xdr:col>108</xdr:col>
      <xdr:colOff>19050</xdr:colOff>
      <xdr:row>52</xdr:row>
      <xdr:rowOff>66675</xdr:rowOff>
    </xdr:to>
    <xdr:graphicFrame macro="">
      <xdr:nvGraphicFramePr>
        <xdr:cNvPr id="42599672" name="8 Gráfico">
          <a:extLst>
            <a:ext uri="{FF2B5EF4-FFF2-40B4-BE49-F238E27FC236}">
              <a16:creationId xmlns:a16="http://schemas.microsoft.com/office/drawing/2014/main" id="{00000000-0008-0000-0000-0000F8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116</xdr:col>
      <xdr:colOff>895349</xdr:colOff>
      <xdr:row>34</xdr:row>
      <xdr:rowOff>156881</xdr:rowOff>
    </xdr:from>
    <xdr:to>
      <xdr:col>123</xdr:col>
      <xdr:colOff>168088</xdr:colOff>
      <xdr:row>56</xdr:row>
      <xdr:rowOff>56029</xdr:rowOff>
    </xdr:to>
    <xdr:graphicFrame macro="">
      <xdr:nvGraphicFramePr>
        <xdr:cNvPr id="42599673" name="9 Gráfico">
          <a:extLst>
            <a:ext uri="{FF2B5EF4-FFF2-40B4-BE49-F238E27FC236}">
              <a16:creationId xmlns:a16="http://schemas.microsoft.com/office/drawing/2014/main" id="{00000000-0008-0000-0000-0000F9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130</xdr:col>
      <xdr:colOff>838200</xdr:colOff>
      <xdr:row>36</xdr:row>
      <xdr:rowOff>9525</xdr:rowOff>
    </xdr:from>
    <xdr:to>
      <xdr:col>135</xdr:col>
      <xdr:colOff>819150</xdr:colOff>
      <xdr:row>53</xdr:row>
      <xdr:rowOff>85725</xdr:rowOff>
    </xdr:to>
    <xdr:graphicFrame macro="">
      <xdr:nvGraphicFramePr>
        <xdr:cNvPr id="42599674" name="10 Gráfico">
          <a:extLst>
            <a:ext uri="{FF2B5EF4-FFF2-40B4-BE49-F238E27FC236}">
              <a16:creationId xmlns:a16="http://schemas.microsoft.com/office/drawing/2014/main" id="{00000000-0008-0000-0000-0000FA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144</xdr:col>
      <xdr:colOff>895350</xdr:colOff>
      <xdr:row>35</xdr:row>
      <xdr:rowOff>76200</xdr:rowOff>
    </xdr:from>
    <xdr:to>
      <xdr:col>149</xdr:col>
      <xdr:colOff>876300</xdr:colOff>
      <xdr:row>52</xdr:row>
      <xdr:rowOff>152400</xdr:rowOff>
    </xdr:to>
    <xdr:graphicFrame macro="">
      <xdr:nvGraphicFramePr>
        <xdr:cNvPr id="42599675" name="11 Gráfico">
          <a:extLst>
            <a:ext uri="{FF2B5EF4-FFF2-40B4-BE49-F238E27FC236}">
              <a16:creationId xmlns:a16="http://schemas.microsoft.com/office/drawing/2014/main" id="{00000000-0008-0000-0000-0000FB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159</xdr:col>
      <xdr:colOff>114300</xdr:colOff>
      <xdr:row>35</xdr:row>
      <xdr:rowOff>95250</xdr:rowOff>
    </xdr:from>
    <xdr:to>
      <xdr:col>164</xdr:col>
      <xdr:colOff>85725</xdr:colOff>
      <xdr:row>53</xdr:row>
      <xdr:rowOff>9525</xdr:rowOff>
    </xdr:to>
    <xdr:graphicFrame macro="">
      <xdr:nvGraphicFramePr>
        <xdr:cNvPr id="42599676" name="13 Gráfico">
          <a:extLst>
            <a:ext uri="{FF2B5EF4-FFF2-40B4-BE49-F238E27FC236}">
              <a16:creationId xmlns:a16="http://schemas.microsoft.com/office/drawing/2014/main" id="{00000000-0008-0000-0000-0000FC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172</xdr:col>
      <xdr:colOff>885825</xdr:colOff>
      <xdr:row>35</xdr:row>
      <xdr:rowOff>57150</xdr:rowOff>
    </xdr:from>
    <xdr:to>
      <xdr:col>177</xdr:col>
      <xdr:colOff>1333500</xdr:colOff>
      <xdr:row>52</xdr:row>
      <xdr:rowOff>133350</xdr:rowOff>
    </xdr:to>
    <xdr:graphicFrame macro="">
      <xdr:nvGraphicFramePr>
        <xdr:cNvPr id="42599677" name="14 Gráfico">
          <a:extLst>
            <a:ext uri="{FF2B5EF4-FFF2-40B4-BE49-F238E27FC236}">
              <a16:creationId xmlns:a16="http://schemas.microsoft.com/office/drawing/2014/main" id="{00000000-0008-0000-0000-0000FD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89</xdr:col>
      <xdr:colOff>238125</xdr:colOff>
      <xdr:row>36</xdr:row>
      <xdr:rowOff>142875</xdr:rowOff>
    </xdr:from>
    <xdr:to>
      <xdr:col>94</xdr:col>
      <xdr:colOff>209550</xdr:colOff>
      <xdr:row>54</xdr:row>
      <xdr:rowOff>66675</xdr:rowOff>
    </xdr:to>
    <xdr:graphicFrame macro="">
      <xdr:nvGraphicFramePr>
        <xdr:cNvPr id="42599678" name="15 Gráfico">
          <a:extLst>
            <a:ext uri="{FF2B5EF4-FFF2-40B4-BE49-F238E27FC236}">
              <a16:creationId xmlns:a16="http://schemas.microsoft.com/office/drawing/2014/main" id="{00000000-0008-0000-0000-0000FE04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219</xdr:col>
      <xdr:colOff>217714</xdr:colOff>
      <xdr:row>47</xdr:row>
      <xdr:rowOff>63953</xdr:rowOff>
    </xdr:from>
    <xdr:to>
      <xdr:col>226</xdr:col>
      <xdr:colOff>816428</xdr:colOff>
      <xdr:row>74</xdr:row>
      <xdr:rowOff>81643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245</xdr:col>
      <xdr:colOff>47624</xdr:colOff>
      <xdr:row>39</xdr:row>
      <xdr:rowOff>83609</xdr:rowOff>
    </xdr:from>
    <xdr:to>
      <xdr:col>247</xdr:col>
      <xdr:colOff>428624</xdr:colOff>
      <xdr:row>56</xdr:row>
      <xdr:rowOff>128059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247</xdr:col>
      <xdr:colOff>1423457</xdr:colOff>
      <xdr:row>39</xdr:row>
      <xdr:rowOff>94191</xdr:rowOff>
    </xdr:from>
    <xdr:to>
      <xdr:col>249</xdr:col>
      <xdr:colOff>322790</xdr:colOff>
      <xdr:row>56</xdr:row>
      <xdr:rowOff>138641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202</xdr:col>
      <xdr:colOff>777873</xdr:colOff>
      <xdr:row>78</xdr:row>
      <xdr:rowOff>115358</xdr:rowOff>
    </xdr:from>
    <xdr:to>
      <xdr:col>208</xdr:col>
      <xdr:colOff>322790</xdr:colOff>
      <xdr:row>96</xdr:row>
      <xdr:rowOff>1058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208</xdr:col>
      <xdr:colOff>756707</xdr:colOff>
      <xdr:row>78</xdr:row>
      <xdr:rowOff>125941</xdr:rowOff>
    </xdr:from>
    <xdr:to>
      <xdr:col>214</xdr:col>
      <xdr:colOff>756707</xdr:colOff>
      <xdr:row>96</xdr:row>
      <xdr:rowOff>11641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517071</xdr:colOff>
      <xdr:row>41</xdr:row>
      <xdr:rowOff>77559</xdr:rowOff>
    </xdr:from>
    <xdr:to>
      <xdr:col>23</xdr:col>
      <xdr:colOff>489857</xdr:colOff>
      <xdr:row>62</xdr:row>
      <xdr:rowOff>40820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0.33194</cdr:x>
      <cdr:y>0.03164</cdr:y>
    </cdr:from>
    <cdr:to>
      <cdr:x>0.7316</cdr:x>
      <cdr:y>0.22569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517320" y="149677"/>
          <a:ext cx="3034394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 b="1"/>
            <a:t>Distribution</a:t>
          </a:r>
          <a:r>
            <a:rPr lang="es-ES" sz="2000" b="1" baseline="0"/>
            <a:t> by Gender</a:t>
          </a:r>
          <a:endParaRPr lang="es-ES" sz="2000" b="1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0.34069</cdr:x>
      <cdr:y>0.03081</cdr:y>
    </cdr:from>
    <cdr:to>
      <cdr:x>0.66453</cdr:x>
      <cdr:y>0.19223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194050" y="173264"/>
          <a:ext cx="3036165" cy="907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000" b="1"/>
            <a:t>Age Group Distribution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0.39372</cdr:x>
      <cdr:y>0.05626</cdr:y>
    </cdr:from>
    <cdr:to>
      <cdr:x>0.51793</cdr:x>
      <cdr:y>0.26283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98321" y="24901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 b="1"/>
            <a:t>AC</a:t>
          </a:r>
          <a:r>
            <a:rPr lang="es-ES" sz="2000" b="1" baseline="0"/>
            <a:t> Dislocations</a:t>
          </a:r>
          <a:endParaRPr lang="es-ES" sz="2000" b="1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0.2675</cdr:x>
      <cdr:y>0.12154</cdr:y>
    </cdr:from>
    <cdr:to>
      <cdr:x>0.4355</cdr:x>
      <cdr:y>0.3911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55965" y="41229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0.43</cdr:x>
      <cdr:y>0.04132</cdr:y>
    </cdr:from>
    <cdr:to>
      <cdr:x>0.598</cdr:x>
      <cdr:y>0.31087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340429" y="14015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s-ES" sz="1600" b="1"/>
            <a:t>All</a:t>
          </a:r>
          <a:r>
            <a:rPr lang="es-ES" sz="1600" b="1" baseline="0"/>
            <a:t> Injuries. Group Age Distribution.</a:t>
          </a:r>
        </a:p>
        <a:p xmlns:a="http://schemas.openxmlformats.org/drawingml/2006/main">
          <a:pPr algn="ctr"/>
          <a:r>
            <a:rPr lang="es-ES" sz="1600" b="1" baseline="0"/>
            <a:t>23.484 in Seasons 2010-2019</a:t>
          </a:r>
          <a:endParaRPr lang="es-ES" sz="16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661146</xdr:colOff>
      <xdr:row>18</xdr:row>
      <xdr:rowOff>57149</xdr:rowOff>
    </xdr:from>
    <xdr:to>
      <xdr:col>7</xdr:col>
      <xdr:colOff>56030</xdr:colOff>
      <xdr:row>39</xdr:row>
      <xdr:rowOff>100852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224116</xdr:colOff>
      <xdr:row>18</xdr:row>
      <xdr:rowOff>34738</xdr:rowOff>
    </xdr:from>
    <xdr:to>
      <xdr:col>25</xdr:col>
      <xdr:colOff>840439</xdr:colOff>
      <xdr:row>39</xdr:row>
      <xdr:rowOff>112060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224118</xdr:colOff>
      <xdr:row>17</xdr:row>
      <xdr:rowOff>45943</xdr:rowOff>
    </xdr:from>
    <xdr:to>
      <xdr:col>42</xdr:col>
      <xdr:colOff>246529</xdr:colOff>
      <xdr:row>41</xdr:row>
      <xdr:rowOff>112059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1748117</xdr:colOff>
      <xdr:row>17</xdr:row>
      <xdr:rowOff>79560</xdr:rowOff>
    </xdr:from>
    <xdr:to>
      <xdr:col>57</xdr:col>
      <xdr:colOff>818029</xdr:colOff>
      <xdr:row>38</xdr:row>
      <xdr:rowOff>168087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70</xdr:col>
      <xdr:colOff>67235</xdr:colOff>
      <xdr:row>16</xdr:row>
      <xdr:rowOff>169207</xdr:rowOff>
    </xdr:from>
    <xdr:to>
      <xdr:col>75</xdr:col>
      <xdr:colOff>571500</xdr:colOff>
      <xdr:row>40</xdr:row>
      <xdr:rowOff>67234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1636058</xdr:colOff>
      <xdr:row>16</xdr:row>
      <xdr:rowOff>180413</xdr:rowOff>
    </xdr:from>
    <xdr:to>
      <xdr:col>92</xdr:col>
      <xdr:colOff>448234</xdr:colOff>
      <xdr:row>41</xdr:row>
      <xdr:rowOff>134470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0.21601</cdr:x>
      <cdr:y>0.03574</cdr:y>
    </cdr:from>
    <cdr:to>
      <cdr:x>0.72998</cdr:x>
      <cdr:y>0.26185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299883" y="144557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400"/>
            <a:t>Total 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0.24963</cdr:x>
      <cdr:y>0.03169</cdr:y>
    </cdr:from>
    <cdr:to>
      <cdr:x>0.72631</cdr:x>
      <cdr:y>0.25593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619624" y="129242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400"/>
            <a:t>ACL 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0.28975</cdr:x>
      <cdr:y>0.03511</cdr:y>
    </cdr:from>
    <cdr:to>
      <cdr:x>0.75597</cdr:x>
      <cdr:y>0.23226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22182" y="162859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400"/>
            <a:t>MCL 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0.22605</cdr:x>
      <cdr:y>0.0179</cdr:y>
    </cdr:from>
    <cdr:to>
      <cdr:x>0.683</cdr:x>
      <cdr:y>0.24153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29976" y="73211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400"/>
            <a:t>Contusions</a:t>
          </a:r>
          <a:r>
            <a:rPr lang="es-ES" sz="2400" baseline="0"/>
            <a:t> </a:t>
          </a:r>
          <a:r>
            <a:rPr lang="es-ES" sz="2400"/>
            <a:t>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0.16762</cdr:x>
      <cdr:y>0.02678</cdr:y>
    </cdr:from>
    <cdr:to>
      <cdr:x>0.62402</cdr:x>
      <cdr:y>0.1222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58168" y="97464"/>
          <a:ext cx="2064304" cy="347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TUBEROSITY/EMINENCE</a:t>
          </a:r>
          <a:endParaRPr lang="es-ES" sz="18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0.17423</cdr:x>
      <cdr:y>0.0239</cdr:y>
    </cdr:from>
    <cdr:to>
      <cdr:x>0.65257</cdr:x>
      <cdr:y>0.22846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126565" y="106830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400"/>
            <a:t>Tibia Eminence 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0.17073</cdr:x>
      <cdr:y>0.0369</cdr:y>
    </cdr:from>
    <cdr:to>
      <cdr:x>0.64414</cdr:x>
      <cdr:y>0.23078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115359" y="174064"/>
          <a:ext cx="309282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400"/>
            <a:t>Tibia Plateau Downhill</a:t>
          </a:r>
          <a:r>
            <a:rPr lang="es-ES" sz="2400" baseline="0"/>
            <a:t> Ski Injuries</a:t>
          </a:r>
          <a:endParaRPr lang="es-ES" sz="24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61</xdr:row>
      <xdr:rowOff>152400</xdr:rowOff>
    </xdr:from>
    <xdr:to>
      <xdr:col>7</xdr:col>
      <xdr:colOff>533400</xdr:colOff>
      <xdr:row>78</xdr:row>
      <xdr:rowOff>133350</xdr:rowOff>
    </xdr:to>
    <xdr:graphicFrame macro="">
      <xdr:nvGraphicFramePr>
        <xdr:cNvPr id="42118404" name="2 Gráfico">
          <a:extLst>
            <a:ext uri="{FF2B5EF4-FFF2-40B4-BE49-F238E27FC236}">
              <a16:creationId xmlns:a16="http://schemas.microsoft.com/office/drawing/2014/main" id="{00000000-0008-0000-0200-000004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83</xdr:row>
      <xdr:rowOff>9525</xdr:rowOff>
    </xdr:from>
    <xdr:to>
      <xdr:col>7</xdr:col>
      <xdr:colOff>238125</xdr:colOff>
      <xdr:row>100</xdr:row>
      <xdr:rowOff>0</xdr:rowOff>
    </xdr:to>
    <xdr:graphicFrame macro="">
      <xdr:nvGraphicFramePr>
        <xdr:cNvPr id="42118405" name="3 Gráfico">
          <a:extLst>
            <a:ext uri="{FF2B5EF4-FFF2-40B4-BE49-F238E27FC236}">
              <a16:creationId xmlns:a16="http://schemas.microsoft.com/office/drawing/2014/main" id="{00000000-0008-0000-0200-000005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441511</xdr:colOff>
      <xdr:row>40</xdr:row>
      <xdr:rowOff>152400</xdr:rowOff>
    </xdr:from>
    <xdr:to>
      <xdr:col>7</xdr:col>
      <xdr:colOff>422461</xdr:colOff>
      <xdr:row>57</xdr:row>
      <xdr:rowOff>133350</xdr:rowOff>
    </xdr:to>
    <xdr:graphicFrame macro="">
      <xdr:nvGraphicFramePr>
        <xdr:cNvPr id="42118406" name="4 Gráfico">
          <a:extLst>
            <a:ext uri="{FF2B5EF4-FFF2-40B4-BE49-F238E27FC236}">
              <a16:creationId xmlns:a16="http://schemas.microsoft.com/office/drawing/2014/main" id="{00000000-0008-0000-0200-000006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721303</xdr:colOff>
      <xdr:row>40</xdr:row>
      <xdr:rowOff>22667</xdr:rowOff>
    </xdr:from>
    <xdr:to>
      <xdr:col>21</xdr:col>
      <xdr:colOff>268432</xdr:colOff>
      <xdr:row>57</xdr:row>
      <xdr:rowOff>3617</xdr:rowOff>
    </xdr:to>
    <xdr:graphicFrame macro="">
      <xdr:nvGraphicFramePr>
        <xdr:cNvPr id="42118407" name="9 Gráfico">
          <a:extLst>
            <a:ext uri="{FF2B5EF4-FFF2-40B4-BE49-F238E27FC236}">
              <a16:creationId xmlns:a16="http://schemas.microsoft.com/office/drawing/2014/main" id="{00000000-0008-0000-0200-000007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200025</xdr:colOff>
      <xdr:row>40</xdr:row>
      <xdr:rowOff>95250</xdr:rowOff>
    </xdr:from>
    <xdr:to>
      <xdr:col>28</xdr:col>
      <xdr:colOff>495300</xdr:colOff>
      <xdr:row>57</xdr:row>
      <xdr:rowOff>85725</xdr:rowOff>
    </xdr:to>
    <xdr:graphicFrame macro="">
      <xdr:nvGraphicFramePr>
        <xdr:cNvPr id="42118408" name="10 Gráfico">
          <a:extLst>
            <a:ext uri="{FF2B5EF4-FFF2-40B4-BE49-F238E27FC236}">
              <a16:creationId xmlns:a16="http://schemas.microsoft.com/office/drawing/2014/main" id="{00000000-0008-0000-0200-000008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657225</xdr:colOff>
      <xdr:row>41</xdr:row>
      <xdr:rowOff>28575</xdr:rowOff>
    </xdr:from>
    <xdr:to>
      <xdr:col>35</xdr:col>
      <xdr:colOff>361950</xdr:colOff>
      <xdr:row>58</xdr:row>
      <xdr:rowOff>9525</xdr:rowOff>
    </xdr:to>
    <xdr:graphicFrame macro="">
      <xdr:nvGraphicFramePr>
        <xdr:cNvPr id="42118409" name="8 Gráfico">
          <a:extLst>
            <a:ext uri="{FF2B5EF4-FFF2-40B4-BE49-F238E27FC236}">
              <a16:creationId xmlns:a16="http://schemas.microsoft.com/office/drawing/2014/main" id="{00000000-0008-0000-0200-000009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628650</xdr:colOff>
      <xdr:row>40</xdr:row>
      <xdr:rowOff>85725</xdr:rowOff>
    </xdr:from>
    <xdr:to>
      <xdr:col>40</xdr:col>
      <xdr:colOff>1114425</xdr:colOff>
      <xdr:row>57</xdr:row>
      <xdr:rowOff>85725</xdr:rowOff>
    </xdr:to>
    <xdr:graphicFrame macro="">
      <xdr:nvGraphicFramePr>
        <xdr:cNvPr id="42118410" name="8 Gráfico">
          <a:extLst>
            <a:ext uri="{FF2B5EF4-FFF2-40B4-BE49-F238E27FC236}">
              <a16:creationId xmlns:a16="http://schemas.microsoft.com/office/drawing/2014/main" id="{00000000-0008-0000-0200-00000A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733425</xdr:colOff>
      <xdr:row>40</xdr:row>
      <xdr:rowOff>57150</xdr:rowOff>
    </xdr:from>
    <xdr:to>
      <xdr:col>46</xdr:col>
      <xdr:colOff>114300</xdr:colOff>
      <xdr:row>57</xdr:row>
      <xdr:rowOff>57150</xdr:rowOff>
    </xdr:to>
    <xdr:graphicFrame macro="">
      <xdr:nvGraphicFramePr>
        <xdr:cNvPr id="42118411" name="9 Gráfico">
          <a:extLst>
            <a:ext uri="{FF2B5EF4-FFF2-40B4-BE49-F238E27FC236}">
              <a16:creationId xmlns:a16="http://schemas.microsoft.com/office/drawing/2014/main" id="{00000000-0008-0000-0200-00000B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438150</xdr:colOff>
      <xdr:row>41</xdr:row>
      <xdr:rowOff>9525</xdr:rowOff>
    </xdr:from>
    <xdr:to>
      <xdr:col>52</xdr:col>
      <xdr:colOff>533400</xdr:colOff>
      <xdr:row>58</xdr:row>
      <xdr:rowOff>0</xdr:rowOff>
    </xdr:to>
    <xdr:graphicFrame macro="">
      <xdr:nvGraphicFramePr>
        <xdr:cNvPr id="42118412" name="9 Gráfico">
          <a:extLst>
            <a:ext uri="{FF2B5EF4-FFF2-40B4-BE49-F238E27FC236}">
              <a16:creationId xmlns:a16="http://schemas.microsoft.com/office/drawing/2014/main" id="{00000000-0008-0000-0200-00000C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200025</xdr:colOff>
      <xdr:row>40</xdr:row>
      <xdr:rowOff>133350</xdr:rowOff>
    </xdr:from>
    <xdr:to>
      <xdr:col>58</xdr:col>
      <xdr:colOff>352425</xdr:colOff>
      <xdr:row>57</xdr:row>
      <xdr:rowOff>123825</xdr:rowOff>
    </xdr:to>
    <xdr:graphicFrame macro="">
      <xdr:nvGraphicFramePr>
        <xdr:cNvPr id="42118413" name="9 Gráfico">
          <a:extLst>
            <a:ext uri="{FF2B5EF4-FFF2-40B4-BE49-F238E27FC236}">
              <a16:creationId xmlns:a16="http://schemas.microsoft.com/office/drawing/2014/main" id="{00000000-0008-0000-0200-00000D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219075</xdr:colOff>
      <xdr:row>40</xdr:row>
      <xdr:rowOff>133350</xdr:rowOff>
    </xdr:from>
    <xdr:to>
      <xdr:col>65</xdr:col>
      <xdr:colOff>152400</xdr:colOff>
      <xdr:row>57</xdr:row>
      <xdr:rowOff>123825</xdr:rowOff>
    </xdr:to>
    <xdr:graphicFrame macro="">
      <xdr:nvGraphicFramePr>
        <xdr:cNvPr id="42118414" name="9 Gráfico">
          <a:extLst>
            <a:ext uri="{FF2B5EF4-FFF2-40B4-BE49-F238E27FC236}">
              <a16:creationId xmlns:a16="http://schemas.microsoft.com/office/drawing/2014/main" id="{00000000-0008-0000-0200-00000E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523875</xdr:colOff>
      <xdr:row>63</xdr:row>
      <xdr:rowOff>57150</xdr:rowOff>
    </xdr:from>
    <xdr:to>
      <xdr:col>32</xdr:col>
      <xdr:colOff>666750</xdr:colOff>
      <xdr:row>96</xdr:row>
      <xdr:rowOff>38100</xdr:rowOff>
    </xdr:to>
    <xdr:graphicFrame macro="">
      <xdr:nvGraphicFramePr>
        <xdr:cNvPr id="42118415" name="9 Gráfico">
          <a:extLst>
            <a:ext uri="{FF2B5EF4-FFF2-40B4-BE49-F238E27FC236}">
              <a16:creationId xmlns:a16="http://schemas.microsoft.com/office/drawing/2014/main" id="{00000000-0008-0000-0200-00000F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466725</xdr:colOff>
      <xdr:row>40</xdr:row>
      <xdr:rowOff>152400</xdr:rowOff>
    </xdr:from>
    <xdr:to>
      <xdr:col>71</xdr:col>
      <xdr:colOff>400050</xdr:colOff>
      <xdr:row>57</xdr:row>
      <xdr:rowOff>133350</xdr:rowOff>
    </xdr:to>
    <xdr:graphicFrame macro="">
      <xdr:nvGraphicFramePr>
        <xdr:cNvPr id="42118416" name="9 Gráfico">
          <a:extLst>
            <a:ext uri="{FF2B5EF4-FFF2-40B4-BE49-F238E27FC236}">
              <a16:creationId xmlns:a16="http://schemas.microsoft.com/office/drawing/2014/main" id="{00000000-0008-0000-0200-000010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352425</xdr:colOff>
      <xdr:row>63</xdr:row>
      <xdr:rowOff>9525</xdr:rowOff>
    </xdr:from>
    <xdr:to>
      <xdr:col>41</xdr:col>
      <xdr:colOff>704850</xdr:colOff>
      <xdr:row>96</xdr:row>
      <xdr:rowOff>0</xdr:rowOff>
    </xdr:to>
    <xdr:graphicFrame macro="">
      <xdr:nvGraphicFramePr>
        <xdr:cNvPr id="42118417" name="9 Gráfico">
          <a:extLst>
            <a:ext uri="{FF2B5EF4-FFF2-40B4-BE49-F238E27FC236}">
              <a16:creationId xmlns:a16="http://schemas.microsoft.com/office/drawing/2014/main" id="{00000000-0008-0000-0200-000011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235875</xdr:colOff>
      <xdr:row>64</xdr:row>
      <xdr:rowOff>127000</xdr:rowOff>
    </xdr:from>
    <xdr:to>
      <xdr:col>21</xdr:col>
      <xdr:colOff>381001</xdr:colOff>
      <xdr:row>94</xdr:row>
      <xdr:rowOff>95250</xdr:rowOff>
    </xdr:to>
    <xdr:graphicFrame macro="">
      <xdr:nvGraphicFramePr>
        <xdr:cNvPr id="42118418" name="9 Gráfico">
          <a:extLst>
            <a:ext uri="{FF2B5EF4-FFF2-40B4-BE49-F238E27FC236}">
              <a16:creationId xmlns:a16="http://schemas.microsoft.com/office/drawing/2014/main" id="{00000000-0008-0000-0200-000012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314325</xdr:colOff>
      <xdr:row>85</xdr:row>
      <xdr:rowOff>66675</xdr:rowOff>
    </xdr:from>
    <xdr:to>
      <xdr:col>81</xdr:col>
      <xdr:colOff>209550</xdr:colOff>
      <xdr:row>107</xdr:row>
      <xdr:rowOff>47625</xdr:rowOff>
    </xdr:to>
    <xdr:graphicFrame macro="">
      <xdr:nvGraphicFramePr>
        <xdr:cNvPr id="42118419" name="26 Gráfico">
          <a:extLst>
            <a:ext uri="{FF2B5EF4-FFF2-40B4-BE49-F238E27FC236}">
              <a16:creationId xmlns:a16="http://schemas.microsoft.com/office/drawing/2014/main" id="{00000000-0008-0000-0200-000013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77</xdr:col>
      <xdr:colOff>571500</xdr:colOff>
      <xdr:row>41</xdr:row>
      <xdr:rowOff>9525</xdr:rowOff>
    </xdr:from>
    <xdr:to>
      <xdr:col>83</xdr:col>
      <xdr:colOff>504825</xdr:colOff>
      <xdr:row>58</xdr:row>
      <xdr:rowOff>0</xdr:rowOff>
    </xdr:to>
    <xdr:graphicFrame macro="">
      <xdr:nvGraphicFramePr>
        <xdr:cNvPr id="42118420" name="9 Gráfico">
          <a:extLst>
            <a:ext uri="{FF2B5EF4-FFF2-40B4-BE49-F238E27FC236}">
              <a16:creationId xmlns:a16="http://schemas.microsoft.com/office/drawing/2014/main" id="{00000000-0008-0000-0200-000014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66675</xdr:colOff>
      <xdr:row>41</xdr:row>
      <xdr:rowOff>0</xdr:rowOff>
    </xdr:from>
    <xdr:to>
      <xdr:col>91</xdr:col>
      <xdr:colOff>0</xdr:colOff>
      <xdr:row>57</xdr:row>
      <xdr:rowOff>152400</xdr:rowOff>
    </xdr:to>
    <xdr:graphicFrame macro="">
      <xdr:nvGraphicFramePr>
        <xdr:cNvPr id="42118421" name="9 Gráfico">
          <a:extLst>
            <a:ext uri="{FF2B5EF4-FFF2-40B4-BE49-F238E27FC236}">
              <a16:creationId xmlns:a16="http://schemas.microsoft.com/office/drawing/2014/main" id="{00000000-0008-0000-0200-000015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0</xdr:colOff>
      <xdr:row>62</xdr:row>
      <xdr:rowOff>123825</xdr:rowOff>
    </xdr:from>
    <xdr:to>
      <xdr:col>49</xdr:col>
      <xdr:colOff>438150</xdr:colOff>
      <xdr:row>95</xdr:row>
      <xdr:rowOff>104775</xdr:rowOff>
    </xdr:to>
    <xdr:graphicFrame macro="">
      <xdr:nvGraphicFramePr>
        <xdr:cNvPr id="42118422" name="9 Gráfico">
          <a:extLst>
            <a:ext uri="{FF2B5EF4-FFF2-40B4-BE49-F238E27FC236}">
              <a16:creationId xmlns:a16="http://schemas.microsoft.com/office/drawing/2014/main" id="{00000000-0008-0000-0200-000016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609600</xdr:colOff>
      <xdr:row>63</xdr:row>
      <xdr:rowOff>95250</xdr:rowOff>
    </xdr:from>
    <xdr:to>
      <xdr:col>67</xdr:col>
      <xdr:colOff>609600</xdr:colOff>
      <xdr:row>80</xdr:row>
      <xdr:rowOff>57150</xdr:rowOff>
    </xdr:to>
    <xdr:graphicFrame macro="">
      <xdr:nvGraphicFramePr>
        <xdr:cNvPr id="42118424" name="2 Gráfico">
          <a:extLst>
            <a:ext uri="{FF2B5EF4-FFF2-40B4-BE49-F238E27FC236}">
              <a16:creationId xmlns:a16="http://schemas.microsoft.com/office/drawing/2014/main" id="{00000000-0008-0000-0200-000018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371475</xdr:colOff>
      <xdr:row>63</xdr:row>
      <xdr:rowOff>57150</xdr:rowOff>
    </xdr:from>
    <xdr:to>
      <xdr:col>72</xdr:col>
      <xdr:colOff>828675</xdr:colOff>
      <xdr:row>80</xdr:row>
      <xdr:rowOff>19050</xdr:rowOff>
    </xdr:to>
    <xdr:graphicFrame macro="">
      <xdr:nvGraphicFramePr>
        <xdr:cNvPr id="42118425" name="24 Gráfico">
          <a:extLst>
            <a:ext uri="{FF2B5EF4-FFF2-40B4-BE49-F238E27FC236}">
              <a16:creationId xmlns:a16="http://schemas.microsoft.com/office/drawing/2014/main" id="{00000000-0008-0000-0200-000019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676275</xdr:colOff>
      <xdr:row>83</xdr:row>
      <xdr:rowOff>0</xdr:rowOff>
    </xdr:from>
    <xdr:to>
      <xdr:col>67</xdr:col>
      <xdr:colOff>676275</xdr:colOff>
      <xdr:row>99</xdr:row>
      <xdr:rowOff>123825</xdr:rowOff>
    </xdr:to>
    <xdr:graphicFrame macro="">
      <xdr:nvGraphicFramePr>
        <xdr:cNvPr id="42118426" name="25 Gráfico">
          <a:extLst>
            <a:ext uri="{FF2B5EF4-FFF2-40B4-BE49-F238E27FC236}">
              <a16:creationId xmlns:a16="http://schemas.microsoft.com/office/drawing/2014/main" id="{00000000-0008-0000-0200-00001A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428625</xdr:colOff>
      <xdr:row>83</xdr:row>
      <xdr:rowOff>9525</xdr:rowOff>
    </xdr:from>
    <xdr:to>
      <xdr:col>72</xdr:col>
      <xdr:colOff>1057275</xdr:colOff>
      <xdr:row>99</xdr:row>
      <xdr:rowOff>142875</xdr:rowOff>
    </xdr:to>
    <xdr:graphicFrame macro="">
      <xdr:nvGraphicFramePr>
        <xdr:cNvPr id="42118427" name="26 Gráfico">
          <a:extLst>
            <a:ext uri="{FF2B5EF4-FFF2-40B4-BE49-F238E27FC236}">
              <a16:creationId xmlns:a16="http://schemas.microsoft.com/office/drawing/2014/main" id="{00000000-0008-0000-0200-00001B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638175</xdr:colOff>
      <xdr:row>103</xdr:row>
      <xdr:rowOff>66675</xdr:rowOff>
    </xdr:from>
    <xdr:to>
      <xdr:col>67</xdr:col>
      <xdr:colOff>638175</xdr:colOff>
      <xdr:row>120</xdr:row>
      <xdr:rowOff>38100</xdr:rowOff>
    </xdr:to>
    <xdr:graphicFrame macro="">
      <xdr:nvGraphicFramePr>
        <xdr:cNvPr id="42118428" name="27 Gráfico">
          <a:extLst>
            <a:ext uri="{FF2B5EF4-FFF2-40B4-BE49-F238E27FC236}">
              <a16:creationId xmlns:a16="http://schemas.microsoft.com/office/drawing/2014/main" id="{00000000-0008-0000-0200-00001C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323850</xdr:colOff>
      <xdr:row>103</xdr:row>
      <xdr:rowOff>38100</xdr:rowOff>
    </xdr:from>
    <xdr:to>
      <xdr:col>72</xdr:col>
      <xdr:colOff>962025</xdr:colOff>
      <xdr:row>120</xdr:row>
      <xdr:rowOff>9525</xdr:rowOff>
    </xdr:to>
    <xdr:graphicFrame macro="">
      <xdr:nvGraphicFramePr>
        <xdr:cNvPr id="42118429" name="28 Gráfico">
          <a:extLst>
            <a:ext uri="{FF2B5EF4-FFF2-40B4-BE49-F238E27FC236}">
              <a16:creationId xmlns:a16="http://schemas.microsoft.com/office/drawing/2014/main" id="{00000000-0008-0000-0200-00001D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581025</xdr:colOff>
      <xdr:row>122</xdr:row>
      <xdr:rowOff>28575</xdr:rowOff>
    </xdr:from>
    <xdr:to>
      <xdr:col>67</xdr:col>
      <xdr:colOff>581025</xdr:colOff>
      <xdr:row>138</xdr:row>
      <xdr:rowOff>161925</xdr:rowOff>
    </xdr:to>
    <xdr:graphicFrame macro="">
      <xdr:nvGraphicFramePr>
        <xdr:cNvPr id="42118430" name="29 Gráfico">
          <a:extLst>
            <a:ext uri="{FF2B5EF4-FFF2-40B4-BE49-F238E27FC236}">
              <a16:creationId xmlns:a16="http://schemas.microsoft.com/office/drawing/2014/main" id="{00000000-0008-0000-0200-00001E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68</xdr:col>
      <xdr:colOff>371475</xdr:colOff>
      <xdr:row>122</xdr:row>
      <xdr:rowOff>9525</xdr:rowOff>
    </xdr:from>
    <xdr:to>
      <xdr:col>72</xdr:col>
      <xdr:colOff>1000125</xdr:colOff>
      <xdr:row>138</xdr:row>
      <xdr:rowOff>142875</xdr:rowOff>
    </xdr:to>
    <xdr:graphicFrame macro="">
      <xdr:nvGraphicFramePr>
        <xdr:cNvPr id="42118431" name="30 Gráfico">
          <a:extLst>
            <a:ext uri="{FF2B5EF4-FFF2-40B4-BE49-F238E27FC236}">
              <a16:creationId xmlns:a16="http://schemas.microsoft.com/office/drawing/2014/main" id="{00000000-0008-0000-0200-00001F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61</xdr:col>
      <xdr:colOff>676275</xdr:colOff>
      <xdr:row>140</xdr:row>
      <xdr:rowOff>152400</xdr:rowOff>
    </xdr:from>
    <xdr:to>
      <xdr:col>67</xdr:col>
      <xdr:colOff>676275</xdr:colOff>
      <xdr:row>157</xdr:row>
      <xdr:rowOff>114300</xdr:rowOff>
    </xdr:to>
    <xdr:graphicFrame macro="">
      <xdr:nvGraphicFramePr>
        <xdr:cNvPr id="42118432" name="32 Gráfico">
          <a:extLst>
            <a:ext uri="{FF2B5EF4-FFF2-40B4-BE49-F238E27FC236}">
              <a16:creationId xmlns:a16="http://schemas.microsoft.com/office/drawing/2014/main" id="{00000000-0008-0000-0200-000020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68</xdr:col>
      <xdr:colOff>447675</xdr:colOff>
      <xdr:row>140</xdr:row>
      <xdr:rowOff>123825</xdr:rowOff>
    </xdr:from>
    <xdr:to>
      <xdr:col>72</xdr:col>
      <xdr:colOff>1085850</xdr:colOff>
      <xdr:row>157</xdr:row>
      <xdr:rowOff>85725</xdr:rowOff>
    </xdr:to>
    <xdr:graphicFrame macro="">
      <xdr:nvGraphicFramePr>
        <xdr:cNvPr id="42118433" name="33 Gráfico">
          <a:extLst>
            <a:ext uri="{FF2B5EF4-FFF2-40B4-BE49-F238E27FC236}">
              <a16:creationId xmlns:a16="http://schemas.microsoft.com/office/drawing/2014/main" id="{00000000-0008-0000-0200-000021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61</xdr:col>
      <xdr:colOff>695325</xdr:colOff>
      <xdr:row>159</xdr:row>
      <xdr:rowOff>85725</xdr:rowOff>
    </xdr:from>
    <xdr:to>
      <xdr:col>67</xdr:col>
      <xdr:colOff>695325</xdr:colOff>
      <xdr:row>176</xdr:row>
      <xdr:rowOff>47625</xdr:rowOff>
    </xdr:to>
    <xdr:graphicFrame macro="">
      <xdr:nvGraphicFramePr>
        <xdr:cNvPr id="42118434" name="34 Gráfico">
          <a:extLst>
            <a:ext uri="{FF2B5EF4-FFF2-40B4-BE49-F238E27FC236}">
              <a16:creationId xmlns:a16="http://schemas.microsoft.com/office/drawing/2014/main" id="{00000000-0008-0000-0200-000022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1152525</xdr:colOff>
      <xdr:row>41</xdr:row>
      <xdr:rowOff>9525</xdr:rowOff>
    </xdr:from>
    <xdr:to>
      <xdr:col>77</xdr:col>
      <xdr:colOff>352425</xdr:colOff>
      <xdr:row>58</xdr:row>
      <xdr:rowOff>0</xdr:rowOff>
    </xdr:to>
    <xdr:graphicFrame macro="">
      <xdr:nvGraphicFramePr>
        <xdr:cNvPr id="42118435" name="41 Gráfico">
          <a:extLst>
            <a:ext uri="{FF2B5EF4-FFF2-40B4-BE49-F238E27FC236}">
              <a16:creationId xmlns:a16="http://schemas.microsoft.com/office/drawing/2014/main" id="{00000000-0008-0000-0200-000023AD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128</xdr:col>
      <xdr:colOff>728383</xdr:colOff>
      <xdr:row>42</xdr:row>
      <xdr:rowOff>73959</xdr:rowOff>
    </xdr:from>
    <xdr:to>
      <xdr:col>133</xdr:col>
      <xdr:colOff>313765</xdr:colOff>
      <xdr:row>59</xdr:row>
      <xdr:rowOff>150159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157</xdr:col>
      <xdr:colOff>76201</xdr:colOff>
      <xdr:row>37</xdr:row>
      <xdr:rowOff>57150</xdr:rowOff>
    </xdr:from>
    <xdr:to>
      <xdr:col>164</xdr:col>
      <xdr:colOff>247651</xdr:colOff>
      <xdr:row>59</xdr:row>
      <xdr:rowOff>114300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171450</xdr:colOff>
      <xdr:row>37</xdr:row>
      <xdr:rowOff>38100</xdr:rowOff>
    </xdr:from>
    <xdr:to>
      <xdr:col>171</xdr:col>
      <xdr:colOff>95250</xdr:colOff>
      <xdr:row>63</xdr:row>
      <xdr:rowOff>114300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172</xdr:col>
      <xdr:colOff>171450</xdr:colOff>
      <xdr:row>37</xdr:row>
      <xdr:rowOff>28575</xdr:rowOff>
    </xdr:from>
    <xdr:to>
      <xdr:col>180</xdr:col>
      <xdr:colOff>542925</xdr:colOff>
      <xdr:row>63</xdr:row>
      <xdr:rowOff>104775</xdr:rowOff>
    </xdr:to>
    <xdr:graphicFrame macro="">
      <xdr:nvGraphicFramePr>
        <xdr:cNvPr id="39" name="38 Gráfico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50</xdr:col>
      <xdr:colOff>204106</xdr:colOff>
      <xdr:row>63</xdr:row>
      <xdr:rowOff>95250</xdr:rowOff>
    </xdr:from>
    <xdr:to>
      <xdr:col>60</xdr:col>
      <xdr:colOff>489856</xdr:colOff>
      <xdr:row>97</xdr:row>
      <xdr:rowOff>13607</xdr:rowOff>
    </xdr:to>
    <xdr:graphicFrame macro="">
      <xdr:nvGraphicFramePr>
        <xdr:cNvPr id="43" name="42 Gráfico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0.16762</cdr:x>
      <cdr:y>0.02678</cdr:y>
    </cdr:from>
    <cdr:to>
      <cdr:x>0.62402</cdr:x>
      <cdr:y>0.1222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58168" y="97464"/>
          <a:ext cx="2064304" cy="347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TUBEROSITY/EMINENCE</a:t>
          </a:r>
          <a:endParaRPr lang="es-ES" sz="1800" b="1"/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0.41084</cdr:x>
      <cdr:y>0.05637</cdr:y>
    </cdr:from>
    <cdr:to>
      <cdr:x>0.54089</cdr:x>
      <cdr:y>0.4065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88673" y="147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PLATEAU</a:t>
          </a:r>
          <a:endParaRPr lang="es-ES" sz="1800" b="1"/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0.20098</cdr:x>
      <cdr:y>0.03431</cdr:y>
    </cdr:from>
    <cdr:to>
      <cdr:x>0.6348</cdr:x>
      <cdr:y>0.36765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918882" y="94130"/>
          <a:ext cx="198344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/>
            <a:t>ALL</a:t>
          </a:r>
          <a:r>
            <a:rPr lang="es-ES" sz="2000" baseline="0"/>
            <a:t> INJURIES BY GENDER</a:t>
          </a:r>
          <a:endParaRPr lang="es-ES" sz="2000"/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0.01114</cdr:x>
      <cdr:y>0.01868</cdr:y>
    </cdr:from>
    <cdr:to>
      <cdr:x>0.44565</cdr:x>
      <cdr:y>0.36536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1981237" cy="942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/>
            <a:t>ACL</a:t>
          </a:r>
          <a:r>
            <a:rPr lang="es-ES" sz="1050" baseline="0"/>
            <a:t> VS KNEE LIGAMENT</a:t>
          </a:r>
          <a:endParaRPr lang="es-ES" sz="1050"/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MCL VS KNEE LIGAMENT</a:t>
          </a:r>
          <a:endParaRPr lang="es-ES" sz="1050"/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TIBIA FX VS TIBIA EMINENCE</a:t>
          </a:r>
          <a:endParaRPr lang="es-ES" sz="1050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49</xdr:row>
      <xdr:rowOff>152400</xdr:rowOff>
    </xdr:from>
    <xdr:to>
      <xdr:col>7</xdr:col>
      <xdr:colOff>533400</xdr:colOff>
      <xdr:row>66</xdr:row>
      <xdr:rowOff>133350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9B584CB7-F59B-457F-9356-D9DB92319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71</xdr:row>
      <xdr:rowOff>9525</xdr:rowOff>
    </xdr:from>
    <xdr:to>
      <xdr:col>7</xdr:col>
      <xdr:colOff>238125</xdr:colOff>
      <xdr:row>88</xdr:row>
      <xdr:rowOff>0</xdr:rowOff>
    </xdr:to>
    <xdr:graphicFrame macro="">
      <xdr:nvGraphicFramePr>
        <xdr:cNvPr id="3" name="3 Gráfico">
          <a:extLst>
            <a:ext uri="{FF2B5EF4-FFF2-40B4-BE49-F238E27FC236}">
              <a16:creationId xmlns:a16="http://schemas.microsoft.com/office/drawing/2014/main" id="{3834B736-96B5-47EA-BA0F-FD60FA103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441511</xdr:colOff>
      <xdr:row>28</xdr:row>
      <xdr:rowOff>152400</xdr:rowOff>
    </xdr:from>
    <xdr:to>
      <xdr:col>7</xdr:col>
      <xdr:colOff>422461</xdr:colOff>
      <xdr:row>45</xdr:row>
      <xdr:rowOff>133350</xdr:rowOff>
    </xdr:to>
    <xdr:graphicFrame macro="">
      <xdr:nvGraphicFramePr>
        <xdr:cNvPr id="4" name="4 Gráfico">
          <a:extLst>
            <a:ext uri="{FF2B5EF4-FFF2-40B4-BE49-F238E27FC236}">
              <a16:creationId xmlns:a16="http://schemas.microsoft.com/office/drawing/2014/main" id="{429C9C04-AFB4-4E43-ADE2-356819CF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721303</xdr:colOff>
      <xdr:row>28</xdr:row>
      <xdr:rowOff>22667</xdr:rowOff>
    </xdr:from>
    <xdr:to>
      <xdr:col>21</xdr:col>
      <xdr:colOff>268432</xdr:colOff>
      <xdr:row>45</xdr:row>
      <xdr:rowOff>3617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E1E072C6-996B-4762-BBE5-EBDD5204F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200025</xdr:colOff>
      <xdr:row>28</xdr:row>
      <xdr:rowOff>95250</xdr:rowOff>
    </xdr:from>
    <xdr:to>
      <xdr:col>28</xdr:col>
      <xdr:colOff>495300</xdr:colOff>
      <xdr:row>45</xdr:row>
      <xdr:rowOff>85725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41E836C2-B7CC-4849-B9EA-FD4D4C264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657225</xdr:colOff>
      <xdr:row>29</xdr:row>
      <xdr:rowOff>28575</xdr:rowOff>
    </xdr:from>
    <xdr:to>
      <xdr:col>35</xdr:col>
      <xdr:colOff>361950</xdr:colOff>
      <xdr:row>46</xdr:row>
      <xdr:rowOff>9525</xdr:rowOff>
    </xdr:to>
    <xdr:graphicFrame macro="">
      <xdr:nvGraphicFramePr>
        <xdr:cNvPr id="7" name="8 Gráfico">
          <a:extLst>
            <a:ext uri="{FF2B5EF4-FFF2-40B4-BE49-F238E27FC236}">
              <a16:creationId xmlns:a16="http://schemas.microsoft.com/office/drawing/2014/main" id="{2B2EDB20-7BAF-4F47-8A64-4C435B8BD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628650</xdr:colOff>
      <xdr:row>28</xdr:row>
      <xdr:rowOff>85725</xdr:rowOff>
    </xdr:from>
    <xdr:to>
      <xdr:col>40</xdr:col>
      <xdr:colOff>1114425</xdr:colOff>
      <xdr:row>45</xdr:row>
      <xdr:rowOff>85725</xdr:rowOff>
    </xdr:to>
    <xdr:graphicFrame macro="">
      <xdr:nvGraphicFramePr>
        <xdr:cNvPr id="8" name="8 Gráfico">
          <a:extLst>
            <a:ext uri="{FF2B5EF4-FFF2-40B4-BE49-F238E27FC236}">
              <a16:creationId xmlns:a16="http://schemas.microsoft.com/office/drawing/2014/main" id="{B7C7562F-93CB-40B6-952E-EAD886433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733425</xdr:colOff>
      <xdr:row>28</xdr:row>
      <xdr:rowOff>57150</xdr:rowOff>
    </xdr:from>
    <xdr:to>
      <xdr:col>46</xdr:col>
      <xdr:colOff>114300</xdr:colOff>
      <xdr:row>45</xdr:row>
      <xdr:rowOff>57150</xdr:rowOff>
    </xdr:to>
    <xdr:graphicFrame macro="">
      <xdr:nvGraphicFramePr>
        <xdr:cNvPr id="9" name="9 Gráfico">
          <a:extLst>
            <a:ext uri="{FF2B5EF4-FFF2-40B4-BE49-F238E27FC236}">
              <a16:creationId xmlns:a16="http://schemas.microsoft.com/office/drawing/2014/main" id="{82701537-87C5-471D-AEC8-B013F0BE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438150</xdr:colOff>
      <xdr:row>29</xdr:row>
      <xdr:rowOff>9525</xdr:rowOff>
    </xdr:from>
    <xdr:to>
      <xdr:col>52</xdr:col>
      <xdr:colOff>533400</xdr:colOff>
      <xdr:row>46</xdr:row>
      <xdr:rowOff>0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1066E877-B598-401A-8666-2749E09B4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53</xdr:col>
      <xdr:colOff>200025</xdr:colOff>
      <xdr:row>28</xdr:row>
      <xdr:rowOff>133350</xdr:rowOff>
    </xdr:from>
    <xdr:to>
      <xdr:col>58</xdr:col>
      <xdr:colOff>352425</xdr:colOff>
      <xdr:row>45</xdr:row>
      <xdr:rowOff>123825</xdr:rowOff>
    </xdr:to>
    <xdr:graphicFrame macro="">
      <xdr:nvGraphicFramePr>
        <xdr:cNvPr id="11" name="9 Gráfico">
          <a:extLst>
            <a:ext uri="{FF2B5EF4-FFF2-40B4-BE49-F238E27FC236}">
              <a16:creationId xmlns:a16="http://schemas.microsoft.com/office/drawing/2014/main" id="{E0D7D3F1-AC47-430C-96C6-9383A16ED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219075</xdr:colOff>
      <xdr:row>28</xdr:row>
      <xdr:rowOff>133350</xdr:rowOff>
    </xdr:from>
    <xdr:to>
      <xdr:col>65</xdr:col>
      <xdr:colOff>152400</xdr:colOff>
      <xdr:row>45</xdr:row>
      <xdr:rowOff>123825</xdr:rowOff>
    </xdr:to>
    <xdr:graphicFrame macro="">
      <xdr:nvGraphicFramePr>
        <xdr:cNvPr id="12" name="9 Gráfico">
          <a:extLst>
            <a:ext uri="{FF2B5EF4-FFF2-40B4-BE49-F238E27FC236}">
              <a16:creationId xmlns:a16="http://schemas.microsoft.com/office/drawing/2014/main" id="{7DCCEFA2-62BB-482F-BBBE-C03A83200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523875</xdr:colOff>
      <xdr:row>51</xdr:row>
      <xdr:rowOff>57150</xdr:rowOff>
    </xdr:from>
    <xdr:to>
      <xdr:col>32</xdr:col>
      <xdr:colOff>666750</xdr:colOff>
      <xdr:row>84</xdr:row>
      <xdr:rowOff>38100</xdr:rowOff>
    </xdr:to>
    <xdr:graphicFrame macro="">
      <xdr:nvGraphicFramePr>
        <xdr:cNvPr id="13" name="9 Gráfico">
          <a:extLst>
            <a:ext uri="{FF2B5EF4-FFF2-40B4-BE49-F238E27FC236}">
              <a16:creationId xmlns:a16="http://schemas.microsoft.com/office/drawing/2014/main" id="{CD8861F9-57D3-4D86-A4E5-2CF849F3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466725</xdr:colOff>
      <xdr:row>28</xdr:row>
      <xdr:rowOff>152400</xdr:rowOff>
    </xdr:from>
    <xdr:to>
      <xdr:col>71</xdr:col>
      <xdr:colOff>400050</xdr:colOff>
      <xdr:row>45</xdr:row>
      <xdr:rowOff>133350</xdr:rowOff>
    </xdr:to>
    <xdr:graphicFrame macro="">
      <xdr:nvGraphicFramePr>
        <xdr:cNvPr id="14" name="9 Gráfico">
          <a:extLst>
            <a:ext uri="{FF2B5EF4-FFF2-40B4-BE49-F238E27FC236}">
              <a16:creationId xmlns:a16="http://schemas.microsoft.com/office/drawing/2014/main" id="{78101593-8B51-4889-876C-92954FEB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352425</xdr:colOff>
      <xdr:row>51</xdr:row>
      <xdr:rowOff>9525</xdr:rowOff>
    </xdr:from>
    <xdr:to>
      <xdr:col>41</xdr:col>
      <xdr:colOff>704850</xdr:colOff>
      <xdr:row>84</xdr:row>
      <xdr:rowOff>0</xdr:rowOff>
    </xdr:to>
    <xdr:graphicFrame macro="">
      <xdr:nvGraphicFramePr>
        <xdr:cNvPr id="15" name="9 Gráfico">
          <a:extLst>
            <a:ext uri="{FF2B5EF4-FFF2-40B4-BE49-F238E27FC236}">
              <a16:creationId xmlns:a16="http://schemas.microsoft.com/office/drawing/2014/main" id="{BF3FD160-5891-4532-9B0F-0F0622C2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50</xdr:row>
      <xdr:rowOff>130175</xdr:rowOff>
    </xdr:from>
    <xdr:to>
      <xdr:col>22</xdr:col>
      <xdr:colOff>671409</xdr:colOff>
      <xdr:row>84</xdr:row>
      <xdr:rowOff>76200</xdr:rowOff>
    </xdr:to>
    <xdr:graphicFrame macro="">
      <xdr:nvGraphicFramePr>
        <xdr:cNvPr id="16" name="9 Gráfico">
          <a:extLst>
            <a:ext uri="{FF2B5EF4-FFF2-40B4-BE49-F238E27FC236}">
              <a16:creationId xmlns:a16="http://schemas.microsoft.com/office/drawing/2014/main" id="{EDB21D9D-7242-4816-9BFB-93EBF1C34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314325</xdr:colOff>
      <xdr:row>73</xdr:row>
      <xdr:rowOff>66675</xdr:rowOff>
    </xdr:from>
    <xdr:to>
      <xdr:col>81</xdr:col>
      <xdr:colOff>209550</xdr:colOff>
      <xdr:row>95</xdr:row>
      <xdr:rowOff>47625</xdr:rowOff>
    </xdr:to>
    <xdr:graphicFrame macro="">
      <xdr:nvGraphicFramePr>
        <xdr:cNvPr id="17" name="26 Gráfico">
          <a:extLst>
            <a:ext uri="{FF2B5EF4-FFF2-40B4-BE49-F238E27FC236}">
              <a16:creationId xmlns:a16="http://schemas.microsoft.com/office/drawing/2014/main" id="{C0F83C5F-15A1-466F-9CA1-D93422D63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77</xdr:col>
      <xdr:colOff>571500</xdr:colOff>
      <xdr:row>29</xdr:row>
      <xdr:rowOff>9525</xdr:rowOff>
    </xdr:from>
    <xdr:to>
      <xdr:col>83</xdr:col>
      <xdr:colOff>504825</xdr:colOff>
      <xdr:row>46</xdr:row>
      <xdr:rowOff>0</xdr:rowOff>
    </xdr:to>
    <xdr:graphicFrame macro="">
      <xdr:nvGraphicFramePr>
        <xdr:cNvPr id="18" name="9 Gráfico">
          <a:extLst>
            <a:ext uri="{FF2B5EF4-FFF2-40B4-BE49-F238E27FC236}">
              <a16:creationId xmlns:a16="http://schemas.microsoft.com/office/drawing/2014/main" id="{5319EA18-6C43-4018-82D1-B971D3891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66675</xdr:colOff>
      <xdr:row>29</xdr:row>
      <xdr:rowOff>0</xdr:rowOff>
    </xdr:from>
    <xdr:to>
      <xdr:col>91</xdr:col>
      <xdr:colOff>0</xdr:colOff>
      <xdr:row>45</xdr:row>
      <xdr:rowOff>152400</xdr:rowOff>
    </xdr:to>
    <xdr:graphicFrame macro="">
      <xdr:nvGraphicFramePr>
        <xdr:cNvPr id="19" name="9 Gráfico">
          <a:extLst>
            <a:ext uri="{FF2B5EF4-FFF2-40B4-BE49-F238E27FC236}">
              <a16:creationId xmlns:a16="http://schemas.microsoft.com/office/drawing/2014/main" id="{C3574C6E-FC52-43CA-8181-F7DD615B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0</xdr:colOff>
      <xdr:row>50</xdr:row>
      <xdr:rowOff>123825</xdr:rowOff>
    </xdr:from>
    <xdr:to>
      <xdr:col>49</xdr:col>
      <xdr:colOff>438150</xdr:colOff>
      <xdr:row>83</xdr:row>
      <xdr:rowOff>104775</xdr:rowOff>
    </xdr:to>
    <xdr:graphicFrame macro="">
      <xdr:nvGraphicFramePr>
        <xdr:cNvPr id="20" name="9 Gráfico">
          <a:extLst>
            <a:ext uri="{FF2B5EF4-FFF2-40B4-BE49-F238E27FC236}">
              <a16:creationId xmlns:a16="http://schemas.microsoft.com/office/drawing/2014/main" id="{C6E67C26-9B2A-4D6A-83A9-7E898C9E4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61</xdr:col>
      <xdr:colOff>609600</xdr:colOff>
      <xdr:row>51</xdr:row>
      <xdr:rowOff>95250</xdr:rowOff>
    </xdr:from>
    <xdr:to>
      <xdr:col>67</xdr:col>
      <xdr:colOff>609600</xdr:colOff>
      <xdr:row>68</xdr:row>
      <xdr:rowOff>57150</xdr:rowOff>
    </xdr:to>
    <xdr:graphicFrame macro="">
      <xdr:nvGraphicFramePr>
        <xdr:cNvPr id="21" name="2 Gráfico">
          <a:extLst>
            <a:ext uri="{FF2B5EF4-FFF2-40B4-BE49-F238E27FC236}">
              <a16:creationId xmlns:a16="http://schemas.microsoft.com/office/drawing/2014/main" id="{E861E317-E674-481B-906C-81463BC72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371475</xdr:colOff>
      <xdr:row>51</xdr:row>
      <xdr:rowOff>57150</xdr:rowOff>
    </xdr:from>
    <xdr:to>
      <xdr:col>72</xdr:col>
      <xdr:colOff>828675</xdr:colOff>
      <xdr:row>68</xdr:row>
      <xdr:rowOff>19050</xdr:rowOff>
    </xdr:to>
    <xdr:graphicFrame macro="">
      <xdr:nvGraphicFramePr>
        <xdr:cNvPr id="22" name="24 Gráfico">
          <a:extLst>
            <a:ext uri="{FF2B5EF4-FFF2-40B4-BE49-F238E27FC236}">
              <a16:creationId xmlns:a16="http://schemas.microsoft.com/office/drawing/2014/main" id="{E7E96457-2D6A-4696-86BB-681A7835C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61</xdr:col>
      <xdr:colOff>676275</xdr:colOff>
      <xdr:row>71</xdr:row>
      <xdr:rowOff>0</xdr:rowOff>
    </xdr:from>
    <xdr:to>
      <xdr:col>67</xdr:col>
      <xdr:colOff>676275</xdr:colOff>
      <xdr:row>87</xdr:row>
      <xdr:rowOff>123825</xdr:rowOff>
    </xdr:to>
    <xdr:graphicFrame macro="">
      <xdr:nvGraphicFramePr>
        <xdr:cNvPr id="23" name="25 Gráfico">
          <a:extLst>
            <a:ext uri="{FF2B5EF4-FFF2-40B4-BE49-F238E27FC236}">
              <a16:creationId xmlns:a16="http://schemas.microsoft.com/office/drawing/2014/main" id="{975D89F8-A311-4E6E-95B5-8BCF18A92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428625</xdr:colOff>
      <xdr:row>71</xdr:row>
      <xdr:rowOff>9525</xdr:rowOff>
    </xdr:from>
    <xdr:to>
      <xdr:col>72</xdr:col>
      <xdr:colOff>1057275</xdr:colOff>
      <xdr:row>87</xdr:row>
      <xdr:rowOff>142875</xdr:rowOff>
    </xdr:to>
    <xdr:graphicFrame macro="">
      <xdr:nvGraphicFramePr>
        <xdr:cNvPr id="24" name="26 Gráfico">
          <a:extLst>
            <a:ext uri="{FF2B5EF4-FFF2-40B4-BE49-F238E27FC236}">
              <a16:creationId xmlns:a16="http://schemas.microsoft.com/office/drawing/2014/main" id="{87265B19-EA23-4E2A-A449-7567CCAF1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638175</xdr:colOff>
      <xdr:row>91</xdr:row>
      <xdr:rowOff>66675</xdr:rowOff>
    </xdr:from>
    <xdr:to>
      <xdr:col>67</xdr:col>
      <xdr:colOff>638175</xdr:colOff>
      <xdr:row>108</xdr:row>
      <xdr:rowOff>38100</xdr:rowOff>
    </xdr:to>
    <xdr:graphicFrame macro="">
      <xdr:nvGraphicFramePr>
        <xdr:cNvPr id="25" name="27 Gráfico">
          <a:extLst>
            <a:ext uri="{FF2B5EF4-FFF2-40B4-BE49-F238E27FC236}">
              <a16:creationId xmlns:a16="http://schemas.microsoft.com/office/drawing/2014/main" id="{2F4CCF93-571C-46EA-BA32-119C8136F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323850</xdr:colOff>
      <xdr:row>91</xdr:row>
      <xdr:rowOff>38100</xdr:rowOff>
    </xdr:from>
    <xdr:to>
      <xdr:col>72</xdr:col>
      <xdr:colOff>962025</xdr:colOff>
      <xdr:row>108</xdr:row>
      <xdr:rowOff>9525</xdr:rowOff>
    </xdr:to>
    <xdr:graphicFrame macro="">
      <xdr:nvGraphicFramePr>
        <xdr:cNvPr id="26" name="28 Gráfico">
          <a:extLst>
            <a:ext uri="{FF2B5EF4-FFF2-40B4-BE49-F238E27FC236}">
              <a16:creationId xmlns:a16="http://schemas.microsoft.com/office/drawing/2014/main" id="{99D30210-DE51-4E6F-AA6D-E3E175F16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581025</xdr:colOff>
      <xdr:row>110</xdr:row>
      <xdr:rowOff>28575</xdr:rowOff>
    </xdr:from>
    <xdr:to>
      <xdr:col>67</xdr:col>
      <xdr:colOff>581025</xdr:colOff>
      <xdr:row>126</xdr:row>
      <xdr:rowOff>161925</xdr:rowOff>
    </xdr:to>
    <xdr:graphicFrame macro="">
      <xdr:nvGraphicFramePr>
        <xdr:cNvPr id="27" name="29 Gráfico">
          <a:extLst>
            <a:ext uri="{FF2B5EF4-FFF2-40B4-BE49-F238E27FC236}">
              <a16:creationId xmlns:a16="http://schemas.microsoft.com/office/drawing/2014/main" id="{C49625A8-EB17-4019-ADD0-5E797B581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68</xdr:col>
      <xdr:colOff>371475</xdr:colOff>
      <xdr:row>110</xdr:row>
      <xdr:rowOff>9525</xdr:rowOff>
    </xdr:from>
    <xdr:to>
      <xdr:col>72</xdr:col>
      <xdr:colOff>1000125</xdr:colOff>
      <xdr:row>126</xdr:row>
      <xdr:rowOff>142875</xdr:rowOff>
    </xdr:to>
    <xdr:graphicFrame macro="">
      <xdr:nvGraphicFramePr>
        <xdr:cNvPr id="28" name="30 Gráfico">
          <a:extLst>
            <a:ext uri="{FF2B5EF4-FFF2-40B4-BE49-F238E27FC236}">
              <a16:creationId xmlns:a16="http://schemas.microsoft.com/office/drawing/2014/main" id="{C542C4B7-E9F5-49D4-8F13-203CE4AFE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61</xdr:col>
      <xdr:colOff>676275</xdr:colOff>
      <xdr:row>128</xdr:row>
      <xdr:rowOff>152400</xdr:rowOff>
    </xdr:from>
    <xdr:to>
      <xdr:col>67</xdr:col>
      <xdr:colOff>676275</xdr:colOff>
      <xdr:row>145</xdr:row>
      <xdr:rowOff>114300</xdr:rowOff>
    </xdr:to>
    <xdr:graphicFrame macro="">
      <xdr:nvGraphicFramePr>
        <xdr:cNvPr id="29" name="32 Gráfico">
          <a:extLst>
            <a:ext uri="{FF2B5EF4-FFF2-40B4-BE49-F238E27FC236}">
              <a16:creationId xmlns:a16="http://schemas.microsoft.com/office/drawing/2014/main" id="{D3F51952-CD1F-43EF-A52F-DB013D8D0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68</xdr:col>
      <xdr:colOff>447675</xdr:colOff>
      <xdr:row>128</xdr:row>
      <xdr:rowOff>123825</xdr:rowOff>
    </xdr:from>
    <xdr:to>
      <xdr:col>72</xdr:col>
      <xdr:colOff>1085850</xdr:colOff>
      <xdr:row>145</xdr:row>
      <xdr:rowOff>85725</xdr:rowOff>
    </xdr:to>
    <xdr:graphicFrame macro="">
      <xdr:nvGraphicFramePr>
        <xdr:cNvPr id="30" name="33 Gráfico">
          <a:extLst>
            <a:ext uri="{FF2B5EF4-FFF2-40B4-BE49-F238E27FC236}">
              <a16:creationId xmlns:a16="http://schemas.microsoft.com/office/drawing/2014/main" id="{34730665-CB66-4872-B38E-4DE6E06AF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61</xdr:col>
      <xdr:colOff>695325</xdr:colOff>
      <xdr:row>147</xdr:row>
      <xdr:rowOff>85725</xdr:rowOff>
    </xdr:from>
    <xdr:to>
      <xdr:col>67</xdr:col>
      <xdr:colOff>695325</xdr:colOff>
      <xdr:row>164</xdr:row>
      <xdr:rowOff>47625</xdr:rowOff>
    </xdr:to>
    <xdr:graphicFrame macro="">
      <xdr:nvGraphicFramePr>
        <xdr:cNvPr id="31" name="34 Gráfico">
          <a:extLst>
            <a:ext uri="{FF2B5EF4-FFF2-40B4-BE49-F238E27FC236}">
              <a16:creationId xmlns:a16="http://schemas.microsoft.com/office/drawing/2014/main" id="{01F6E27E-98CC-4879-B460-E5C6310B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71</xdr:col>
      <xdr:colOff>1152525</xdr:colOff>
      <xdr:row>29</xdr:row>
      <xdr:rowOff>9525</xdr:rowOff>
    </xdr:from>
    <xdr:to>
      <xdr:col>77</xdr:col>
      <xdr:colOff>352425</xdr:colOff>
      <xdr:row>46</xdr:row>
      <xdr:rowOff>0</xdr:rowOff>
    </xdr:to>
    <xdr:graphicFrame macro="">
      <xdr:nvGraphicFramePr>
        <xdr:cNvPr id="32" name="41 Gráfico">
          <a:extLst>
            <a:ext uri="{FF2B5EF4-FFF2-40B4-BE49-F238E27FC236}">
              <a16:creationId xmlns:a16="http://schemas.microsoft.com/office/drawing/2014/main" id="{2522B3F6-8AA2-47C4-A581-8ACEC6879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128</xdr:col>
      <xdr:colOff>728383</xdr:colOff>
      <xdr:row>30</xdr:row>
      <xdr:rowOff>73959</xdr:rowOff>
    </xdr:from>
    <xdr:to>
      <xdr:col>133</xdr:col>
      <xdr:colOff>313765</xdr:colOff>
      <xdr:row>47</xdr:row>
      <xdr:rowOff>150159</xdr:rowOff>
    </xdr:to>
    <xdr:graphicFrame macro="">
      <xdr:nvGraphicFramePr>
        <xdr:cNvPr id="33" name="1 Gráfico">
          <a:extLst>
            <a:ext uri="{FF2B5EF4-FFF2-40B4-BE49-F238E27FC236}">
              <a16:creationId xmlns:a16="http://schemas.microsoft.com/office/drawing/2014/main" id="{BD149019-0CF4-4FC4-A1AE-5D875CD7A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157</xdr:col>
      <xdr:colOff>76201</xdr:colOff>
      <xdr:row>25</xdr:row>
      <xdr:rowOff>57150</xdr:rowOff>
    </xdr:from>
    <xdr:to>
      <xdr:col>164</xdr:col>
      <xdr:colOff>247651</xdr:colOff>
      <xdr:row>47</xdr:row>
      <xdr:rowOff>114300</xdr:rowOff>
    </xdr:to>
    <xdr:graphicFrame macro="">
      <xdr:nvGraphicFramePr>
        <xdr:cNvPr id="34" name="2 Gráfico">
          <a:extLst>
            <a:ext uri="{FF2B5EF4-FFF2-40B4-BE49-F238E27FC236}">
              <a16:creationId xmlns:a16="http://schemas.microsoft.com/office/drawing/2014/main" id="{D0640A0B-BE5E-46E1-A89D-0A3B16096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165</xdr:col>
      <xdr:colOff>217630</xdr:colOff>
      <xdr:row>25</xdr:row>
      <xdr:rowOff>38100</xdr:rowOff>
    </xdr:from>
    <xdr:to>
      <xdr:col>171</xdr:col>
      <xdr:colOff>141430</xdr:colOff>
      <xdr:row>51</xdr:row>
      <xdr:rowOff>114300</xdr:rowOff>
    </xdr:to>
    <xdr:graphicFrame macro="">
      <xdr:nvGraphicFramePr>
        <xdr:cNvPr id="35" name="4 Gráfico">
          <a:extLst>
            <a:ext uri="{FF2B5EF4-FFF2-40B4-BE49-F238E27FC236}">
              <a16:creationId xmlns:a16="http://schemas.microsoft.com/office/drawing/2014/main" id="{53DF453C-E8BB-4424-BC0F-367C3E0F2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172</xdr:col>
      <xdr:colOff>171450</xdr:colOff>
      <xdr:row>25</xdr:row>
      <xdr:rowOff>28575</xdr:rowOff>
    </xdr:from>
    <xdr:to>
      <xdr:col>180</xdr:col>
      <xdr:colOff>542925</xdr:colOff>
      <xdr:row>51</xdr:row>
      <xdr:rowOff>104775</xdr:rowOff>
    </xdr:to>
    <xdr:graphicFrame macro="">
      <xdr:nvGraphicFramePr>
        <xdr:cNvPr id="36" name="38 Gráfico">
          <a:extLst>
            <a:ext uri="{FF2B5EF4-FFF2-40B4-BE49-F238E27FC236}">
              <a16:creationId xmlns:a16="http://schemas.microsoft.com/office/drawing/2014/main" id="{26F482F9-164B-4D8A-AAFD-C0F700327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50</xdr:col>
      <xdr:colOff>204106</xdr:colOff>
      <xdr:row>51</xdr:row>
      <xdr:rowOff>95250</xdr:rowOff>
    </xdr:from>
    <xdr:to>
      <xdr:col>60</xdr:col>
      <xdr:colOff>489856</xdr:colOff>
      <xdr:row>85</xdr:row>
      <xdr:rowOff>13607</xdr:rowOff>
    </xdr:to>
    <xdr:graphicFrame macro="">
      <xdr:nvGraphicFramePr>
        <xdr:cNvPr id="37" name="42 Gráfico">
          <a:extLst>
            <a:ext uri="{FF2B5EF4-FFF2-40B4-BE49-F238E27FC236}">
              <a16:creationId xmlns:a16="http://schemas.microsoft.com/office/drawing/2014/main" id="{6A44074E-C27A-48A8-AFB2-D9EE1B221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18</xdr:col>
      <xdr:colOff>0</xdr:colOff>
      <xdr:row>93</xdr:row>
      <xdr:rowOff>102347</xdr:rowOff>
    </xdr:from>
    <xdr:to>
      <xdr:col>24</xdr:col>
      <xdr:colOff>530225</xdr:colOff>
      <xdr:row>120</xdr:row>
      <xdr:rowOff>3922</xdr:rowOff>
    </xdr:to>
    <xdr:graphicFrame macro="">
      <xdr:nvGraphicFramePr>
        <xdr:cNvPr id="38" name="4 Gráfico">
          <a:extLst>
            <a:ext uri="{FF2B5EF4-FFF2-40B4-BE49-F238E27FC236}">
              <a16:creationId xmlns:a16="http://schemas.microsoft.com/office/drawing/2014/main" id="{CC13332F-F303-49F7-8755-4688FD0C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26</xdr:col>
      <xdr:colOff>430493</xdr:colOff>
      <xdr:row>93</xdr:row>
      <xdr:rowOff>0</xdr:rowOff>
    </xdr:from>
    <xdr:to>
      <xdr:col>35</xdr:col>
      <xdr:colOff>84045</xdr:colOff>
      <xdr:row>120</xdr:row>
      <xdr:rowOff>9525</xdr:rowOff>
    </xdr:to>
    <xdr:graphicFrame macro="">
      <xdr:nvGraphicFramePr>
        <xdr:cNvPr id="39" name="5 Gráfico">
          <a:extLst>
            <a:ext uri="{FF2B5EF4-FFF2-40B4-BE49-F238E27FC236}">
              <a16:creationId xmlns:a16="http://schemas.microsoft.com/office/drawing/2014/main" id="{847185A2-8994-430B-AA8A-EC64C30C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162</xdr:col>
      <xdr:colOff>0</xdr:colOff>
      <xdr:row>60</xdr:row>
      <xdr:rowOff>0</xdr:rowOff>
    </xdr:from>
    <xdr:to>
      <xdr:col>168</xdr:col>
      <xdr:colOff>1159164</xdr:colOff>
      <xdr:row>86</xdr:row>
      <xdr:rowOff>76200</xdr:rowOff>
    </xdr:to>
    <xdr:graphicFrame macro="">
      <xdr:nvGraphicFramePr>
        <xdr:cNvPr id="40" name="4 Gráfico">
          <a:extLst>
            <a:ext uri="{FF2B5EF4-FFF2-40B4-BE49-F238E27FC236}">
              <a16:creationId xmlns:a16="http://schemas.microsoft.com/office/drawing/2014/main" id="{45200623-4BD1-49B9-A335-91FAD72B0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170</xdr:col>
      <xdr:colOff>692728</xdr:colOff>
      <xdr:row>58</xdr:row>
      <xdr:rowOff>138545</xdr:rowOff>
    </xdr:from>
    <xdr:to>
      <xdr:col>179</xdr:col>
      <xdr:colOff>131619</xdr:colOff>
      <xdr:row>85</xdr:row>
      <xdr:rowOff>53108</xdr:rowOff>
    </xdr:to>
    <xdr:graphicFrame macro="">
      <xdr:nvGraphicFramePr>
        <xdr:cNvPr id="41" name="4 Gráfico">
          <a:extLst>
            <a:ext uri="{FF2B5EF4-FFF2-40B4-BE49-F238E27FC236}">
              <a16:creationId xmlns:a16="http://schemas.microsoft.com/office/drawing/2014/main" id="{D4AE4F4B-8177-4810-B54F-A206ED92A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0.41084</cdr:x>
      <cdr:y>0.05637</cdr:y>
    </cdr:from>
    <cdr:to>
      <cdr:x>0.54089</cdr:x>
      <cdr:y>0.4065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88673" y="147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PLATEAU</a:t>
          </a:r>
          <a:endParaRPr lang="es-ES" sz="1800" b="1"/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0.16762</cdr:x>
      <cdr:y>0.02678</cdr:y>
    </cdr:from>
    <cdr:to>
      <cdr:x>0.62402</cdr:x>
      <cdr:y>0.1222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58168" y="97464"/>
          <a:ext cx="2064304" cy="347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TUBEROSITY/EMINENCE</a:t>
          </a:r>
          <a:endParaRPr lang="es-ES" sz="1800" b="1"/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0.41084</cdr:x>
      <cdr:y>0.05637</cdr:y>
    </cdr:from>
    <cdr:to>
      <cdr:x>0.54089</cdr:x>
      <cdr:y>0.4065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888673" y="14720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 b="1"/>
            <a:t>% TIBIA</a:t>
          </a:r>
          <a:r>
            <a:rPr lang="es-ES" sz="1800" b="1" baseline="0"/>
            <a:t> PLATEAU</a:t>
          </a:r>
          <a:endParaRPr lang="es-ES" sz="18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0.20098</cdr:x>
      <cdr:y>0.03431</cdr:y>
    </cdr:from>
    <cdr:to>
      <cdr:x>0.6348</cdr:x>
      <cdr:y>0.36765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918882" y="94130"/>
          <a:ext cx="198344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/>
            <a:t>ALL</a:t>
          </a:r>
          <a:r>
            <a:rPr lang="es-ES" sz="2000" baseline="0"/>
            <a:t> INJURIES BY GENDER</a:t>
          </a:r>
          <a:endParaRPr lang="es-ES" sz="2000"/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0.01114</cdr:x>
      <cdr:y>0.01868</cdr:y>
    </cdr:from>
    <cdr:to>
      <cdr:x>0.44565</cdr:x>
      <cdr:y>0.36536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1981237" cy="942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/>
            <a:t>ACL</a:t>
          </a:r>
          <a:r>
            <a:rPr lang="es-ES" sz="1050" baseline="0"/>
            <a:t> VS KNEE LIGAMENT</a:t>
          </a:r>
          <a:endParaRPr lang="es-ES" sz="1050"/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MCL VS KNEE LIGAMENT</a:t>
          </a:r>
          <a:endParaRPr lang="es-ES" sz="1050"/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TIBIA FX VS TIBIA EMINENCE</a:t>
          </a:r>
          <a:endParaRPr lang="es-ES" sz="1050"/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LCL VS KNEE LIGAMENT</a:t>
          </a:r>
          <a:endParaRPr lang="es-ES" sz="1050"/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PCL VS KNEE LIGAMENT</a:t>
          </a:r>
          <a:endParaRPr lang="es-ES" sz="1050"/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533881</xdr:colOff>
      <xdr:row>44</xdr:row>
      <xdr:rowOff>102773</xdr:rowOff>
    </xdr:from>
    <xdr:to>
      <xdr:col>58</xdr:col>
      <xdr:colOff>141675</xdr:colOff>
      <xdr:row>69</xdr:row>
      <xdr:rowOff>28013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455439</xdr:colOff>
      <xdr:row>44</xdr:row>
      <xdr:rowOff>101654</xdr:rowOff>
    </xdr:from>
    <xdr:to>
      <xdr:col>64</xdr:col>
      <xdr:colOff>735587</xdr:colOff>
      <xdr:row>68</xdr:row>
      <xdr:rowOff>135271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578703</xdr:colOff>
      <xdr:row>44</xdr:row>
      <xdr:rowOff>69155</xdr:rowOff>
    </xdr:from>
    <xdr:to>
      <xdr:col>72</xdr:col>
      <xdr:colOff>108057</xdr:colOff>
      <xdr:row>68</xdr:row>
      <xdr:rowOff>68035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578705</xdr:colOff>
      <xdr:row>72</xdr:row>
      <xdr:rowOff>91567</xdr:rowOff>
    </xdr:from>
    <xdr:to>
      <xdr:col>62</xdr:col>
      <xdr:colOff>668351</xdr:colOff>
      <xdr:row>93</xdr:row>
      <xdr:rowOff>157683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735199</xdr:colOff>
      <xdr:row>44</xdr:row>
      <xdr:rowOff>83951</xdr:rowOff>
    </xdr:from>
    <xdr:to>
      <xdr:col>51</xdr:col>
      <xdr:colOff>57727</xdr:colOff>
      <xdr:row>68</xdr:row>
      <xdr:rowOff>69271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CF1634-C452-4597-8DAD-DD3AF5A08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0.12903</cdr:x>
      <cdr:y>0.0098</cdr:y>
    </cdr:from>
    <cdr:to>
      <cdr:x>0.91448</cdr:x>
      <cdr:y>0.27412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37615" y="37748"/>
          <a:ext cx="3881533" cy="1018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   Total ACL</a:t>
          </a:r>
          <a:r>
            <a:rPr lang="es-ES" sz="1800" b="1" baseline="0"/>
            <a:t> by Age Group Distribution</a:t>
          </a:r>
        </a:p>
        <a:p xmlns:a="http://schemas.openxmlformats.org/drawingml/2006/main">
          <a:r>
            <a:rPr lang="es-ES" sz="1800" b="1"/>
            <a:t>           3.137 in Seasons</a:t>
          </a:r>
          <a:r>
            <a:rPr lang="es-ES" sz="1800" b="1" baseline="0"/>
            <a:t> 2010-2019</a:t>
          </a:r>
          <a:endParaRPr lang="es-ES" sz="18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0.20098</cdr:x>
      <cdr:y>0.03431</cdr:y>
    </cdr:from>
    <cdr:to>
      <cdr:x>0.6348</cdr:x>
      <cdr:y>0.36765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918882" y="94130"/>
          <a:ext cx="198344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/>
            <a:t>ALL</a:t>
          </a:r>
          <a:r>
            <a:rPr lang="es-ES" sz="2000" baseline="0"/>
            <a:t> INJURIES BY GENDER</a:t>
          </a:r>
          <a:endParaRPr lang="es-ES" sz="2000"/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0.11405</cdr:x>
      <cdr:y>0</cdr:y>
    </cdr:from>
    <cdr:to>
      <cdr:x>0.96303</cdr:x>
      <cdr:y>0.37133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21447" y="0"/>
          <a:ext cx="3881533" cy="13149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   Male</a:t>
          </a:r>
          <a:r>
            <a:rPr lang="es-ES" sz="1800" b="1" baseline="0"/>
            <a:t> </a:t>
          </a:r>
          <a:r>
            <a:rPr lang="es-ES" sz="1800" b="1"/>
            <a:t>ACL</a:t>
          </a:r>
          <a:r>
            <a:rPr lang="es-ES" sz="1800" b="1" baseline="0"/>
            <a:t> by Age Group Distribution</a:t>
          </a:r>
        </a:p>
        <a:p xmlns:a="http://schemas.openxmlformats.org/drawingml/2006/main">
          <a:r>
            <a:rPr lang="es-ES" sz="1800" b="1"/>
            <a:t>           1.116 in Seasons</a:t>
          </a:r>
          <a:r>
            <a:rPr lang="es-ES" sz="1800" b="1" baseline="0"/>
            <a:t> 2010-2019</a:t>
          </a:r>
          <a:endParaRPr lang="es-ES" sz="1800" b="1"/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0.09406</cdr:x>
      <cdr:y>0.02745</cdr:y>
    </cdr:from>
    <cdr:to>
      <cdr:x>0.99506</cdr:x>
      <cdr:y>0.54167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57448" y="103322"/>
          <a:ext cx="4381882" cy="19355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   Female ACL</a:t>
          </a:r>
          <a:r>
            <a:rPr lang="es-ES" sz="1800" b="1" baseline="0"/>
            <a:t> by Age Group Distribution</a:t>
          </a:r>
        </a:p>
        <a:p xmlns:a="http://schemas.openxmlformats.org/drawingml/2006/main">
          <a:r>
            <a:rPr lang="es-ES" sz="1800" b="1"/>
            <a:t>           2.021 in Seasons</a:t>
          </a:r>
          <a:r>
            <a:rPr lang="es-ES" sz="1800" b="1" baseline="0"/>
            <a:t> 2010-2019</a:t>
          </a:r>
          <a:endParaRPr lang="es-ES" sz="1800" b="1"/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0.13852</cdr:x>
      <cdr:y>0.0127</cdr:y>
    </cdr:from>
    <cdr:to>
      <cdr:x>0.92397</cdr:x>
      <cdr:y>0.24912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45708" y="48953"/>
          <a:ext cx="3661490" cy="9110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             ACL Gender Distribution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800" b="1">
              <a:effectLst/>
              <a:latin typeface="+mn-lt"/>
              <a:ea typeface="+mn-ea"/>
              <a:cs typeface="+mn-cs"/>
            </a:rPr>
            <a:t>           3.137in Seasons</a:t>
          </a:r>
          <a:r>
            <a:rPr lang="es-ES" sz="1800" b="1" baseline="0">
              <a:effectLst/>
              <a:latin typeface="+mn-lt"/>
              <a:ea typeface="+mn-ea"/>
              <a:cs typeface="+mn-cs"/>
            </a:rPr>
            <a:t> 2010-2019</a:t>
          </a:r>
          <a:endParaRPr lang="es-ES" sz="1800">
            <a:effectLst/>
          </a:endParaRPr>
        </a:p>
        <a:p xmlns:a="http://schemas.openxmlformats.org/drawingml/2006/main">
          <a:pPr>
            <a:lnSpc>
              <a:spcPts val="2100"/>
            </a:lnSpc>
          </a:pPr>
          <a:endParaRPr lang="es-ES" sz="1800" b="1" baseline="0"/>
        </a:p>
        <a:p xmlns:a="http://schemas.openxmlformats.org/drawingml/2006/main">
          <a:r>
            <a:rPr lang="es-ES" sz="1800" b="1"/>
            <a:t>           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11</xdr:row>
      <xdr:rowOff>52387</xdr:rowOff>
    </xdr:from>
    <xdr:to>
      <xdr:col>9</xdr:col>
      <xdr:colOff>9525</xdr:colOff>
      <xdr:row>26</xdr:row>
      <xdr:rowOff>133350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47625</xdr:colOff>
      <xdr:row>11</xdr:row>
      <xdr:rowOff>61912</xdr:rowOff>
    </xdr:from>
    <xdr:to>
      <xdr:col>55</xdr:col>
      <xdr:colOff>47625</xdr:colOff>
      <xdr:row>28</xdr:row>
      <xdr:rowOff>52387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15</xdr:row>
      <xdr:rowOff>128587</xdr:rowOff>
    </xdr:from>
    <xdr:to>
      <xdr:col>23</xdr:col>
      <xdr:colOff>771525</xdr:colOff>
      <xdr:row>32</xdr:row>
      <xdr:rowOff>119062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495300</xdr:colOff>
      <xdr:row>13</xdr:row>
      <xdr:rowOff>14287</xdr:rowOff>
    </xdr:from>
    <xdr:to>
      <xdr:col>32</xdr:col>
      <xdr:colOff>742950</xdr:colOff>
      <xdr:row>30</xdr:row>
      <xdr:rowOff>4762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38100</xdr:colOff>
      <xdr:row>11</xdr:row>
      <xdr:rowOff>52387</xdr:rowOff>
    </xdr:from>
    <xdr:to>
      <xdr:col>42</xdr:col>
      <xdr:colOff>1000125</xdr:colOff>
      <xdr:row>28</xdr:row>
      <xdr:rowOff>42862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457200</xdr:colOff>
      <xdr:row>12</xdr:row>
      <xdr:rowOff>33337</xdr:rowOff>
    </xdr:from>
    <xdr:to>
      <xdr:col>77</xdr:col>
      <xdr:colOff>457200</xdr:colOff>
      <xdr:row>29</xdr:row>
      <xdr:rowOff>23812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82</xdr:col>
      <xdr:colOff>542925</xdr:colOff>
      <xdr:row>11</xdr:row>
      <xdr:rowOff>109537</xdr:rowOff>
    </xdr:from>
    <xdr:to>
      <xdr:col>88</xdr:col>
      <xdr:colOff>542925</xdr:colOff>
      <xdr:row>28</xdr:row>
      <xdr:rowOff>100012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94</xdr:col>
      <xdr:colOff>666750</xdr:colOff>
      <xdr:row>13</xdr:row>
      <xdr:rowOff>33337</xdr:rowOff>
    </xdr:from>
    <xdr:to>
      <xdr:col>100</xdr:col>
      <xdr:colOff>666750</xdr:colOff>
      <xdr:row>30</xdr:row>
      <xdr:rowOff>23812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95</xdr:col>
      <xdr:colOff>180975</xdr:colOff>
      <xdr:row>33</xdr:row>
      <xdr:rowOff>61912</xdr:rowOff>
    </xdr:from>
    <xdr:to>
      <xdr:col>101</xdr:col>
      <xdr:colOff>180975</xdr:colOff>
      <xdr:row>50</xdr:row>
      <xdr:rowOff>52387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419100</xdr:colOff>
      <xdr:row>12</xdr:row>
      <xdr:rowOff>119062</xdr:rowOff>
    </xdr:from>
    <xdr:to>
      <xdr:col>67</xdr:col>
      <xdr:colOff>419100</xdr:colOff>
      <xdr:row>29</xdr:row>
      <xdr:rowOff>109537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38</xdr:row>
      <xdr:rowOff>147637</xdr:rowOff>
    </xdr:from>
    <xdr:to>
      <xdr:col>11</xdr:col>
      <xdr:colOff>828675</xdr:colOff>
      <xdr:row>55</xdr:row>
      <xdr:rowOff>138112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971550</xdr:colOff>
      <xdr:row>38</xdr:row>
      <xdr:rowOff>157162</xdr:rowOff>
    </xdr:from>
    <xdr:to>
      <xdr:col>6</xdr:col>
      <xdr:colOff>0</xdr:colOff>
      <xdr:row>55</xdr:row>
      <xdr:rowOff>147637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58</xdr:row>
      <xdr:rowOff>33337</xdr:rowOff>
    </xdr:from>
    <xdr:to>
      <xdr:col>12</xdr:col>
      <xdr:colOff>19050</xdr:colOff>
      <xdr:row>75</xdr:row>
      <xdr:rowOff>23812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923925</xdr:colOff>
      <xdr:row>77</xdr:row>
      <xdr:rowOff>147637</xdr:rowOff>
    </xdr:from>
    <xdr:to>
      <xdr:col>5</xdr:col>
      <xdr:colOff>800100</xdr:colOff>
      <xdr:row>94</xdr:row>
      <xdr:rowOff>138112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609600</xdr:colOff>
      <xdr:row>39</xdr:row>
      <xdr:rowOff>100012</xdr:rowOff>
    </xdr:from>
    <xdr:to>
      <xdr:col>18</xdr:col>
      <xdr:colOff>180975</xdr:colOff>
      <xdr:row>56</xdr:row>
      <xdr:rowOff>90487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762000</xdr:colOff>
      <xdr:row>59</xdr:row>
      <xdr:rowOff>90487</xdr:rowOff>
    </xdr:from>
    <xdr:to>
      <xdr:col>18</xdr:col>
      <xdr:colOff>333375</xdr:colOff>
      <xdr:row>76</xdr:row>
      <xdr:rowOff>80962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619125</xdr:colOff>
      <xdr:row>40</xdr:row>
      <xdr:rowOff>23812</xdr:rowOff>
    </xdr:from>
    <xdr:to>
      <xdr:col>24</xdr:col>
      <xdr:colOff>619125</xdr:colOff>
      <xdr:row>57</xdr:row>
      <xdr:rowOff>14287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142875</xdr:colOff>
      <xdr:row>60</xdr:row>
      <xdr:rowOff>42862</xdr:rowOff>
    </xdr:from>
    <xdr:to>
      <xdr:col>25</xdr:col>
      <xdr:colOff>142875</xdr:colOff>
      <xdr:row>77</xdr:row>
      <xdr:rowOff>33337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742951</xdr:colOff>
      <xdr:row>57</xdr:row>
      <xdr:rowOff>38101</xdr:rowOff>
    </xdr:from>
    <xdr:to>
      <xdr:col>5</xdr:col>
      <xdr:colOff>790576</xdr:colOff>
      <xdr:row>74</xdr:row>
      <xdr:rowOff>104776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0.26111</cdr:x>
      <cdr:y>0.03125</cdr:y>
    </cdr:from>
    <cdr:to>
      <cdr:x>0.46111</cdr:x>
      <cdr:y>0.36458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193800" y="857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ACL GENDER DISTRIBUTION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0.05625</cdr:x>
      <cdr:y>0.02604</cdr:y>
    </cdr:from>
    <cdr:to>
      <cdr:x>0.25625</cdr:x>
      <cdr:y>0.35938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57175" y="714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600"/>
            <a:t>TOTAL SKI INJURIES GENDER</a:t>
          </a:r>
          <a:r>
            <a:rPr lang="es-ES" sz="1600" baseline="0"/>
            <a:t> DISTRIBUTION</a:t>
          </a:r>
          <a:endParaRPr lang="es-ES" sz="1600"/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0.24861</cdr:x>
      <cdr:y>0.01157</cdr:y>
    </cdr:from>
    <cdr:to>
      <cdr:x>0.44861</cdr:x>
      <cdr:y>0.34491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136650" y="31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LCL GENDER DISTRIBUTION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0.23611</cdr:x>
      <cdr:y>0.03588</cdr:y>
    </cdr:from>
    <cdr:to>
      <cdr:x>0.43611</cdr:x>
      <cdr:y>0.36921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79500" y="984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MCL GENDER DISTRIBUTION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0.07361</cdr:x>
      <cdr:y>0.03241</cdr:y>
    </cdr:from>
    <cdr:to>
      <cdr:x>0.27361</cdr:x>
      <cdr:y>0.36574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36550" y="88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SPRAIN/CONTUSIONS</a:t>
          </a:r>
          <a:r>
            <a:rPr lang="es-ES" sz="1600" baseline="0"/>
            <a:t> </a:t>
          </a:r>
          <a:r>
            <a:rPr lang="es-ES" sz="1600"/>
            <a:t>GENDER DISTRIBUTION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0.01114</cdr:x>
      <cdr:y>0.01868</cdr:y>
    </cdr:from>
    <cdr:to>
      <cdr:x>0.44565</cdr:x>
      <cdr:y>0.36536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1981237" cy="9429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/>
            <a:t>ACL</a:t>
          </a:r>
          <a:r>
            <a:rPr lang="es-ES" sz="1050" baseline="0"/>
            <a:t> VS KNEE LIGAMENT</a:t>
          </a:r>
          <a:endParaRPr lang="es-ES" sz="1050"/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0.19444</cdr:x>
      <cdr:y>0.01852</cdr:y>
    </cdr:from>
    <cdr:to>
      <cdr:x>0.39444</cdr:x>
      <cdr:y>0.35185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8890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SEGOND GENDER DISTRIBUTION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0.12778</cdr:x>
      <cdr:y>0.02546</cdr:y>
    </cdr:from>
    <cdr:to>
      <cdr:x>0.32778</cdr:x>
      <cdr:y>0.3588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84200" y="69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TIBIA EMINENCE</a:t>
          </a:r>
          <a:r>
            <a:rPr lang="es-ES" sz="1600" baseline="0"/>
            <a:t> </a:t>
          </a:r>
          <a:r>
            <a:rPr lang="es-ES" sz="1600"/>
            <a:t>GENDER DISTRIBUTION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0.02199</cdr:y>
    </cdr:from>
    <cdr:to>
      <cdr:x>0.28611</cdr:x>
      <cdr:y>0.35532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93700" y="60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TIBIA TUBEROSITY GENDER DISTRIBUTION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0.11111</cdr:x>
      <cdr:y>0.02546</cdr:y>
    </cdr:from>
    <cdr:to>
      <cdr:x>0.31111</cdr:x>
      <cdr:y>0.3588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0" y="69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600"/>
            <a:t>DOWNHILL KNEE INJURIES</a:t>
          </a:r>
          <a:r>
            <a:rPr lang="es-ES" sz="1600" baseline="0"/>
            <a:t> </a:t>
          </a:r>
          <a:r>
            <a:rPr lang="es-ES" sz="1600"/>
            <a:t>GENDER DISTRIBUTION</a:t>
          </a:r>
        </a:p>
      </cdr:txBody>
    </cdr:sp>
  </cdr:relSizeAnchor>
</c:userShapes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437963</xdr:colOff>
      <xdr:row>40</xdr:row>
      <xdr:rowOff>84231</xdr:rowOff>
    </xdr:from>
    <xdr:to>
      <xdr:col>4</xdr:col>
      <xdr:colOff>1354604</xdr:colOff>
      <xdr:row>65</xdr:row>
      <xdr:rowOff>131855</xdr:rowOff>
    </xdr:to>
    <xdr:graphicFrame macro="">
      <xdr:nvGraphicFramePr>
        <xdr:cNvPr id="27864700" name="4 Gráfico">
          <a:extLst>
            <a:ext uri="{FF2B5EF4-FFF2-40B4-BE49-F238E27FC236}">
              <a16:creationId xmlns:a16="http://schemas.microsoft.com/office/drawing/2014/main" id="{00000000-0008-0000-0600-00007C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1334620</xdr:colOff>
      <xdr:row>29</xdr:row>
      <xdr:rowOff>151466</xdr:rowOff>
    </xdr:from>
    <xdr:to>
      <xdr:col>10</xdr:col>
      <xdr:colOff>1296520</xdr:colOff>
      <xdr:row>47</xdr:row>
      <xdr:rowOff>51734</xdr:rowOff>
    </xdr:to>
    <xdr:graphicFrame macro="">
      <xdr:nvGraphicFramePr>
        <xdr:cNvPr id="27864701" name="4 Gráfico">
          <a:extLst>
            <a:ext uri="{FF2B5EF4-FFF2-40B4-BE49-F238E27FC236}">
              <a16:creationId xmlns:a16="http://schemas.microsoft.com/office/drawing/2014/main" id="{00000000-0008-0000-0600-00007D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435349</xdr:colOff>
      <xdr:row>29</xdr:row>
      <xdr:rowOff>135030</xdr:rowOff>
    </xdr:from>
    <xdr:to>
      <xdr:col>12</xdr:col>
      <xdr:colOff>892549</xdr:colOff>
      <xdr:row>47</xdr:row>
      <xdr:rowOff>20730</xdr:rowOff>
    </xdr:to>
    <xdr:graphicFrame macro="">
      <xdr:nvGraphicFramePr>
        <xdr:cNvPr id="27864702" name="1 Gráfico">
          <a:extLst>
            <a:ext uri="{FF2B5EF4-FFF2-40B4-BE49-F238E27FC236}">
              <a16:creationId xmlns:a16="http://schemas.microsoft.com/office/drawing/2014/main" id="{00000000-0008-0000-0600-00007E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1009650</xdr:colOff>
      <xdr:row>27</xdr:row>
      <xdr:rowOff>133350</xdr:rowOff>
    </xdr:from>
    <xdr:to>
      <xdr:col>14</xdr:col>
      <xdr:colOff>2505075</xdr:colOff>
      <xdr:row>45</xdr:row>
      <xdr:rowOff>9525</xdr:rowOff>
    </xdr:to>
    <xdr:graphicFrame macro="">
      <xdr:nvGraphicFramePr>
        <xdr:cNvPr id="27864703" name="4 Gráfico">
          <a:extLst>
            <a:ext uri="{FF2B5EF4-FFF2-40B4-BE49-F238E27FC236}">
              <a16:creationId xmlns:a16="http://schemas.microsoft.com/office/drawing/2014/main" id="{00000000-0008-0000-0600-00007F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1104900</xdr:colOff>
      <xdr:row>46</xdr:row>
      <xdr:rowOff>28575</xdr:rowOff>
    </xdr:from>
    <xdr:to>
      <xdr:col>14</xdr:col>
      <xdr:colOff>2600325</xdr:colOff>
      <xdr:row>63</xdr:row>
      <xdr:rowOff>85725</xdr:rowOff>
    </xdr:to>
    <xdr:graphicFrame macro="">
      <xdr:nvGraphicFramePr>
        <xdr:cNvPr id="27864704" name="5 Gráfico">
          <a:extLst>
            <a:ext uri="{FF2B5EF4-FFF2-40B4-BE49-F238E27FC236}">
              <a16:creationId xmlns:a16="http://schemas.microsoft.com/office/drawing/2014/main" id="{00000000-0008-0000-0600-000080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1133475</xdr:colOff>
      <xdr:row>47</xdr:row>
      <xdr:rowOff>66675</xdr:rowOff>
    </xdr:from>
    <xdr:to>
      <xdr:col>9</xdr:col>
      <xdr:colOff>1095375</xdr:colOff>
      <xdr:row>64</xdr:row>
      <xdr:rowOff>123825</xdr:rowOff>
    </xdr:to>
    <xdr:graphicFrame macro="">
      <xdr:nvGraphicFramePr>
        <xdr:cNvPr id="27864705" name="4 Gráfico">
          <a:extLst>
            <a:ext uri="{FF2B5EF4-FFF2-40B4-BE49-F238E27FC236}">
              <a16:creationId xmlns:a16="http://schemas.microsoft.com/office/drawing/2014/main" id="{00000000-0008-0000-0600-0000812EA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35</xdr:row>
      <xdr:rowOff>28575</xdr:rowOff>
    </xdr:from>
    <xdr:to>
      <xdr:col>15</xdr:col>
      <xdr:colOff>476250</xdr:colOff>
      <xdr:row>69</xdr:row>
      <xdr:rowOff>152400</xdr:rowOff>
    </xdr:to>
    <xdr:graphicFrame macro="">
      <xdr:nvGraphicFramePr>
        <xdr:cNvPr id="40133234" name="2 Gráfico">
          <a:extLst>
            <a:ext uri="{FF2B5EF4-FFF2-40B4-BE49-F238E27FC236}">
              <a16:creationId xmlns:a16="http://schemas.microsoft.com/office/drawing/2014/main" id="{00000000-0008-0000-0800-000072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628650</xdr:colOff>
      <xdr:row>35</xdr:row>
      <xdr:rowOff>133350</xdr:rowOff>
    </xdr:from>
    <xdr:to>
      <xdr:col>24</xdr:col>
      <xdr:colOff>523875</xdr:colOff>
      <xdr:row>54</xdr:row>
      <xdr:rowOff>161925</xdr:rowOff>
    </xdr:to>
    <xdr:graphicFrame macro="">
      <xdr:nvGraphicFramePr>
        <xdr:cNvPr id="40133235" name="3 Gráfico">
          <a:extLst>
            <a:ext uri="{FF2B5EF4-FFF2-40B4-BE49-F238E27FC236}">
              <a16:creationId xmlns:a16="http://schemas.microsoft.com/office/drawing/2014/main" id="{00000000-0008-0000-0800-000073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676275</xdr:colOff>
      <xdr:row>39</xdr:row>
      <xdr:rowOff>28575</xdr:rowOff>
    </xdr:from>
    <xdr:to>
      <xdr:col>36</xdr:col>
      <xdr:colOff>685800</xdr:colOff>
      <xdr:row>62</xdr:row>
      <xdr:rowOff>28575</xdr:rowOff>
    </xdr:to>
    <xdr:graphicFrame macro="">
      <xdr:nvGraphicFramePr>
        <xdr:cNvPr id="40133236" name="4 Gráfico">
          <a:extLst>
            <a:ext uri="{FF2B5EF4-FFF2-40B4-BE49-F238E27FC236}">
              <a16:creationId xmlns:a16="http://schemas.microsoft.com/office/drawing/2014/main" id="{00000000-0008-0000-0800-000074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252693</xdr:colOff>
      <xdr:row>37</xdr:row>
      <xdr:rowOff>72278</xdr:rowOff>
    </xdr:from>
    <xdr:to>
      <xdr:col>48</xdr:col>
      <xdr:colOff>7845</xdr:colOff>
      <xdr:row>61</xdr:row>
      <xdr:rowOff>5603</xdr:rowOff>
    </xdr:to>
    <xdr:graphicFrame macro="">
      <xdr:nvGraphicFramePr>
        <xdr:cNvPr id="40133237" name="5 Gráfico">
          <a:extLst>
            <a:ext uri="{FF2B5EF4-FFF2-40B4-BE49-F238E27FC236}">
              <a16:creationId xmlns:a16="http://schemas.microsoft.com/office/drawing/2014/main" id="{00000000-0008-0000-0800-000075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38100</xdr:colOff>
      <xdr:row>36</xdr:row>
      <xdr:rowOff>95250</xdr:rowOff>
    </xdr:from>
    <xdr:to>
      <xdr:col>60</xdr:col>
      <xdr:colOff>219075</xdr:colOff>
      <xdr:row>53</xdr:row>
      <xdr:rowOff>85725</xdr:rowOff>
    </xdr:to>
    <xdr:graphicFrame macro="">
      <xdr:nvGraphicFramePr>
        <xdr:cNvPr id="40133238" name="2 Gráfico">
          <a:extLst>
            <a:ext uri="{FF2B5EF4-FFF2-40B4-BE49-F238E27FC236}">
              <a16:creationId xmlns:a16="http://schemas.microsoft.com/office/drawing/2014/main" id="{00000000-0008-0000-0800-000076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1057275</xdr:colOff>
      <xdr:row>36</xdr:row>
      <xdr:rowOff>95250</xdr:rowOff>
    </xdr:from>
    <xdr:to>
      <xdr:col>64</xdr:col>
      <xdr:colOff>1247775</xdr:colOff>
      <xdr:row>53</xdr:row>
      <xdr:rowOff>95250</xdr:rowOff>
    </xdr:to>
    <xdr:graphicFrame macro="">
      <xdr:nvGraphicFramePr>
        <xdr:cNvPr id="40133239" name="7 Gráfico">
          <a:extLst>
            <a:ext uri="{FF2B5EF4-FFF2-40B4-BE49-F238E27FC236}">
              <a16:creationId xmlns:a16="http://schemas.microsoft.com/office/drawing/2014/main" id="{00000000-0008-0000-0800-000077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1028700</xdr:colOff>
      <xdr:row>58</xdr:row>
      <xdr:rowOff>114300</xdr:rowOff>
    </xdr:from>
    <xdr:to>
      <xdr:col>21</xdr:col>
      <xdr:colOff>1085850</xdr:colOff>
      <xdr:row>75</xdr:row>
      <xdr:rowOff>95250</xdr:rowOff>
    </xdr:to>
    <xdr:graphicFrame macro="">
      <xdr:nvGraphicFramePr>
        <xdr:cNvPr id="40133242" name="3 Gráfico">
          <a:extLst>
            <a:ext uri="{FF2B5EF4-FFF2-40B4-BE49-F238E27FC236}">
              <a16:creationId xmlns:a16="http://schemas.microsoft.com/office/drawing/2014/main" id="{00000000-0008-0000-0800-00007A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342900</xdr:colOff>
      <xdr:row>58</xdr:row>
      <xdr:rowOff>47625</xdr:rowOff>
    </xdr:from>
    <xdr:to>
      <xdr:col>24</xdr:col>
      <xdr:colOff>1819275</xdr:colOff>
      <xdr:row>75</xdr:row>
      <xdr:rowOff>38100</xdr:rowOff>
    </xdr:to>
    <xdr:graphicFrame macro="">
      <xdr:nvGraphicFramePr>
        <xdr:cNvPr id="40133243" name="11 Gráfico">
          <a:extLst>
            <a:ext uri="{FF2B5EF4-FFF2-40B4-BE49-F238E27FC236}">
              <a16:creationId xmlns:a16="http://schemas.microsoft.com/office/drawing/2014/main" id="{00000000-0008-0000-0800-00007B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58</xdr:row>
      <xdr:rowOff>0</xdr:rowOff>
    </xdr:from>
    <xdr:to>
      <xdr:col>27</xdr:col>
      <xdr:colOff>1123950</xdr:colOff>
      <xdr:row>74</xdr:row>
      <xdr:rowOff>152400</xdr:rowOff>
    </xdr:to>
    <xdr:graphicFrame macro="">
      <xdr:nvGraphicFramePr>
        <xdr:cNvPr id="40133244" name="12 Gráfico">
          <a:extLst>
            <a:ext uri="{FF2B5EF4-FFF2-40B4-BE49-F238E27FC236}">
              <a16:creationId xmlns:a16="http://schemas.microsoft.com/office/drawing/2014/main" id="{00000000-0008-0000-0800-00007C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1362075</xdr:colOff>
      <xdr:row>59</xdr:row>
      <xdr:rowOff>38100</xdr:rowOff>
    </xdr:from>
    <xdr:to>
      <xdr:col>30</xdr:col>
      <xdr:colOff>1009650</xdr:colOff>
      <xdr:row>76</xdr:row>
      <xdr:rowOff>28575</xdr:rowOff>
    </xdr:to>
    <xdr:graphicFrame macro="">
      <xdr:nvGraphicFramePr>
        <xdr:cNvPr id="40133245" name="13 Gráfico">
          <a:extLst>
            <a:ext uri="{FF2B5EF4-FFF2-40B4-BE49-F238E27FC236}">
              <a16:creationId xmlns:a16="http://schemas.microsoft.com/office/drawing/2014/main" id="{00000000-0008-0000-0800-00007D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219075</xdr:colOff>
      <xdr:row>77</xdr:row>
      <xdr:rowOff>95250</xdr:rowOff>
    </xdr:from>
    <xdr:to>
      <xdr:col>22</xdr:col>
      <xdr:colOff>342900</xdr:colOff>
      <xdr:row>94</xdr:row>
      <xdr:rowOff>95250</xdr:rowOff>
    </xdr:to>
    <xdr:graphicFrame macro="">
      <xdr:nvGraphicFramePr>
        <xdr:cNvPr id="40133246" name="15 Gráfico">
          <a:extLst>
            <a:ext uri="{FF2B5EF4-FFF2-40B4-BE49-F238E27FC236}">
              <a16:creationId xmlns:a16="http://schemas.microsoft.com/office/drawing/2014/main" id="{00000000-0008-0000-0800-00007E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704850</xdr:colOff>
      <xdr:row>77</xdr:row>
      <xdr:rowOff>66675</xdr:rowOff>
    </xdr:from>
    <xdr:to>
      <xdr:col>25</xdr:col>
      <xdr:colOff>219075</xdr:colOff>
      <xdr:row>94</xdr:row>
      <xdr:rowOff>47625</xdr:rowOff>
    </xdr:to>
    <xdr:graphicFrame macro="">
      <xdr:nvGraphicFramePr>
        <xdr:cNvPr id="40133247" name="16 Gráfico">
          <a:extLst>
            <a:ext uri="{FF2B5EF4-FFF2-40B4-BE49-F238E27FC236}">
              <a16:creationId xmlns:a16="http://schemas.microsoft.com/office/drawing/2014/main" id="{00000000-0008-0000-0800-00007F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1209675</xdr:colOff>
      <xdr:row>39</xdr:row>
      <xdr:rowOff>95250</xdr:rowOff>
    </xdr:from>
    <xdr:to>
      <xdr:col>39</xdr:col>
      <xdr:colOff>2085975</xdr:colOff>
      <xdr:row>56</xdr:row>
      <xdr:rowOff>95250</xdr:rowOff>
    </xdr:to>
    <xdr:graphicFrame macro="">
      <xdr:nvGraphicFramePr>
        <xdr:cNvPr id="40133248" name="6 Gráfico">
          <a:extLst>
            <a:ext uri="{FF2B5EF4-FFF2-40B4-BE49-F238E27FC236}">
              <a16:creationId xmlns:a16="http://schemas.microsoft.com/office/drawing/2014/main" id="{00000000-0008-0000-0800-000080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466725</xdr:colOff>
      <xdr:row>35</xdr:row>
      <xdr:rowOff>9525</xdr:rowOff>
    </xdr:from>
    <xdr:to>
      <xdr:col>55</xdr:col>
      <xdr:colOff>1009650</xdr:colOff>
      <xdr:row>51</xdr:row>
      <xdr:rowOff>133350</xdr:rowOff>
    </xdr:to>
    <xdr:graphicFrame macro="">
      <xdr:nvGraphicFramePr>
        <xdr:cNvPr id="40133249" name="2 Gráfico">
          <a:extLst>
            <a:ext uri="{FF2B5EF4-FFF2-40B4-BE49-F238E27FC236}">
              <a16:creationId xmlns:a16="http://schemas.microsoft.com/office/drawing/2014/main" id="{00000000-0008-0000-0800-000081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60</xdr:col>
      <xdr:colOff>1133475</xdr:colOff>
      <xdr:row>57</xdr:row>
      <xdr:rowOff>133350</xdr:rowOff>
    </xdr:from>
    <xdr:to>
      <xdr:col>63</xdr:col>
      <xdr:colOff>1400175</xdr:colOff>
      <xdr:row>74</xdr:row>
      <xdr:rowOff>123825</xdr:rowOff>
    </xdr:to>
    <xdr:graphicFrame macro="">
      <xdr:nvGraphicFramePr>
        <xdr:cNvPr id="40133250" name="3 Gráfico">
          <a:extLst>
            <a:ext uri="{FF2B5EF4-FFF2-40B4-BE49-F238E27FC236}">
              <a16:creationId xmlns:a16="http://schemas.microsoft.com/office/drawing/2014/main" id="{00000000-0008-0000-0800-000082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476250</xdr:colOff>
      <xdr:row>57</xdr:row>
      <xdr:rowOff>95250</xdr:rowOff>
    </xdr:from>
    <xdr:to>
      <xdr:col>67</xdr:col>
      <xdr:colOff>628650</xdr:colOff>
      <xdr:row>74</xdr:row>
      <xdr:rowOff>95250</xdr:rowOff>
    </xdr:to>
    <xdr:graphicFrame macro="">
      <xdr:nvGraphicFramePr>
        <xdr:cNvPr id="40133251" name="11 Gráfico">
          <a:extLst>
            <a:ext uri="{FF2B5EF4-FFF2-40B4-BE49-F238E27FC236}">
              <a16:creationId xmlns:a16="http://schemas.microsoft.com/office/drawing/2014/main" id="{00000000-0008-0000-0800-000083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1276350</xdr:colOff>
      <xdr:row>57</xdr:row>
      <xdr:rowOff>85725</xdr:rowOff>
    </xdr:from>
    <xdr:to>
      <xdr:col>70</xdr:col>
      <xdr:colOff>1466850</xdr:colOff>
      <xdr:row>74</xdr:row>
      <xdr:rowOff>66675</xdr:rowOff>
    </xdr:to>
    <xdr:graphicFrame macro="">
      <xdr:nvGraphicFramePr>
        <xdr:cNvPr id="40133252" name="12 Gráfico">
          <a:extLst>
            <a:ext uri="{FF2B5EF4-FFF2-40B4-BE49-F238E27FC236}">
              <a16:creationId xmlns:a16="http://schemas.microsoft.com/office/drawing/2014/main" id="{00000000-0008-0000-0800-000084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371475</xdr:colOff>
      <xdr:row>57</xdr:row>
      <xdr:rowOff>66675</xdr:rowOff>
    </xdr:from>
    <xdr:to>
      <xdr:col>74</xdr:col>
      <xdr:colOff>1190625</xdr:colOff>
      <xdr:row>74</xdr:row>
      <xdr:rowOff>66675</xdr:rowOff>
    </xdr:to>
    <xdr:graphicFrame macro="">
      <xdr:nvGraphicFramePr>
        <xdr:cNvPr id="40133253" name="13 Gráfico">
          <a:extLst>
            <a:ext uri="{FF2B5EF4-FFF2-40B4-BE49-F238E27FC236}">
              <a16:creationId xmlns:a16="http://schemas.microsoft.com/office/drawing/2014/main" id="{00000000-0008-0000-0800-000085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60</xdr:col>
      <xdr:colOff>1076325</xdr:colOff>
      <xdr:row>77</xdr:row>
      <xdr:rowOff>95250</xdr:rowOff>
    </xdr:from>
    <xdr:to>
      <xdr:col>63</xdr:col>
      <xdr:colOff>1352550</xdr:colOff>
      <xdr:row>94</xdr:row>
      <xdr:rowOff>95250</xdr:rowOff>
    </xdr:to>
    <xdr:graphicFrame macro="">
      <xdr:nvGraphicFramePr>
        <xdr:cNvPr id="40133254" name="15 Gráfico">
          <a:extLst>
            <a:ext uri="{FF2B5EF4-FFF2-40B4-BE49-F238E27FC236}">
              <a16:creationId xmlns:a16="http://schemas.microsoft.com/office/drawing/2014/main" id="{00000000-0008-0000-0800-000086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68</xdr:col>
      <xdr:colOff>57150</xdr:colOff>
      <xdr:row>76</xdr:row>
      <xdr:rowOff>123825</xdr:rowOff>
    </xdr:from>
    <xdr:to>
      <xdr:col>71</xdr:col>
      <xdr:colOff>95250</xdr:colOff>
      <xdr:row>93</xdr:row>
      <xdr:rowOff>114300</xdr:rowOff>
    </xdr:to>
    <xdr:graphicFrame macro="">
      <xdr:nvGraphicFramePr>
        <xdr:cNvPr id="40133256" name="13 Gráfico">
          <a:extLst>
            <a:ext uri="{FF2B5EF4-FFF2-40B4-BE49-F238E27FC236}">
              <a16:creationId xmlns:a16="http://schemas.microsoft.com/office/drawing/2014/main" id="{00000000-0008-0000-0800-000088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71</xdr:col>
      <xdr:colOff>571500</xdr:colOff>
      <xdr:row>76</xdr:row>
      <xdr:rowOff>85725</xdr:rowOff>
    </xdr:from>
    <xdr:to>
      <xdr:col>74</xdr:col>
      <xdr:colOff>1381125</xdr:colOff>
      <xdr:row>93</xdr:row>
      <xdr:rowOff>76200</xdr:rowOff>
    </xdr:to>
    <xdr:graphicFrame macro="">
      <xdr:nvGraphicFramePr>
        <xdr:cNvPr id="40133257" name="13 Gráfico">
          <a:extLst>
            <a:ext uri="{FF2B5EF4-FFF2-40B4-BE49-F238E27FC236}">
              <a16:creationId xmlns:a16="http://schemas.microsoft.com/office/drawing/2014/main" id="{00000000-0008-0000-0800-000089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52</xdr:col>
      <xdr:colOff>990600</xdr:colOff>
      <xdr:row>55</xdr:row>
      <xdr:rowOff>95250</xdr:rowOff>
    </xdr:from>
    <xdr:to>
      <xdr:col>55</xdr:col>
      <xdr:colOff>1552575</xdr:colOff>
      <xdr:row>72</xdr:row>
      <xdr:rowOff>57150</xdr:rowOff>
    </xdr:to>
    <xdr:graphicFrame macro="">
      <xdr:nvGraphicFramePr>
        <xdr:cNvPr id="40133258" name="1 Gráfico">
          <a:extLst>
            <a:ext uri="{FF2B5EF4-FFF2-40B4-BE49-F238E27FC236}">
              <a16:creationId xmlns:a16="http://schemas.microsoft.com/office/drawing/2014/main" id="{00000000-0008-0000-0800-00008A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676275</xdr:colOff>
      <xdr:row>76</xdr:row>
      <xdr:rowOff>123825</xdr:rowOff>
    </xdr:from>
    <xdr:to>
      <xdr:col>17</xdr:col>
      <xdr:colOff>276225</xdr:colOff>
      <xdr:row>101</xdr:row>
      <xdr:rowOff>66675</xdr:rowOff>
    </xdr:to>
    <xdr:graphicFrame macro="">
      <xdr:nvGraphicFramePr>
        <xdr:cNvPr id="40133259" name="1 Gráfico">
          <a:extLst>
            <a:ext uri="{FF2B5EF4-FFF2-40B4-BE49-F238E27FC236}">
              <a16:creationId xmlns:a16="http://schemas.microsoft.com/office/drawing/2014/main" id="{00000000-0008-0000-0800-00008B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561975</xdr:colOff>
      <xdr:row>76</xdr:row>
      <xdr:rowOff>114300</xdr:rowOff>
    </xdr:from>
    <xdr:to>
      <xdr:col>9</xdr:col>
      <xdr:colOff>466725</xdr:colOff>
      <xdr:row>100</xdr:row>
      <xdr:rowOff>142875</xdr:rowOff>
    </xdr:to>
    <xdr:graphicFrame macro="">
      <xdr:nvGraphicFramePr>
        <xdr:cNvPr id="40133260" name="2 Gráfico">
          <a:extLst>
            <a:ext uri="{FF2B5EF4-FFF2-40B4-BE49-F238E27FC236}">
              <a16:creationId xmlns:a16="http://schemas.microsoft.com/office/drawing/2014/main" id="{00000000-0008-0000-0800-00008C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104775</xdr:colOff>
      <xdr:row>104</xdr:row>
      <xdr:rowOff>57150</xdr:rowOff>
    </xdr:from>
    <xdr:to>
      <xdr:col>16</xdr:col>
      <xdr:colOff>104775</xdr:colOff>
      <xdr:row>139</xdr:row>
      <xdr:rowOff>19050</xdr:rowOff>
    </xdr:to>
    <xdr:graphicFrame macro="">
      <xdr:nvGraphicFramePr>
        <xdr:cNvPr id="40133261" name="2 Gráfico">
          <a:extLst>
            <a:ext uri="{FF2B5EF4-FFF2-40B4-BE49-F238E27FC236}">
              <a16:creationId xmlns:a16="http://schemas.microsoft.com/office/drawing/2014/main" id="{00000000-0008-0000-0800-00008D626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65</xdr:col>
      <xdr:colOff>179294</xdr:colOff>
      <xdr:row>36</xdr:row>
      <xdr:rowOff>90766</xdr:rowOff>
    </xdr:from>
    <xdr:to>
      <xdr:col>68</xdr:col>
      <xdr:colOff>549088</xdr:colOff>
      <xdr:row>54</xdr:row>
      <xdr:rowOff>10084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55</xdr:col>
      <xdr:colOff>1498600</xdr:colOff>
      <xdr:row>75</xdr:row>
      <xdr:rowOff>50800</xdr:rowOff>
    </xdr:from>
    <xdr:to>
      <xdr:col>59</xdr:col>
      <xdr:colOff>1501775</xdr:colOff>
      <xdr:row>92</xdr:row>
      <xdr:rowOff>41275</xdr:rowOff>
    </xdr:to>
    <xdr:graphicFrame macro="">
      <xdr:nvGraphicFramePr>
        <xdr:cNvPr id="29" name="2 Gráfico">
          <a:extLst>
            <a:ext uri="{FF2B5EF4-FFF2-40B4-BE49-F238E27FC236}">
              <a16:creationId xmlns:a16="http://schemas.microsoft.com/office/drawing/2014/main" id="{D170E306-0D07-449E-A4F5-899607A8B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64</xdr:col>
      <xdr:colOff>328449</xdr:colOff>
      <xdr:row>77</xdr:row>
      <xdr:rowOff>65689</xdr:rowOff>
    </xdr:from>
    <xdr:to>
      <xdr:col>67</xdr:col>
      <xdr:colOff>480849</xdr:colOff>
      <xdr:row>94</xdr:row>
      <xdr:rowOff>65689</xdr:rowOff>
    </xdr:to>
    <xdr:graphicFrame macro="">
      <xdr:nvGraphicFramePr>
        <xdr:cNvPr id="30" name="11 Gráfico">
          <a:extLst>
            <a:ext uri="{FF2B5EF4-FFF2-40B4-BE49-F238E27FC236}">
              <a16:creationId xmlns:a16="http://schemas.microsoft.com/office/drawing/2014/main" id="{DDC4B7D1-DE70-4720-AB8F-A650365C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0.80001</cdr:x>
      <cdr:y>0.10629</cdr:y>
    </cdr:from>
    <cdr:to>
      <cdr:x>1</cdr:x>
      <cdr:y>0.43161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761961" y="3010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0.31195</cdr:x>
      <cdr:y>0.02401</cdr:y>
    </cdr:from>
    <cdr:to>
      <cdr:x>0.91048</cdr:x>
      <cdr:y>0.14674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705661" y="83869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Speciality Related Injuries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0.06412</cdr:x>
      <cdr:y>0.02671</cdr:y>
    </cdr:from>
    <cdr:to>
      <cdr:x>0.77937</cdr:x>
      <cdr:y>0.17793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90994" y="75649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Knee Ligaments/ Tibial Fractures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0.15036</cdr:x>
      <cdr:y>0.024</cdr:y>
    </cdr:from>
    <cdr:to>
      <cdr:x>0.86372</cdr:x>
      <cdr:y>0.18004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80278" y="67365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Knee Ligaments/ ACL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0.16432</cdr:x>
      <cdr:y>0.02427</cdr:y>
    </cdr:from>
    <cdr:to>
      <cdr:x>0.8798</cdr:x>
      <cdr:y>0.181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46540" y="67366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ACL / LE Fractures 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MCL VS KNEE LIGAMENT</a:t>
          </a:r>
          <a:endParaRPr lang="es-ES" sz="1050"/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0.32638</cdr:x>
      <cdr:y>0.0361</cdr:y>
    </cdr:from>
    <cdr:to>
      <cdr:x>0.76236</cdr:x>
      <cdr:y>0.1945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83691" y="100496"/>
          <a:ext cx="2003287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AC-Dislocations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0.30453</cdr:x>
      <cdr:y>0.03717</cdr:y>
    </cdr:from>
    <cdr:to>
      <cdr:x>0.69326</cdr:x>
      <cdr:y>0.20023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87927" y="99332"/>
          <a:ext cx="1796144" cy="4354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800"/>
            <a:t>Injuries</a:t>
          </a:r>
          <a:r>
            <a:rPr lang="es-ES" sz="1800" baseline="0"/>
            <a:t> per Area</a:t>
          </a:r>
          <a:endParaRPr lang="es-ES" sz="1800"/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0.06288</cdr:x>
      <cdr:y>0.02695</cdr:y>
    </cdr:from>
    <cdr:to>
      <cdr:x>0.77937</cdr:x>
      <cdr:y>0.18131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90994" y="75649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Knee Ligaments/ Tibial Fractures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0.15208</cdr:x>
      <cdr:y>0.02376</cdr:y>
    </cdr:from>
    <cdr:to>
      <cdr:x>0.86372</cdr:x>
      <cdr:y>0.1745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80278" y="67365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Knee Ligaments/ ACL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0.15918</cdr:x>
      <cdr:y>0.02403</cdr:y>
    </cdr:from>
    <cdr:to>
      <cdr:x>0.87833</cdr:x>
      <cdr:y>0.1822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746540" y="67366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Evolution of Injuries ACL / LE Fractures 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0.32614</cdr:x>
      <cdr:y>0.03634</cdr:y>
    </cdr:from>
    <cdr:to>
      <cdr:x>0.76335</cdr:x>
      <cdr:y>0.19353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83691" y="100496"/>
          <a:ext cx="2003287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AC-Dislocations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0.3259</cdr:x>
      <cdr:y>0.0361</cdr:y>
    </cdr:from>
    <cdr:to>
      <cdr:x>0.76262</cdr:x>
      <cdr:y>0.1945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83691" y="100496"/>
          <a:ext cx="2003287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Tibia Fractures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0.3259</cdr:x>
      <cdr:y>0.0361</cdr:y>
    </cdr:from>
    <cdr:to>
      <cdr:x>0.76286</cdr:x>
      <cdr:y>0.1945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483691" y="100496"/>
          <a:ext cx="2003287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Wrist Fractures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0.32118</cdr:x>
      <cdr:y>0.01894</cdr:y>
    </cdr:from>
    <cdr:to>
      <cdr:x>0.67548</cdr:x>
      <cdr:y>0.19407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112682" y="73212"/>
          <a:ext cx="2330502" cy="67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Speciality Related Injuries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0.31011</cdr:x>
      <cdr:y>0.01928</cdr:y>
    </cdr:from>
    <cdr:to>
      <cdr:x>0.66781</cdr:x>
      <cdr:y>0.19561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017380" y="73213"/>
          <a:ext cx="2330502" cy="67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Speciality Related Injuries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TIBIA FX VS TIBIA EMINENCE</a:t>
          </a:r>
          <a:endParaRPr lang="es-ES" sz="1050"/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0.80001</cdr:x>
      <cdr:y>0.10629</cdr:y>
    </cdr:from>
    <cdr:to>
      <cdr:x>1</cdr:x>
      <cdr:y>0.43161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761961" y="30107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/>
        </a:p>
      </cdr:txBody>
    </cdr:sp>
  </cdr:relSizeAnchor>
  <cdr:relSizeAnchor xmlns:cdr="http://schemas.openxmlformats.org/drawingml/2006/chartDrawing">
    <cdr:from>
      <cdr:x>0.31195</cdr:x>
      <cdr:y>0.02401</cdr:y>
    </cdr:from>
    <cdr:to>
      <cdr:x>0.91048</cdr:x>
      <cdr:y>0.14674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705661" y="83869"/>
          <a:ext cx="3272626" cy="4284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Speciality Related Injuries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0.28836</cdr:x>
      <cdr:y>0.02888</cdr:y>
    </cdr:from>
    <cdr:to>
      <cdr:x>1</cdr:x>
      <cdr:y>0.17962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72010" y="82405"/>
          <a:ext cx="3385965" cy="430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Head &amp; Face Injuries</a:t>
          </a:r>
        </a:p>
        <a:p xmlns:a="http://schemas.openxmlformats.org/drawingml/2006/main">
          <a:pPr algn="l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25</xdr:row>
      <xdr:rowOff>0</xdr:rowOff>
    </xdr:from>
    <xdr:to>
      <xdr:col>10</xdr:col>
      <xdr:colOff>600075</xdr:colOff>
      <xdr:row>50</xdr:row>
      <xdr:rowOff>47625</xdr:rowOff>
    </xdr:to>
    <xdr:graphicFrame macro="">
      <xdr:nvGraphicFramePr>
        <xdr:cNvPr id="39803158" name="7 Gráfico">
          <a:extLst>
            <a:ext uri="{FF2B5EF4-FFF2-40B4-BE49-F238E27FC236}">
              <a16:creationId xmlns:a16="http://schemas.microsoft.com/office/drawing/2014/main" id="{00000000-0008-0000-0700-000016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257175</xdr:colOff>
      <xdr:row>25</xdr:row>
      <xdr:rowOff>9525</xdr:rowOff>
    </xdr:from>
    <xdr:to>
      <xdr:col>25</xdr:col>
      <xdr:colOff>476250</xdr:colOff>
      <xdr:row>50</xdr:row>
      <xdr:rowOff>57150</xdr:rowOff>
    </xdr:to>
    <xdr:graphicFrame macro="">
      <xdr:nvGraphicFramePr>
        <xdr:cNvPr id="39803159" name="7 Gráfico">
          <a:extLst>
            <a:ext uri="{FF2B5EF4-FFF2-40B4-BE49-F238E27FC236}">
              <a16:creationId xmlns:a16="http://schemas.microsoft.com/office/drawing/2014/main" id="{00000000-0008-0000-0700-000017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142875</xdr:colOff>
      <xdr:row>53</xdr:row>
      <xdr:rowOff>104775</xdr:rowOff>
    </xdr:from>
    <xdr:to>
      <xdr:col>10</xdr:col>
      <xdr:colOff>581025</xdr:colOff>
      <xdr:row>77</xdr:row>
      <xdr:rowOff>85725</xdr:rowOff>
    </xdr:to>
    <xdr:graphicFrame macro="">
      <xdr:nvGraphicFramePr>
        <xdr:cNvPr id="39803160" name="4 Gráfico">
          <a:extLst>
            <a:ext uri="{FF2B5EF4-FFF2-40B4-BE49-F238E27FC236}">
              <a16:creationId xmlns:a16="http://schemas.microsoft.com/office/drawing/2014/main" id="{00000000-0008-0000-0700-000018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333375</xdr:colOff>
      <xdr:row>53</xdr:row>
      <xdr:rowOff>104775</xdr:rowOff>
    </xdr:from>
    <xdr:to>
      <xdr:col>29</xdr:col>
      <xdr:colOff>0</xdr:colOff>
      <xdr:row>77</xdr:row>
      <xdr:rowOff>85725</xdr:rowOff>
    </xdr:to>
    <xdr:graphicFrame macro="">
      <xdr:nvGraphicFramePr>
        <xdr:cNvPr id="39803161" name="4 Gráfico">
          <a:extLst>
            <a:ext uri="{FF2B5EF4-FFF2-40B4-BE49-F238E27FC236}">
              <a16:creationId xmlns:a16="http://schemas.microsoft.com/office/drawing/2014/main" id="{00000000-0008-0000-0700-000019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79</xdr:row>
      <xdr:rowOff>123825</xdr:rowOff>
    </xdr:from>
    <xdr:to>
      <xdr:col>8</xdr:col>
      <xdr:colOff>762000</xdr:colOff>
      <xdr:row>100</xdr:row>
      <xdr:rowOff>123825</xdr:rowOff>
    </xdr:to>
    <xdr:graphicFrame macro="">
      <xdr:nvGraphicFramePr>
        <xdr:cNvPr id="39803162" name="8 Gráfico">
          <a:extLst>
            <a:ext uri="{FF2B5EF4-FFF2-40B4-BE49-F238E27FC236}">
              <a16:creationId xmlns:a16="http://schemas.microsoft.com/office/drawing/2014/main" id="{00000000-0008-0000-0700-00001A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200025</xdr:colOff>
      <xdr:row>79</xdr:row>
      <xdr:rowOff>152400</xdr:rowOff>
    </xdr:from>
    <xdr:to>
      <xdr:col>28</xdr:col>
      <xdr:colOff>504825</xdr:colOff>
      <xdr:row>100</xdr:row>
      <xdr:rowOff>152400</xdr:rowOff>
    </xdr:to>
    <xdr:graphicFrame macro="">
      <xdr:nvGraphicFramePr>
        <xdr:cNvPr id="39803163" name="9 Gráfico">
          <a:extLst>
            <a:ext uri="{FF2B5EF4-FFF2-40B4-BE49-F238E27FC236}">
              <a16:creationId xmlns:a16="http://schemas.microsoft.com/office/drawing/2014/main" id="{00000000-0008-0000-0700-00001B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295275</xdr:colOff>
      <xdr:row>102</xdr:row>
      <xdr:rowOff>142875</xdr:rowOff>
    </xdr:from>
    <xdr:to>
      <xdr:col>8</xdr:col>
      <xdr:colOff>733425</xdr:colOff>
      <xdr:row>125</xdr:row>
      <xdr:rowOff>9525</xdr:rowOff>
    </xdr:to>
    <xdr:graphicFrame macro="">
      <xdr:nvGraphicFramePr>
        <xdr:cNvPr id="39803164" name="12 Gráfico">
          <a:extLst>
            <a:ext uri="{FF2B5EF4-FFF2-40B4-BE49-F238E27FC236}">
              <a16:creationId xmlns:a16="http://schemas.microsoft.com/office/drawing/2014/main" id="{00000000-0008-0000-0700-00001C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619125</xdr:colOff>
      <xdr:row>104</xdr:row>
      <xdr:rowOff>0</xdr:rowOff>
    </xdr:from>
    <xdr:to>
      <xdr:col>29</xdr:col>
      <xdr:colOff>0</xdr:colOff>
      <xdr:row>124</xdr:row>
      <xdr:rowOff>95250</xdr:rowOff>
    </xdr:to>
    <xdr:graphicFrame macro="">
      <xdr:nvGraphicFramePr>
        <xdr:cNvPr id="39803165" name="15 Gráfico">
          <a:extLst>
            <a:ext uri="{FF2B5EF4-FFF2-40B4-BE49-F238E27FC236}">
              <a16:creationId xmlns:a16="http://schemas.microsoft.com/office/drawing/2014/main" id="{00000000-0008-0000-0700-00001D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104</xdr:row>
      <xdr:rowOff>38100</xdr:rowOff>
    </xdr:from>
    <xdr:to>
      <xdr:col>33</xdr:col>
      <xdr:colOff>0</xdr:colOff>
      <xdr:row>124</xdr:row>
      <xdr:rowOff>152400</xdr:rowOff>
    </xdr:to>
    <xdr:graphicFrame macro="">
      <xdr:nvGraphicFramePr>
        <xdr:cNvPr id="39803166" name="17 Gráfico">
          <a:extLst>
            <a:ext uri="{FF2B5EF4-FFF2-40B4-BE49-F238E27FC236}">
              <a16:creationId xmlns:a16="http://schemas.microsoft.com/office/drawing/2014/main" id="{00000000-0008-0000-0700-00001E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657225</xdr:colOff>
      <xdr:row>99</xdr:row>
      <xdr:rowOff>0</xdr:rowOff>
    </xdr:from>
    <xdr:to>
      <xdr:col>44</xdr:col>
      <xdr:colOff>161925</xdr:colOff>
      <xdr:row>124</xdr:row>
      <xdr:rowOff>9525</xdr:rowOff>
    </xdr:to>
    <xdr:graphicFrame macro="">
      <xdr:nvGraphicFramePr>
        <xdr:cNvPr id="39803167" name="19 Gráfico">
          <a:extLst>
            <a:ext uri="{FF2B5EF4-FFF2-40B4-BE49-F238E27FC236}">
              <a16:creationId xmlns:a16="http://schemas.microsoft.com/office/drawing/2014/main" id="{00000000-0008-0000-0700-00001F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28575</xdr:colOff>
      <xdr:row>69</xdr:row>
      <xdr:rowOff>123825</xdr:rowOff>
    </xdr:from>
    <xdr:to>
      <xdr:col>44</xdr:col>
      <xdr:colOff>285750</xdr:colOff>
      <xdr:row>94</xdr:row>
      <xdr:rowOff>133350</xdr:rowOff>
    </xdr:to>
    <xdr:graphicFrame macro="">
      <xdr:nvGraphicFramePr>
        <xdr:cNvPr id="39803168" name="19 Gráfico">
          <a:extLst>
            <a:ext uri="{FF2B5EF4-FFF2-40B4-BE49-F238E27FC236}">
              <a16:creationId xmlns:a16="http://schemas.microsoft.com/office/drawing/2014/main" id="{00000000-0008-0000-0700-000020595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0.22899</cdr:x>
      <cdr:y>0.00315</cdr:y>
    </cdr:from>
    <cdr:to>
      <cdr:x>0.52614</cdr:x>
      <cdr:y>0.1652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74775" y="9525"/>
          <a:ext cx="1796190" cy="4445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Upper Extremities Injuries</a:t>
          </a:r>
          <a:r>
            <a:rPr lang="es-ES" sz="1800" b="1" baseline="0"/>
            <a:t> Evolution</a:t>
          </a:r>
          <a:endParaRPr lang="es-ES" sz="1800" b="1"/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0.21034</cdr:x>
      <cdr:y>0.00315</cdr:y>
    </cdr:from>
    <cdr:to>
      <cdr:x>0.50724</cdr:x>
      <cdr:y>0.1652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70305" y="13885"/>
          <a:ext cx="1952132" cy="648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Skier's</a:t>
          </a:r>
          <a:r>
            <a:rPr lang="es-ES" sz="1800" b="1" baseline="0"/>
            <a:t> Thumb / GH Dislocation Evolution</a:t>
          </a:r>
          <a:endParaRPr lang="es-ES" sz="1800" b="1"/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0.21179</cdr:x>
      <cdr:y>0.0081</cdr:y>
    </cdr:from>
    <cdr:to>
      <cdr:x>0.83335</cdr:x>
      <cdr:y>0.24507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974725" y="22225"/>
          <a:ext cx="2840226" cy="648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% Of the Injured Thumb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0.30289</cdr:x>
      <cdr:y>0.03282</cdr:y>
    </cdr:from>
    <cdr:to>
      <cdr:x>0.92532</cdr:x>
      <cdr:y>0.27053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007305" y="113268"/>
          <a:ext cx="4100630" cy="804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% Of the Dominant</a:t>
          </a:r>
          <a:r>
            <a:rPr lang="es-ES" sz="1800" b="1" baseline="0"/>
            <a:t> </a:t>
          </a:r>
          <a:r>
            <a:rPr lang="es-ES" sz="1800" b="1"/>
            <a:t>Hand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0.25843</cdr:x>
      <cdr:y>0.00641</cdr:y>
    </cdr:from>
    <cdr:to>
      <cdr:x>0.6226</cdr:x>
      <cdr:y>0.24218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730976" y="19055"/>
          <a:ext cx="2422030" cy="729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Falls With the Pole in the Hand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0.26864</cdr:x>
      <cdr:y>0.02781</cdr:y>
    </cdr:from>
    <cdr:to>
      <cdr:x>0.79437</cdr:x>
      <cdr:y>0.29798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839278" y="90311"/>
          <a:ext cx="3678459" cy="886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Falls With the Pole Strap in the Hand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0.28125</cdr:x>
      <cdr:y>0.013</cdr:y>
    </cdr:from>
    <cdr:to>
      <cdr:x>0.2827</cdr:x>
      <cdr:y>0.04113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10955" y="79375"/>
          <a:ext cx="3261045" cy="41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/>
            <a:t>Grade</a:t>
          </a:r>
          <a:r>
            <a:rPr lang="es-ES" sz="1800" b="1" baseline="0"/>
            <a:t> of Injury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LCL VS KNEE LIGAMENT</a:t>
          </a:r>
          <a:endParaRPr lang="es-ES" sz="1050"/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0.30419</cdr:x>
      <cdr:y>0.01066</cdr:y>
    </cdr:from>
    <cdr:to>
      <cdr:x>0.87434</cdr:x>
      <cdr:y>0.19451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80392" y="28575"/>
          <a:ext cx="2610583" cy="508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 baseline="0"/>
            <a:t>% Collateral Side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0.3029</cdr:x>
      <cdr:y>0.01042</cdr:y>
    </cdr:from>
    <cdr:to>
      <cdr:x>0.87316</cdr:x>
      <cdr:y>0.19545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80392" y="28575"/>
          <a:ext cx="2610583" cy="508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800" b="1" baseline="0"/>
            <a:t>Collateral Side</a:t>
          </a:r>
        </a:p>
      </cdr:txBody>
    </cdr:sp>
  </cdr:relSizeAnchor>
</c:userShapes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753957</xdr:colOff>
      <xdr:row>28</xdr:row>
      <xdr:rowOff>30553</xdr:rowOff>
    </xdr:from>
    <xdr:to>
      <xdr:col>81</xdr:col>
      <xdr:colOff>406977</xdr:colOff>
      <xdr:row>67</xdr:row>
      <xdr:rowOff>34636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pSpPr/>
      </xdr:nvGrpSpPr>
      <xdr:grpSpPr>
        <a:xfrm>
          <a:off x="67002600" y="4829339"/>
          <a:ext cx="10321020" cy="6399440"/>
          <a:chOff x="55340866" y="4403394"/>
          <a:chExt cx="10321020" cy="6082765"/>
        </a:xfrm>
      </xdr:grpSpPr>
      <xdr:graphicFrame macro="">
        <xdr:nvGraphicFramePr>
          <xdr:cNvPr id="5" name="4 Gráfico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GraphicFramePr/>
        </xdr:nvGraphicFramePr>
        <xdr:xfrm>
          <a:off x="55340866" y="4403394"/>
          <a:ext cx="10321020" cy="608276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5 CuadroTexto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/>
        </xdr:nvSpPr>
        <xdr:spPr>
          <a:xfrm>
            <a:off x="57034957" y="4550971"/>
            <a:ext cx="6817179" cy="8609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s-ES" sz="2000" b="1"/>
              <a:t>Cervical</a:t>
            </a:r>
            <a:r>
              <a:rPr lang="es-ES" sz="2000" b="1" baseline="0"/>
              <a:t> Spine, Knee Ligaments and Total Injuries</a:t>
            </a:r>
          </a:p>
          <a:p>
            <a:pPr algn="ctr"/>
            <a:r>
              <a:rPr lang="es-ES" sz="2000" b="1" baseline="0"/>
              <a:t>(Logarithmic Scale)</a:t>
            </a:r>
            <a:endParaRPr lang="es-ES" sz="2000" b="1"/>
          </a:p>
        </xdr:txBody>
      </xdr:sp>
    </xdr:grpSp>
    <xdr:clientData/>
  </xdr:twoCellAnchor>
  <xdr:twoCellAnchor>
    <xdr:from>
      <xdr:col>28</xdr:col>
      <xdr:colOff>788746</xdr:colOff>
      <xdr:row>20</xdr:row>
      <xdr:rowOff>46922</xdr:rowOff>
    </xdr:from>
    <xdr:to>
      <xdr:col>35</xdr:col>
      <xdr:colOff>761530</xdr:colOff>
      <xdr:row>43</xdr:row>
      <xdr:rowOff>155778</xdr:rowOff>
    </xdr:to>
    <xdr:graphicFrame macro="">
      <xdr:nvGraphicFramePr>
        <xdr:cNvPr id="9" name="1 Gráfico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1068160</xdr:colOff>
      <xdr:row>19</xdr:row>
      <xdr:rowOff>159202</xdr:rowOff>
    </xdr:from>
    <xdr:to>
      <xdr:col>42</xdr:col>
      <xdr:colOff>190500</xdr:colOff>
      <xdr:row>42</xdr:row>
      <xdr:rowOff>108856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1034142</xdr:colOff>
      <xdr:row>20</xdr:row>
      <xdr:rowOff>40824</xdr:rowOff>
    </xdr:from>
    <xdr:to>
      <xdr:col>54</xdr:col>
      <xdr:colOff>462643</xdr:colOff>
      <xdr:row>51</xdr:row>
      <xdr:rowOff>81645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593766</xdr:colOff>
      <xdr:row>56</xdr:row>
      <xdr:rowOff>141885</xdr:rowOff>
    </xdr:from>
    <xdr:to>
      <xdr:col>55</xdr:col>
      <xdr:colOff>796636</xdr:colOff>
      <xdr:row>88</xdr:row>
      <xdr:rowOff>132362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54429</xdr:colOff>
      <xdr:row>44</xdr:row>
      <xdr:rowOff>104774</xdr:rowOff>
    </xdr:from>
    <xdr:to>
      <xdr:col>35</xdr:col>
      <xdr:colOff>870857</xdr:colOff>
      <xdr:row>66</xdr:row>
      <xdr:rowOff>68035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149679</xdr:colOff>
      <xdr:row>44</xdr:row>
      <xdr:rowOff>104775</xdr:rowOff>
    </xdr:from>
    <xdr:to>
      <xdr:col>42</xdr:col>
      <xdr:colOff>149678</xdr:colOff>
      <xdr:row>67</xdr:row>
      <xdr:rowOff>13607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869157</xdr:colOff>
      <xdr:row>21</xdr:row>
      <xdr:rowOff>11906</xdr:rowOff>
    </xdr:from>
    <xdr:to>
      <xdr:col>66</xdr:col>
      <xdr:colOff>154782</xdr:colOff>
      <xdr:row>52</xdr:row>
      <xdr:rowOff>52727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285750</xdr:colOff>
      <xdr:row>40</xdr:row>
      <xdr:rowOff>24177</xdr:rowOff>
    </xdr:from>
    <xdr:to>
      <xdr:col>10</xdr:col>
      <xdr:colOff>490902</xdr:colOff>
      <xdr:row>59</xdr:row>
      <xdr:rowOff>95249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748393</xdr:colOff>
      <xdr:row>16</xdr:row>
      <xdr:rowOff>131990</xdr:rowOff>
    </xdr:from>
    <xdr:to>
      <xdr:col>20</xdr:col>
      <xdr:colOff>149679</xdr:colOff>
      <xdr:row>33</xdr:row>
      <xdr:rowOff>17690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0.3577</cdr:x>
      <cdr:y>0.06141</cdr:y>
    </cdr:from>
    <cdr:to>
      <cdr:x>0.64301</cdr:x>
      <cdr:y>0.15713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463020" y="357869"/>
          <a:ext cx="2762250" cy="5578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0.32634</cdr:x>
      <cdr:y>0.03183</cdr:y>
    </cdr:from>
    <cdr:to>
      <cdr:x>0.62616</cdr:x>
      <cdr:y>0.18139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99091" y="194584"/>
          <a:ext cx="330653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0.25355</cdr:x>
      <cdr:y>0.04741</cdr:y>
    </cdr:from>
    <cdr:to>
      <cdr:x>0.33646</cdr:x>
      <cdr:y>0.19697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796269" y="2898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 b="1"/>
            <a:t>CERVICAL</a:t>
          </a:r>
          <a:r>
            <a:rPr lang="es-ES" sz="2000" b="1" baseline="0"/>
            <a:t> SPINE BY GENDER AND GROUP AGE</a:t>
          </a:r>
          <a:endParaRPr lang="es-ES" sz="2000" b="1"/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0.20626</cdr:x>
      <cdr:y>0.06714</cdr:y>
    </cdr:from>
    <cdr:to>
      <cdr:x>0.28965</cdr:x>
      <cdr:y>0.2158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942193" y="350157"/>
          <a:ext cx="785205" cy="7753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2000" b="1" baseline="0"/>
            <a:t>KNEE LIGA BY GENDER AND GROUP AGE</a:t>
          </a:r>
          <a:endParaRPr lang="es-ES" sz="2000" b="1"/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0.32634</cdr:x>
      <cdr:y>0.03183</cdr:y>
    </cdr:from>
    <cdr:to>
      <cdr:x>0.62616</cdr:x>
      <cdr:y>0.18139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599091" y="194584"/>
          <a:ext cx="330653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0.25355</cdr:x>
      <cdr:y>0.04741</cdr:y>
    </cdr:from>
    <cdr:to>
      <cdr:x>0.33646</cdr:x>
      <cdr:y>0.19697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796269" y="28983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000" b="1"/>
            <a:t>ALL INJURIES </a:t>
          </a:r>
          <a:r>
            <a:rPr lang="es-ES" sz="2000" b="1" baseline="0"/>
            <a:t>BY GENDER AND GROUP AGE</a:t>
          </a:r>
          <a:endParaRPr lang="es-ES" sz="2000" b="1"/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0.25316</cdr:x>
      <cdr:y>0.00164</cdr:y>
    </cdr:from>
    <cdr:to>
      <cdr:x>0.42869</cdr:x>
      <cdr:y>0.29343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318846" y="513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2400" b="1"/>
            <a:t>Frequent Diagnosis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0.67916</cdr:x>
      <cdr:y>0.47594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50800"/>
          <a:ext cx="3054333" cy="125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50" baseline="0"/>
            <a:t>PCL VS KNEE LIGAMENT</a:t>
          </a:r>
          <a:endParaRPr lang="es-ES" sz="1050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18C3-1BBB-4ABB-8891-A8F7FFB507A4}">
  <dimension ref="A1:FU21"/>
  <sheetViews>
    <sheetView topLeftCell="B1" zoomScale="85" zoomScaleNormal="85" workbookViewId="0">
      <selection activeCell="B23" sqref="B23"/>
    </sheetView>
  </sheetViews>
  <sheetFormatPr baseColWidth="10" defaultRowHeight="12.5" x14ac:dyDescent="0.25"/>
  <cols>
    <col min="1" max="1" width="17.453125" bestFit="1" customWidth="1"/>
    <col min="2" max="2" width="8.81640625" bestFit="1" customWidth="1"/>
    <col min="3" max="3" width="24.08984375" bestFit="1" customWidth="1"/>
    <col min="4" max="4" width="15.81640625" bestFit="1" customWidth="1"/>
    <col min="5" max="5" width="15.81640625" customWidth="1"/>
    <col min="6" max="7" width="18.453125" bestFit="1" customWidth="1"/>
    <col min="8" max="8" width="19.7265625" bestFit="1" customWidth="1"/>
    <col min="9" max="9" width="12.81640625" bestFit="1" customWidth="1"/>
    <col min="10" max="10" width="15.453125" bestFit="1" customWidth="1"/>
    <col min="11" max="11" width="11.453125" bestFit="1" customWidth="1"/>
    <col min="12" max="12" width="8.453125" bestFit="1" customWidth="1"/>
    <col min="13" max="13" width="11.1796875" bestFit="1" customWidth="1"/>
    <col min="14" max="15" width="11.1796875" customWidth="1"/>
    <col min="16" max="22" width="15" bestFit="1" customWidth="1"/>
    <col min="23" max="23" width="11.1796875" customWidth="1"/>
    <col min="24" max="24" width="11.453125" bestFit="1" customWidth="1"/>
    <col min="25" max="25" width="8.453125" bestFit="1" customWidth="1"/>
    <col min="26" max="26" width="11.1796875" bestFit="1" customWidth="1"/>
    <col min="27" max="29" width="11.1796875" customWidth="1"/>
    <col min="30" max="30" width="10.453125" bestFit="1" customWidth="1"/>
    <col min="31" max="31" width="7.453125" bestFit="1" customWidth="1"/>
    <col min="32" max="32" width="10.26953125" bestFit="1" customWidth="1"/>
    <col min="33" max="35" width="11.1796875" customWidth="1"/>
    <col min="36" max="36" width="11.1796875" bestFit="1" customWidth="1"/>
    <col min="37" max="37" width="12.26953125" customWidth="1"/>
    <col min="38" max="38" width="10.81640625" bestFit="1" customWidth="1"/>
    <col min="39" max="39" width="17.26953125" bestFit="1" customWidth="1"/>
    <col min="40" max="40" width="14.1796875" bestFit="1" customWidth="1"/>
    <col min="41" max="41" width="17" bestFit="1" customWidth="1"/>
    <col min="42" max="42" width="18.7265625" bestFit="1" customWidth="1"/>
    <col min="43" max="43" width="15.453125" bestFit="1" customWidth="1"/>
    <col min="44" max="44" width="18.453125" bestFit="1" customWidth="1"/>
    <col min="45" max="45" width="14.26953125" bestFit="1" customWidth="1"/>
    <col min="46" max="46" width="11.26953125" bestFit="1" customWidth="1"/>
    <col min="47" max="47" width="14" bestFit="1" customWidth="1"/>
    <col min="48" max="48" width="11.26953125" customWidth="1"/>
    <col min="49" max="49" width="19.26953125" bestFit="1" customWidth="1"/>
    <col min="50" max="50" width="11.453125" customWidth="1"/>
    <col min="51" max="51" width="14.26953125" bestFit="1" customWidth="1"/>
    <col min="52" max="52" width="11.26953125" bestFit="1" customWidth="1"/>
    <col min="53" max="53" width="14" bestFit="1" customWidth="1"/>
    <col min="54" max="55" width="11.453125" customWidth="1"/>
    <col min="56" max="56" width="20" bestFit="1" customWidth="1"/>
    <col min="57" max="57" width="11.7265625" customWidth="1"/>
    <col min="63" max="63" width="27.81640625" customWidth="1"/>
    <col min="64" max="64" width="18" customWidth="1"/>
    <col min="65" max="65" width="16.26953125" customWidth="1"/>
    <col min="66" max="66" width="16" customWidth="1"/>
    <col min="67" max="67" width="15.81640625" customWidth="1"/>
    <col min="71" max="71" width="18.7265625" customWidth="1"/>
    <col min="72" max="72" width="17.453125" bestFit="1" customWidth="1"/>
    <col min="73" max="73" width="17.453125" customWidth="1"/>
    <col min="76" max="76" width="18.7265625" bestFit="1" customWidth="1"/>
    <col min="77" max="77" width="15.54296875" bestFit="1" customWidth="1"/>
    <col min="78" max="78" width="18.453125" bestFit="1" customWidth="1"/>
    <col min="79" max="79" width="17.7265625" bestFit="1" customWidth="1"/>
    <col min="80" max="80" width="20" bestFit="1" customWidth="1"/>
    <col min="89" max="89" width="15.54296875" bestFit="1" customWidth="1"/>
    <col min="90" max="90" width="12.54296875" bestFit="1" customWidth="1"/>
    <col min="91" max="91" width="15.26953125" bestFit="1" customWidth="1"/>
    <col min="92" max="92" width="14.54296875" bestFit="1" customWidth="1"/>
    <col min="93" max="93" width="17" bestFit="1" customWidth="1"/>
    <col min="94" max="100" width="13" bestFit="1" customWidth="1"/>
    <col min="102" max="102" width="24" bestFit="1" customWidth="1"/>
    <col min="103" max="103" width="20.81640625" bestFit="1" customWidth="1"/>
    <col min="104" max="104" width="23.7265625" bestFit="1" customWidth="1"/>
    <col min="105" max="105" width="23" bestFit="1" customWidth="1"/>
    <col min="106" max="106" width="25.26953125" bestFit="1" customWidth="1"/>
    <col min="107" max="113" width="13" bestFit="1" customWidth="1"/>
    <col min="114" max="114" width="16.26953125" customWidth="1"/>
    <col min="115" max="115" width="26.453125" bestFit="1" customWidth="1"/>
    <col min="116" max="116" width="23.26953125" bestFit="1" customWidth="1"/>
    <col min="117" max="117" width="26" bestFit="1" customWidth="1"/>
    <col min="118" max="118" width="25.26953125" bestFit="1" customWidth="1"/>
    <col min="119" max="119" width="27.7265625" bestFit="1" customWidth="1"/>
    <col min="120" max="126" width="13" bestFit="1" customWidth="1"/>
    <col min="127" max="127" width="31.81640625" bestFit="1" customWidth="1"/>
    <col min="128" max="128" width="16.26953125" bestFit="1" customWidth="1"/>
    <col min="129" max="130" width="16.26953125" customWidth="1"/>
    <col min="131" max="131" width="16.1796875" bestFit="1" customWidth="1"/>
    <col min="132" max="132" width="12.81640625" bestFit="1" customWidth="1"/>
    <col min="133" max="133" width="13.1796875" bestFit="1" customWidth="1"/>
    <col min="134" max="134" width="20.7265625" bestFit="1" customWidth="1"/>
    <col min="135" max="135" width="21.54296875" bestFit="1" customWidth="1"/>
    <col min="136" max="136" width="19.1796875" bestFit="1" customWidth="1"/>
    <col min="137" max="137" width="28.453125" bestFit="1" customWidth="1"/>
    <col min="138" max="138" width="39.453125" customWidth="1"/>
    <col min="139" max="139" width="36.81640625" customWidth="1"/>
    <col min="140" max="140" width="27.453125" bestFit="1" customWidth="1"/>
    <col min="141" max="141" width="29.7265625" bestFit="1" customWidth="1"/>
    <col min="142" max="142" width="33.81640625" bestFit="1" customWidth="1"/>
    <col min="143" max="143" width="31.26953125" bestFit="1" customWidth="1"/>
    <col min="144" max="144" width="28.26953125" bestFit="1" customWidth="1"/>
    <col min="145" max="145" width="31" bestFit="1" customWidth="1"/>
    <col min="146" max="146" width="30.26953125" bestFit="1" customWidth="1"/>
    <col min="147" max="147" width="32.7265625" bestFit="1" customWidth="1"/>
    <col min="148" max="148" width="36.81640625" bestFit="1" customWidth="1"/>
    <col min="157" max="157" width="16.54296875" bestFit="1" customWidth="1"/>
    <col min="158" max="158" width="13.26953125" bestFit="1" customWidth="1"/>
    <col min="159" max="159" width="16.1796875" bestFit="1" customWidth="1"/>
    <col min="160" max="160" width="15.453125" bestFit="1" customWidth="1"/>
    <col min="161" max="161" width="17.7265625" bestFit="1" customWidth="1"/>
    <col min="162" max="168" width="13.453125" bestFit="1" customWidth="1"/>
    <col min="169" max="169" width="21.81640625" bestFit="1" customWidth="1"/>
    <col min="170" max="170" width="18.26953125" bestFit="1" customWidth="1"/>
    <col min="171" max="171" width="17.7265625" bestFit="1" customWidth="1"/>
  </cols>
  <sheetData>
    <row r="1" spans="1:177" ht="13.5" x14ac:dyDescent="0.3">
      <c r="A1" s="107" t="s">
        <v>127</v>
      </c>
      <c r="B1" s="107" t="s">
        <v>24</v>
      </c>
      <c r="C1" s="107" t="s">
        <v>978</v>
      </c>
      <c r="D1" s="108" t="s">
        <v>845</v>
      </c>
      <c r="E1" s="108" t="s">
        <v>310</v>
      </c>
      <c r="F1" s="108" t="s">
        <v>311</v>
      </c>
      <c r="G1" s="108" t="s">
        <v>312</v>
      </c>
      <c r="H1" s="108" t="s">
        <v>313</v>
      </c>
      <c r="I1" s="108" t="s">
        <v>314</v>
      </c>
      <c r="J1" s="109" t="s">
        <v>222</v>
      </c>
      <c r="K1" s="108" t="s">
        <v>315</v>
      </c>
      <c r="L1" s="108" t="s">
        <v>316</v>
      </c>
      <c r="M1" s="110" t="s">
        <v>317</v>
      </c>
      <c r="N1" s="110" t="s">
        <v>318</v>
      </c>
      <c r="O1" s="110" t="s">
        <v>319</v>
      </c>
      <c r="P1" s="107" t="s">
        <v>438</v>
      </c>
      <c r="Q1" s="107" t="s">
        <v>438</v>
      </c>
      <c r="R1" s="107" t="s">
        <v>438</v>
      </c>
      <c r="S1" s="107" t="s">
        <v>438</v>
      </c>
      <c r="T1" s="107" t="s">
        <v>438</v>
      </c>
      <c r="U1" s="107" t="s">
        <v>438</v>
      </c>
      <c r="V1" s="107" t="s">
        <v>438</v>
      </c>
      <c r="W1" s="109" t="s">
        <v>326</v>
      </c>
      <c r="X1" s="108" t="s">
        <v>320</v>
      </c>
      <c r="Y1" s="108" t="s">
        <v>321</v>
      </c>
      <c r="Z1" s="110" t="s">
        <v>322</v>
      </c>
      <c r="AA1" s="110" t="s">
        <v>323</v>
      </c>
      <c r="AB1" s="110" t="s">
        <v>324</v>
      </c>
      <c r="AC1" s="107" t="s">
        <v>438</v>
      </c>
      <c r="AD1" s="107" t="s">
        <v>438</v>
      </c>
      <c r="AE1" s="107" t="s">
        <v>438</v>
      </c>
      <c r="AF1" s="107" t="s">
        <v>438</v>
      </c>
      <c r="AG1" s="107" t="s">
        <v>438</v>
      </c>
      <c r="AH1" s="107" t="s">
        <v>438</v>
      </c>
      <c r="AI1" s="107" t="s">
        <v>438</v>
      </c>
      <c r="AJ1" s="109" t="s">
        <v>325</v>
      </c>
      <c r="AK1" s="108" t="s">
        <v>361</v>
      </c>
      <c r="AL1" s="108" t="s">
        <v>362</v>
      </c>
      <c r="AM1" s="110" t="s">
        <v>363</v>
      </c>
      <c r="AN1" s="110" t="s">
        <v>364</v>
      </c>
      <c r="AO1" s="110" t="s">
        <v>365</v>
      </c>
      <c r="AP1" s="107" t="s">
        <v>438</v>
      </c>
      <c r="AQ1" s="107" t="s">
        <v>438</v>
      </c>
      <c r="AR1" s="107" t="s">
        <v>438</v>
      </c>
      <c r="AS1" s="107" t="s">
        <v>438</v>
      </c>
      <c r="AT1" s="107" t="s">
        <v>438</v>
      </c>
      <c r="AU1" s="107" t="s">
        <v>438</v>
      </c>
      <c r="AV1" s="107" t="s">
        <v>438</v>
      </c>
      <c r="AW1" s="109" t="s">
        <v>366</v>
      </c>
      <c r="AX1" s="108" t="s">
        <v>367</v>
      </c>
      <c r="AY1" s="108" t="s">
        <v>368</v>
      </c>
      <c r="AZ1" s="109" t="s">
        <v>369</v>
      </c>
      <c r="BA1" s="110" t="s">
        <v>370</v>
      </c>
      <c r="BB1" s="110" t="s">
        <v>371</v>
      </c>
      <c r="BC1" s="107" t="s">
        <v>438</v>
      </c>
      <c r="BD1" s="107" t="s">
        <v>438</v>
      </c>
      <c r="BE1" s="107" t="s">
        <v>438</v>
      </c>
      <c r="BF1" s="107" t="s">
        <v>438</v>
      </c>
      <c r="BG1" s="107" t="s">
        <v>438</v>
      </c>
      <c r="BH1" s="107" t="s">
        <v>438</v>
      </c>
      <c r="BI1" s="107" t="s">
        <v>438</v>
      </c>
      <c r="BJ1" s="110" t="s">
        <v>372</v>
      </c>
      <c r="BK1" s="108" t="s">
        <v>848</v>
      </c>
      <c r="BL1" s="108" t="s">
        <v>849</v>
      </c>
      <c r="BM1" s="110" t="s">
        <v>850</v>
      </c>
      <c r="BN1" s="110" t="s">
        <v>851</v>
      </c>
      <c r="BO1" s="110" t="s">
        <v>852</v>
      </c>
      <c r="BP1" s="107" t="s">
        <v>438</v>
      </c>
      <c r="BQ1" s="107" t="s">
        <v>438</v>
      </c>
      <c r="BR1" s="107" t="s">
        <v>438</v>
      </c>
      <c r="BS1" s="107" t="s">
        <v>438</v>
      </c>
      <c r="BT1" s="107" t="s">
        <v>438</v>
      </c>
      <c r="BU1" s="107" t="s">
        <v>438</v>
      </c>
      <c r="BV1" s="107" t="s">
        <v>438</v>
      </c>
      <c r="BW1" s="110" t="s">
        <v>853</v>
      </c>
      <c r="BX1" s="108" t="s">
        <v>284</v>
      </c>
      <c r="BY1" s="108" t="s">
        <v>282</v>
      </c>
      <c r="BZ1" s="110" t="s">
        <v>283</v>
      </c>
      <c r="CA1" s="110" t="s">
        <v>332</v>
      </c>
      <c r="CB1" s="110" t="s">
        <v>333</v>
      </c>
      <c r="CC1" s="107" t="s">
        <v>438</v>
      </c>
      <c r="CD1" s="107" t="s">
        <v>438</v>
      </c>
      <c r="CE1" s="107" t="s">
        <v>438</v>
      </c>
      <c r="CF1" s="107" t="s">
        <v>438</v>
      </c>
      <c r="CG1" s="107" t="s">
        <v>438</v>
      </c>
      <c r="CH1" s="107" t="s">
        <v>438</v>
      </c>
      <c r="CI1" s="107" t="s">
        <v>438</v>
      </c>
      <c r="CJ1" s="110" t="s">
        <v>327</v>
      </c>
      <c r="CK1" s="108" t="s">
        <v>288</v>
      </c>
      <c r="CL1" s="108" t="s">
        <v>286</v>
      </c>
      <c r="CM1" s="110" t="s">
        <v>287</v>
      </c>
      <c r="CN1" s="108" t="s">
        <v>334</v>
      </c>
      <c r="CO1" s="119" t="s">
        <v>335</v>
      </c>
      <c r="CP1" s="107" t="s">
        <v>438</v>
      </c>
      <c r="CQ1" s="107" t="s">
        <v>438</v>
      </c>
      <c r="CR1" s="107" t="s">
        <v>438</v>
      </c>
      <c r="CS1" s="107" t="s">
        <v>438</v>
      </c>
      <c r="CT1" s="107" t="s">
        <v>438</v>
      </c>
      <c r="CU1" s="107" t="s">
        <v>438</v>
      </c>
      <c r="CV1" s="107" t="s">
        <v>438</v>
      </c>
      <c r="CW1" s="109" t="s">
        <v>289</v>
      </c>
      <c r="CX1" s="108" t="s">
        <v>355</v>
      </c>
      <c r="CY1" s="108" t="s">
        <v>356</v>
      </c>
      <c r="CZ1" s="110" t="s">
        <v>357</v>
      </c>
      <c r="DA1" s="110" t="s">
        <v>358</v>
      </c>
      <c r="DB1" s="110" t="s">
        <v>359</v>
      </c>
      <c r="DC1" s="107" t="s">
        <v>438</v>
      </c>
      <c r="DD1" s="107" t="s">
        <v>438</v>
      </c>
      <c r="DE1" s="107" t="s">
        <v>438</v>
      </c>
      <c r="DF1" s="107" t="s">
        <v>438</v>
      </c>
      <c r="DG1" s="107" t="s">
        <v>438</v>
      </c>
      <c r="DH1" s="107" t="s">
        <v>438</v>
      </c>
      <c r="DI1" s="107" t="s">
        <v>438</v>
      </c>
      <c r="DJ1" s="109" t="s">
        <v>360</v>
      </c>
      <c r="DK1" s="108" t="s">
        <v>883</v>
      </c>
      <c r="DL1" s="108" t="s">
        <v>884</v>
      </c>
      <c r="DM1" s="110" t="s">
        <v>885</v>
      </c>
      <c r="DN1" s="110" t="s">
        <v>886</v>
      </c>
      <c r="DO1" s="110" t="s">
        <v>887</v>
      </c>
      <c r="DP1" s="107" t="s">
        <v>438</v>
      </c>
      <c r="DQ1" s="107" t="s">
        <v>438</v>
      </c>
      <c r="DR1" s="107" t="s">
        <v>438</v>
      </c>
      <c r="DS1" s="107" t="s">
        <v>438</v>
      </c>
      <c r="DT1" s="107" t="s">
        <v>438</v>
      </c>
      <c r="DU1" s="107" t="s">
        <v>438</v>
      </c>
      <c r="DV1" s="107" t="s">
        <v>438</v>
      </c>
      <c r="DW1" s="109" t="s">
        <v>888</v>
      </c>
      <c r="DX1" s="120" t="s">
        <v>338</v>
      </c>
      <c r="DY1" s="120" t="s">
        <v>846</v>
      </c>
      <c r="DZ1" s="120" t="s">
        <v>847</v>
      </c>
      <c r="EA1" s="120" t="s">
        <v>339</v>
      </c>
      <c r="EB1" s="120" t="s">
        <v>340</v>
      </c>
      <c r="EC1" s="120" t="s">
        <v>373</v>
      </c>
      <c r="ED1" s="120" t="s">
        <v>341</v>
      </c>
      <c r="EE1" s="120" t="s">
        <v>889</v>
      </c>
      <c r="EF1" s="120" t="s">
        <v>342</v>
      </c>
      <c r="EG1" s="108" t="s">
        <v>343</v>
      </c>
      <c r="EH1" s="108" t="s">
        <v>344</v>
      </c>
      <c r="EI1" s="110" t="s">
        <v>345</v>
      </c>
      <c r="EJ1" s="110" t="s">
        <v>346</v>
      </c>
      <c r="EK1" s="110" t="s">
        <v>347</v>
      </c>
      <c r="EL1" s="109" t="s">
        <v>348</v>
      </c>
      <c r="EM1" s="108" t="s">
        <v>349</v>
      </c>
      <c r="EN1" s="108" t="s">
        <v>350</v>
      </c>
      <c r="EO1" s="110" t="s">
        <v>351</v>
      </c>
      <c r="EP1" s="110" t="s">
        <v>352</v>
      </c>
      <c r="EQ1" s="110" t="s">
        <v>353</v>
      </c>
      <c r="ER1" s="109" t="s">
        <v>354</v>
      </c>
      <c r="ES1" s="120" t="s">
        <v>439</v>
      </c>
      <c r="ET1" s="120" t="s">
        <v>964</v>
      </c>
      <c r="EU1" s="120" t="s">
        <v>441</v>
      </c>
      <c r="EV1" s="120" t="s">
        <v>442</v>
      </c>
      <c r="EW1" s="120" t="s">
        <v>443</v>
      </c>
      <c r="EX1" s="120" t="s">
        <v>444</v>
      </c>
      <c r="EY1" s="120" t="s">
        <v>445</v>
      </c>
      <c r="EZ1" s="120" t="s">
        <v>446</v>
      </c>
      <c r="FA1" s="452" t="s">
        <v>821</v>
      </c>
      <c r="FB1" s="452" t="s">
        <v>822</v>
      </c>
      <c r="FC1" s="453" t="s">
        <v>823</v>
      </c>
      <c r="FD1" s="454" t="s">
        <v>824</v>
      </c>
      <c r="FE1" s="454" t="s">
        <v>825</v>
      </c>
      <c r="FF1" s="126" t="s">
        <v>438</v>
      </c>
      <c r="FG1" s="126" t="s">
        <v>438</v>
      </c>
      <c r="FH1" s="126" t="s">
        <v>438</v>
      </c>
      <c r="FI1" s="126" t="s">
        <v>438</v>
      </c>
      <c r="FJ1" s="126" t="s">
        <v>438</v>
      </c>
      <c r="FK1" s="126" t="s">
        <v>438</v>
      </c>
      <c r="FL1" s="126" t="s">
        <v>438</v>
      </c>
      <c r="FM1" s="454" t="s">
        <v>826</v>
      </c>
      <c r="FN1" s="710" t="s">
        <v>212</v>
      </c>
      <c r="FO1" s="46" t="s">
        <v>226</v>
      </c>
      <c r="FP1" s="710" t="s">
        <v>433</v>
      </c>
      <c r="FQ1" s="556" t="s">
        <v>864</v>
      </c>
      <c r="FR1" s="556" t="s">
        <v>26</v>
      </c>
      <c r="FS1" s="557" t="s">
        <v>749</v>
      </c>
      <c r="FT1" s="709" t="s">
        <v>750</v>
      </c>
      <c r="FU1" s="709" t="s">
        <v>748</v>
      </c>
    </row>
    <row r="2" spans="1:177" ht="10" customHeight="1" x14ac:dyDescent="0.3">
      <c r="A2" s="18"/>
      <c r="B2" s="18"/>
      <c r="C2" s="86"/>
      <c r="J2" s="85"/>
      <c r="M2" s="93"/>
      <c r="N2" s="93"/>
      <c r="O2" s="93"/>
      <c r="P2" s="277" t="s">
        <v>36</v>
      </c>
      <c r="Q2" s="277" t="s">
        <v>37</v>
      </c>
      <c r="R2" s="277" t="s">
        <v>38</v>
      </c>
      <c r="S2" s="277" t="s">
        <v>39</v>
      </c>
      <c r="T2" s="277" t="s">
        <v>40</v>
      </c>
      <c r="U2" s="277" t="s">
        <v>41</v>
      </c>
      <c r="V2" s="277" t="s">
        <v>42</v>
      </c>
      <c r="W2" s="85"/>
      <c r="Z2" s="93"/>
      <c r="AA2" s="93"/>
      <c r="AB2" s="93"/>
      <c r="AC2" s="277" t="s">
        <v>36</v>
      </c>
      <c r="AD2" s="277" t="s">
        <v>37</v>
      </c>
      <c r="AE2" s="277" t="s">
        <v>38</v>
      </c>
      <c r="AF2" s="277" t="s">
        <v>39</v>
      </c>
      <c r="AG2" s="277" t="s">
        <v>40</v>
      </c>
      <c r="AH2" s="277" t="s">
        <v>41</v>
      </c>
      <c r="AI2" s="277" t="s">
        <v>42</v>
      </c>
      <c r="AJ2" s="85"/>
      <c r="AM2" s="93"/>
      <c r="AN2" s="93"/>
      <c r="AO2" s="93"/>
      <c r="AP2" s="277" t="s">
        <v>36</v>
      </c>
      <c r="AQ2" s="277" t="s">
        <v>37</v>
      </c>
      <c r="AR2" s="277" t="s">
        <v>38</v>
      </c>
      <c r="AS2" s="277" t="s">
        <v>39</v>
      </c>
      <c r="AT2" s="277" t="s">
        <v>40</v>
      </c>
      <c r="AU2" s="277" t="s">
        <v>41</v>
      </c>
      <c r="AV2" s="277" t="s">
        <v>42</v>
      </c>
      <c r="AW2" s="85"/>
      <c r="AZ2" s="93"/>
      <c r="BA2" s="93"/>
      <c r="BB2" s="93"/>
      <c r="BC2" s="277" t="s">
        <v>36</v>
      </c>
      <c r="BD2" s="277" t="s">
        <v>37</v>
      </c>
      <c r="BE2" s="277" t="s">
        <v>38</v>
      </c>
      <c r="BF2" s="277" t="s">
        <v>39</v>
      </c>
      <c r="BG2" s="277" t="s">
        <v>40</v>
      </c>
      <c r="BH2" s="277" t="s">
        <v>41</v>
      </c>
      <c r="BI2" s="277" t="s">
        <v>42</v>
      </c>
      <c r="BJ2" s="85"/>
      <c r="BM2" s="93"/>
      <c r="BN2" s="93"/>
      <c r="BO2" s="93"/>
      <c r="BP2" s="277" t="s">
        <v>36</v>
      </c>
      <c r="BQ2" s="277" t="s">
        <v>37</v>
      </c>
      <c r="BR2" s="277" t="s">
        <v>38</v>
      </c>
      <c r="BS2" s="277" t="s">
        <v>39</v>
      </c>
      <c r="BT2" s="277" t="s">
        <v>40</v>
      </c>
      <c r="BU2" s="277" t="s">
        <v>41</v>
      </c>
      <c r="BV2" s="277" t="s">
        <v>42</v>
      </c>
      <c r="BW2" s="85"/>
      <c r="BZ2" s="93"/>
      <c r="CA2" s="93"/>
      <c r="CB2" s="93"/>
      <c r="CC2" s="277" t="s">
        <v>36</v>
      </c>
      <c r="CD2" s="277" t="s">
        <v>37</v>
      </c>
      <c r="CE2" s="277" t="s">
        <v>38</v>
      </c>
      <c r="CF2" s="277" t="s">
        <v>39</v>
      </c>
      <c r="CG2" s="277" t="s">
        <v>40</v>
      </c>
      <c r="CH2" s="277" t="s">
        <v>41</v>
      </c>
      <c r="CI2" s="277" t="s">
        <v>42</v>
      </c>
      <c r="CJ2" s="85"/>
      <c r="CM2" s="93"/>
      <c r="CO2" s="93"/>
      <c r="CP2" s="277" t="s">
        <v>36</v>
      </c>
      <c r="CQ2" s="277" t="s">
        <v>37</v>
      </c>
      <c r="CR2" s="277" t="s">
        <v>38</v>
      </c>
      <c r="CS2" s="277" t="s">
        <v>39</v>
      </c>
      <c r="CT2" s="277" t="s">
        <v>40</v>
      </c>
      <c r="CU2" s="277" t="s">
        <v>41</v>
      </c>
      <c r="CV2" s="277" t="s">
        <v>42</v>
      </c>
      <c r="CW2" s="85"/>
      <c r="CZ2" s="93"/>
      <c r="DB2" s="93"/>
      <c r="DC2" s="277" t="s">
        <v>36</v>
      </c>
      <c r="DD2" s="277" t="s">
        <v>37</v>
      </c>
      <c r="DE2" s="277" t="s">
        <v>38</v>
      </c>
      <c r="DF2" s="277" t="s">
        <v>39</v>
      </c>
      <c r="DG2" s="277" t="s">
        <v>40</v>
      </c>
      <c r="DH2" s="277" t="s">
        <v>41</v>
      </c>
      <c r="DI2" s="277" t="s">
        <v>42</v>
      </c>
      <c r="DJ2" s="85"/>
      <c r="DM2" s="93"/>
      <c r="DO2" s="93"/>
      <c r="DP2" s="277" t="s">
        <v>36</v>
      </c>
      <c r="DQ2" s="277" t="s">
        <v>37</v>
      </c>
      <c r="DR2" s="277" t="s">
        <v>38</v>
      </c>
      <c r="DS2" s="277" t="s">
        <v>39</v>
      </c>
      <c r="DT2" s="277" t="s">
        <v>40</v>
      </c>
      <c r="DU2" s="277" t="s">
        <v>41</v>
      </c>
      <c r="DV2" s="277" t="s">
        <v>42</v>
      </c>
      <c r="DW2" s="85"/>
      <c r="EI2" s="93"/>
      <c r="EK2" s="93"/>
      <c r="EL2" s="85"/>
      <c r="EO2" s="93"/>
      <c r="EQ2" s="93"/>
      <c r="ER2" s="85"/>
      <c r="ES2" s="157"/>
      <c r="ET2" s="157"/>
      <c r="EU2" s="157"/>
      <c r="EV2" s="157"/>
      <c r="EW2" s="157"/>
      <c r="EX2" s="157"/>
      <c r="EY2" s="157"/>
      <c r="EZ2" s="157"/>
      <c r="FC2" s="93"/>
      <c r="FD2" s="93"/>
      <c r="FE2" s="93"/>
      <c r="FF2" s="455" t="s">
        <v>36</v>
      </c>
      <c r="FG2" s="455" t="s">
        <v>37</v>
      </c>
      <c r="FH2" s="455" t="s">
        <v>38</v>
      </c>
      <c r="FI2" s="455" t="s">
        <v>39</v>
      </c>
      <c r="FJ2" s="455" t="s">
        <v>40</v>
      </c>
      <c r="FK2" s="455" t="s">
        <v>41</v>
      </c>
      <c r="FL2" s="455" t="s">
        <v>42</v>
      </c>
      <c r="FM2" s="85"/>
      <c r="FN2" s="18"/>
    </row>
    <row r="3" spans="1:177" ht="13.5" x14ac:dyDescent="0.3">
      <c r="A3" s="710">
        <v>1</v>
      </c>
      <c r="B3" s="723" t="s">
        <v>211</v>
      </c>
      <c r="C3">
        <f>Datos!G22</f>
        <v>3234</v>
      </c>
      <c r="D3">
        <v>913</v>
      </c>
      <c r="E3">
        <v>407</v>
      </c>
      <c r="F3">
        <v>506</v>
      </c>
      <c r="G3">
        <v>467</v>
      </c>
      <c r="H3">
        <v>452</v>
      </c>
      <c r="I3">
        <f>D3-J3</f>
        <v>858</v>
      </c>
      <c r="J3" s="85">
        <v>55</v>
      </c>
      <c r="K3" s="95">
        <v>321</v>
      </c>
      <c r="L3" s="95">
        <f>K3-M3</f>
        <v>311</v>
      </c>
      <c r="M3" s="95">
        <v>10</v>
      </c>
      <c r="N3" s="95">
        <v>120</v>
      </c>
      <c r="O3" s="95">
        <v>201</v>
      </c>
      <c r="P3" s="95">
        <v>4</v>
      </c>
      <c r="Q3" s="95">
        <v>12</v>
      </c>
      <c r="R3" s="95">
        <v>29</v>
      </c>
      <c r="S3" s="95">
        <v>58</v>
      </c>
      <c r="T3" s="95">
        <v>73</v>
      </c>
      <c r="U3" s="95">
        <v>101</v>
      </c>
      <c r="V3" s="95">
        <v>42</v>
      </c>
      <c r="W3" s="85"/>
      <c r="X3" s="95">
        <v>2</v>
      </c>
      <c r="Y3" s="95">
        <f t="shared" ref="Y3:Y9" si="0">X3-Z3</f>
        <v>2</v>
      </c>
      <c r="Z3" s="95">
        <v>0</v>
      </c>
      <c r="AA3" s="95">
        <v>1</v>
      </c>
      <c r="AB3" s="95">
        <v>1</v>
      </c>
      <c r="AC3" s="95">
        <v>0</v>
      </c>
      <c r="AD3" s="95">
        <v>0</v>
      </c>
      <c r="AE3" s="95">
        <v>0</v>
      </c>
      <c r="AF3" s="95">
        <v>0</v>
      </c>
      <c r="AG3" s="95">
        <v>1</v>
      </c>
      <c r="AH3" s="95">
        <v>1</v>
      </c>
      <c r="AI3" s="95">
        <v>0</v>
      </c>
      <c r="AJ3" s="85"/>
      <c r="AK3" s="95">
        <v>414</v>
      </c>
      <c r="AL3" s="95">
        <f t="shared" ref="AL3:AL8" si="1">AK3-AM3</f>
        <v>390</v>
      </c>
      <c r="AM3" s="95">
        <v>24</v>
      </c>
      <c r="AN3" s="95">
        <v>166</v>
      </c>
      <c r="AO3" s="95">
        <v>248</v>
      </c>
      <c r="AP3" s="95">
        <v>34</v>
      </c>
      <c r="AQ3" s="95">
        <v>24</v>
      </c>
      <c r="AR3" s="95">
        <v>38</v>
      </c>
      <c r="AS3" s="95">
        <v>76</v>
      </c>
      <c r="AT3" s="95">
        <v>91</v>
      </c>
      <c r="AU3" s="95">
        <v>103</v>
      </c>
      <c r="AV3" s="95">
        <v>46</v>
      </c>
      <c r="AW3" s="85"/>
      <c r="AX3" s="95">
        <v>66</v>
      </c>
      <c r="AY3" s="95">
        <f t="shared" ref="AY3:AY8" si="2">AX3-AZ3</f>
        <v>62</v>
      </c>
      <c r="AZ3" s="95">
        <v>4</v>
      </c>
      <c r="BA3" s="95">
        <v>28</v>
      </c>
      <c r="BB3" s="95">
        <v>38</v>
      </c>
      <c r="BC3" s="95">
        <v>2</v>
      </c>
      <c r="BD3" s="95">
        <v>4</v>
      </c>
      <c r="BE3" s="95">
        <v>6</v>
      </c>
      <c r="BF3" s="95">
        <v>17</v>
      </c>
      <c r="BG3" s="95">
        <v>16</v>
      </c>
      <c r="BH3" s="95">
        <v>11</v>
      </c>
      <c r="BI3" s="95">
        <v>9</v>
      </c>
      <c r="BJ3" s="85"/>
      <c r="BK3" s="95">
        <v>326</v>
      </c>
      <c r="BL3" s="95">
        <f t="shared" ref="BL3:BL8" si="3">BK3-BM3</f>
        <v>298</v>
      </c>
      <c r="BM3" s="95">
        <v>28</v>
      </c>
      <c r="BN3" s="95">
        <v>148</v>
      </c>
      <c r="BO3" s="95">
        <v>178</v>
      </c>
      <c r="BP3" s="95">
        <v>28</v>
      </c>
      <c r="BQ3" s="95">
        <v>37</v>
      </c>
      <c r="BR3" s="95">
        <v>39</v>
      </c>
      <c r="BS3" s="95">
        <v>54</v>
      </c>
      <c r="BT3" s="95">
        <v>73</v>
      </c>
      <c r="BU3" s="95">
        <v>66</v>
      </c>
      <c r="BV3" s="95">
        <v>26</v>
      </c>
      <c r="BW3" s="85"/>
      <c r="BX3" s="95">
        <v>8</v>
      </c>
      <c r="BY3" s="95">
        <f t="shared" ref="BY3:BY9" si="4">BX3-BZ3</f>
        <v>8</v>
      </c>
      <c r="BZ3" s="95">
        <v>0</v>
      </c>
      <c r="CA3" s="95">
        <v>2</v>
      </c>
      <c r="CB3" s="95">
        <v>6</v>
      </c>
      <c r="CC3" s="95">
        <v>1</v>
      </c>
      <c r="CD3" s="95">
        <v>0</v>
      </c>
      <c r="CE3" s="95">
        <v>0</v>
      </c>
      <c r="CF3" s="95">
        <v>3</v>
      </c>
      <c r="CG3" s="95">
        <v>1</v>
      </c>
      <c r="CH3" s="95">
        <v>0</v>
      </c>
      <c r="CI3" s="95">
        <v>1</v>
      </c>
      <c r="CJ3" s="85"/>
      <c r="CK3" s="95">
        <v>14</v>
      </c>
      <c r="CL3" s="616">
        <f>CK3-CM3</f>
        <v>14</v>
      </c>
      <c r="CM3" s="733">
        <v>0</v>
      </c>
      <c r="CN3" s="733">
        <v>6</v>
      </c>
      <c r="CO3" s="733">
        <v>8</v>
      </c>
      <c r="CP3" s="733">
        <v>1</v>
      </c>
      <c r="CQ3" s="733">
        <v>0</v>
      </c>
      <c r="CR3" s="733">
        <v>0</v>
      </c>
      <c r="CS3" s="733">
        <v>4</v>
      </c>
      <c r="CT3" s="733">
        <v>3</v>
      </c>
      <c r="CU3" s="733">
        <v>3</v>
      </c>
      <c r="CV3" s="733">
        <v>2</v>
      </c>
      <c r="CW3" s="85"/>
      <c r="CX3" s="733">
        <v>29</v>
      </c>
      <c r="CY3" s="733">
        <f>CX3-CZ3</f>
        <v>28</v>
      </c>
      <c r="CZ3" s="733">
        <v>1</v>
      </c>
      <c r="DA3" s="733">
        <v>12</v>
      </c>
      <c r="DB3" s="733">
        <v>17</v>
      </c>
      <c r="DC3" s="733">
        <v>3</v>
      </c>
      <c r="DD3" s="733">
        <v>2</v>
      </c>
      <c r="DE3" s="733">
        <v>2</v>
      </c>
      <c r="DF3" s="733">
        <v>5</v>
      </c>
      <c r="DG3" s="733">
        <v>4</v>
      </c>
      <c r="DH3" s="733">
        <v>8</v>
      </c>
      <c r="DI3" s="733">
        <v>5</v>
      </c>
      <c r="DJ3" s="85"/>
      <c r="DK3" s="733">
        <v>24</v>
      </c>
      <c r="DL3" s="733">
        <f>DK3-DM3</f>
        <v>24</v>
      </c>
      <c r="DM3" s="733">
        <v>0</v>
      </c>
      <c r="DN3" s="733">
        <v>8</v>
      </c>
      <c r="DO3" s="733">
        <v>16</v>
      </c>
      <c r="DP3" s="733">
        <v>0</v>
      </c>
      <c r="DQ3" s="733">
        <v>1</v>
      </c>
      <c r="DR3" s="733">
        <v>0</v>
      </c>
      <c r="DS3" s="733">
        <v>2</v>
      </c>
      <c r="DT3" s="733">
        <v>8</v>
      </c>
      <c r="DU3" s="733">
        <v>6</v>
      </c>
      <c r="DV3" s="733">
        <v>6</v>
      </c>
      <c r="DW3" s="85"/>
      <c r="DX3" s="22">
        <f>Datos!G22</f>
        <v>3234</v>
      </c>
      <c r="DY3" s="22">
        <f>Datos!L22</f>
        <v>1616</v>
      </c>
      <c r="DZ3" s="22">
        <f>Datos!O22</f>
        <v>1357</v>
      </c>
      <c r="EA3" s="22">
        <f t="shared" ref="EA3:EA12" si="5">K3+X3+AK3+AX3</f>
        <v>803</v>
      </c>
      <c r="EB3" s="133">
        <f t="shared" ref="EB3:EB12" si="6">K3/D3</f>
        <v>0.35158817086527933</v>
      </c>
      <c r="EC3" s="133">
        <f t="shared" ref="EC3:EC12" si="7">AK3/D3</f>
        <v>0.45345016429353779</v>
      </c>
      <c r="ED3" s="133">
        <f t="shared" ref="ED3:ED12" si="8">EA3/D3</f>
        <v>0.87951807228915657</v>
      </c>
      <c r="EE3" s="133">
        <f t="shared" ref="EE3:EE12" si="9">DK3/D3</f>
        <v>2.628696604600219E-2</v>
      </c>
      <c r="EF3" s="133">
        <f t="shared" ref="EF3:EF12" si="10">CX3/D3</f>
        <v>3.1763417305585982E-2</v>
      </c>
      <c r="EG3" s="95">
        <v>1</v>
      </c>
      <c r="EH3" s="50">
        <f>EG3-EI3</f>
        <v>1</v>
      </c>
      <c r="EI3" s="95">
        <v>0</v>
      </c>
      <c r="EJ3" s="95">
        <v>1</v>
      </c>
      <c r="EK3" s="95">
        <v>0</v>
      </c>
      <c r="EL3" s="85"/>
      <c r="EM3" s="95">
        <v>0</v>
      </c>
      <c r="EN3" s="50">
        <f>EM3-EO3</f>
        <v>0</v>
      </c>
      <c r="EO3" s="95">
        <v>0</v>
      </c>
      <c r="EP3" s="95">
        <v>0</v>
      </c>
      <c r="EQ3" s="95">
        <v>0</v>
      </c>
      <c r="ER3" s="85"/>
      <c r="ES3" s="159">
        <f>Datos!AZ22/D3</f>
        <v>0.14238773274917854</v>
      </c>
      <c r="ET3" s="159">
        <f t="shared" ref="ET3:ET12" si="11">BK3/D3</f>
        <v>0.35706462212486306</v>
      </c>
      <c r="EU3" s="159">
        <f t="shared" ref="EU3:EU12" si="12">CK3/D3</f>
        <v>1.5334063526834611E-2</v>
      </c>
      <c r="EV3" s="159">
        <f t="shared" ref="EV3:EV12" si="13">EG3/D3</f>
        <v>1.0952902519167579E-3</v>
      </c>
      <c r="EW3" s="159">
        <f t="shared" ref="EW3:EW12" si="14">EM3/D3</f>
        <v>0</v>
      </c>
      <c r="EX3" s="159">
        <f t="shared" ref="EX3:EX12" si="15">X3/D3</f>
        <v>2.1905805038335158E-3</v>
      </c>
      <c r="EY3" s="159">
        <f t="shared" ref="EY3:EY12" si="16">AX3/D3</f>
        <v>7.2289156626506021E-2</v>
      </c>
      <c r="EZ3" s="450">
        <f t="shared" ref="EZ3:EZ12" si="17">AK3/D3</f>
        <v>0.45345016429353779</v>
      </c>
      <c r="FA3" s="95">
        <f t="shared" ref="FA3:FL12" si="18">K3+X3+AK3+AX3</f>
        <v>803</v>
      </c>
      <c r="FB3" s="95">
        <f t="shared" si="18"/>
        <v>765</v>
      </c>
      <c r="FC3" s="95">
        <f t="shared" si="18"/>
        <v>38</v>
      </c>
      <c r="FD3" s="95">
        <f t="shared" si="18"/>
        <v>315</v>
      </c>
      <c r="FE3" s="95">
        <f t="shared" si="18"/>
        <v>488</v>
      </c>
      <c r="FF3" s="95">
        <f t="shared" si="18"/>
        <v>40</v>
      </c>
      <c r="FG3" s="95">
        <f t="shared" si="18"/>
        <v>40</v>
      </c>
      <c r="FH3" s="95">
        <f t="shared" si="18"/>
        <v>73</v>
      </c>
      <c r="FI3" s="95">
        <f t="shared" si="18"/>
        <v>151</v>
      </c>
      <c r="FJ3" s="95">
        <f t="shared" si="18"/>
        <v>181</v>
      </c>
      <c r="FK3" s="95">
        <f t="shared" si="18"/>
        <v>216</v>
      </c>
      <c r="FL3" s="95">
        <f t="shared" si="18"/>
        <v>97</v>
      </c>
      <c r="FM3" s="85"/>
      <c r="FN3" s="22">
        <f>Datos!G22</f>
        <v>3234</v>
      </c>
      <c r="FO3" s="549">
        <f t="shared" ref="FO3:FO12" si="19">FA3/D3</f>
        <v>0.87951807228915657</v>
      </c>
      <c r="FP3" s="550">
        <f t="shared" ref="FP3:FP12" si="20">DK3/D3</f>
        <v>2.628696604600219E-2</v>
      </c>
      <c r="FQ3" s="550">
        <f t="shared" ref="FQ3:FQ12" si="21">CX3/D3</f>
        <v>3.1763417305585982E-2</v>
      </c>
      <c r="FR3" s="550">
        <f t="shared" ref="FR3:FR12" si="22">K3/D3</f>
        <v>0.35158817086527933</v>
      </c>
      <c r="FS3" s="550">
        <f t="shared" ref="FS3:FS12" si="23">AK3/D3</f>
        <v>0.45345016429353779</v>
      </c>
      <c r="FT3" s="550">
        <f t="shared" ref="FT3:FT12" si="24">AX3/D3</f>
        <v>7.2289156626506021E-2</v>
      </c>
      <c r="FU3" s="550">
        <f t="shared" ref="FU3:FU12" si="25">X3/D3</f>
        <v>2.1905805038335158E-3</v>
      </c>
    </row>
    <row r="4" spans="1:177" ht="13.5" x14ac:dyDescent="0.3">
      <c r="A4" s="710">
        <v>2</v>
      </c>
      <c r="B4" s="723" t="s">
        <v>215</v>
      </c>
      <c r="C4">
        <f>Datos!G23</f>
        <v>2782</v>
      </c>
      <c r="D4">
        <v>868</v>
      </c>
      <c r="E4">
        <v>382</v>
      </c>
      <c r="F4">
        <v>486</v>
      </c>
      <c r="G4">
        <v>412</v>
      </c>
      <c r="H4">
        <v>482</v>
      </c>
      <c r="I4">
        <f>D4-J4</f>
        <v>825</v>
      </c>
      <c r="J4" s="85">
        <v>43</v>
      </c>
      <c r="K4" s="95">
        <v>372</v>
      </c>
      <c r="L4" s="95">
        <f>K4-M4</f>
        <v>363</v>
      </c>
      <c r="M4" s="95">
        <v>9</v>
      </c>
      <c r="N4" s="95">
        <v>141</v>
      </c>
      <c r="O4" s="95">
        <v>231</v>
      </c>
      <c r="P4" s="95">
        <v>9</v>
      </c>
      <c r="Q4" s="95">
        <v>19</v>
      </c>
      <c r="R4" s="95">
        <v>41</v>
      </c>
      <c r="S4" s="95">
        <v>66</v>
      </c>
      <c r="T4" s="95">
        <v>117</v>
      </c>
      <c r="U4" s="95">
        <v>85</v>
      </c>
      <c r="V4" s="95">
        <v>29</v>
      </c>
      <c r="W4" s="85"/>
      <c r="X4" s="95">
        <v>1</v>
      </c>
      <c r="Y4" s="95">
        <f t="shared" si="0"/>
        <v>1</v>
      </c>
      <c r="Z4" s="95">
        <v>0</v>
      </c>
      <c r="AA4" s="95">
        <v>0</v>
      </c>
      <c r="AB4" s="95">
        <v>1</v>
      </c>
      <c r="AC4" s="95">
        <v>0</v>
      </c>
      <c r="AD4" s="95">
        <v>0</v>
      </c>
      <c r="AE4" s="95">
        <v>0</v>
      </c>
      <c r="AF4" s="95">
        <v>0</v>
      </c>
      <c r="AG4" s="95">
        <v>1</v>
      </c>
      <c r="AH4" s="95">
        <v>0</v>
      </c>
      <c r="AI4" s="95">
        <v>0</v>
      </c>
      <c r="AJ4" s="85"/>
      <c r="AK4" s="95">
        <v>431</v>
      </c>
      <c r="AL4" s="95">
        <f t="shared" si="1"/>
        <v>415</v>
      </c>
      <c r="AM4" s="95">
        <v>16</v>
      </c>
      <c r="AN4" s="95">
        <v>173</v>
      </c>
      <c r="AO4" s="95">
        <v>258</v>
      </c>
      <c r="AP4" s="95">
        <v>39</v>
      </c>
      <c r="AQ4" s="95">
        <v>24</v>
      </c>
      <c r="AR4" s="95">
        <v>40</v>
      </c>
      <c r="AS4" s="95">
        <v>65</v>
      </c>
      <c r="AT4" s="95">
        <v>133</v>
      </c>
      <c r="AU4" s="95">
        <v>80</v>
      </c>
      <c r="AV4" s="95">
        <v>38</v>
      </c>
      <c r="AW4" s="85"/>
      <c r="AX4" s="95">
        <v>34</v>
      </c>
      <c r="AY4" s="95">
        <f t="shared" si="2"/>
        <v>32</v>
      </c>
      <c r="AZ4" s="95">
        <v>2</v>
      </c>
      <c r="BA4" s="95">
        <v>24</v>
      </c>
      <c r="BB4" s="95">
        <v>30</v>
      </c>
      <c r="BC4" s="95">
        <v>4</v>
      </c>
      <c r="BD4" s="95">
        <v>4</v>
      </c>
      <c r="BE4" s="95">
        <v>2</v>
      </c>
      <c r="BF4" s="95">
        <v>3</v>
      </c>
      <c r="BG4" s="95">
        <v>11</v>
      </c>
      <c r="BH4" s="95">
        <v>6</v>
      </c>
      <c r="BI4" s="95">
        <v>4</v>
      </c>
      <c r="BJ4" s="85"/>
      <c r="BK4" s="95">
        <v>182</v>
      </c>
      <c r="BL4" s="95">
        <f t="shared" si="3"/>
        <v>163</v>
      </c>
      <c r="BM4" s="95">
        <v>19</v>
      </c>
      <c r="BN4" s="95">
        <v>95</v>
      </c>
      <c r="BO4" s="95">
        <v>87</v>
      </c>
      <c r="BP4" s="95">
        <v>30</v>
      </c>
      <c r="BQ4" s="95">
        <v>21</v>
      </c>
      <c r="BR4" s="95">
        <v>19</v>
      </c>
      <c r="BS4" s="95">
        <v>31</v>
      </c>
      <c r="BT4" s="95">
        <v>40</v>
      </c>
      <c r="BU4" s="95">
        <v>18</v>
      </c>
      <c r="BV4" s="95">
        <v>18</v>
      </c>
      <c r="BW4" s="85"/>
      <c r="BX4" s="95">
        <v>2</v>
      </c>
      <c r="BY4" s="95">
        <f t="shared" si="4"/>
        <v>2</v>
      </c>
      <c r="BZ4" s="95">
        <v>0</v>
      </c>
      <c r="CA4" s="95">
        <v>1</v>
      </c>
      <c r="CB4" s="95">
        <v>1</v>
      </c>
      <c r="CC4" s="95">
        <v>0</v>
      </c>
      <c r="CD4" s="95">
        <v>0</v>
      </c>
      <c r="CE4" s="95">
        <v>0</v>
      </c>
      <c r="CF4" s="95">
        <v>0</v>
      </c>
      <c r="CG4" s="95">
        <v>2</v>
      </c>
      <c r="CH4" s="95">
        <v>0</v>
      </c>
      <c r="CI4" s="95">
        <v>0</v>
      </c>
      <c r="CJ4" s="85"/>
      <c r="CK4" s="95">
        <v>16</v>
      </c>
      <c r="CL4" s="616">
        <f t="shared" ref="CL4:CL8" si="26">CK4-CM4</f>
        <v>15</v>
      </c>
      <c r="CM4" s="733">
        <v>1</v>
      </c>
      <c r="CN4" s="733">
        <v>8</v>
      </c>
      <c r="CO4" s="733">
        <v>8</v>
      </c>
      <c r="CP4" s="733">
        <v>0</v>
      </c>
      <c r="CQ4" s="733">
        <v>0</v>
      </c>
      <c r="CR4" s="733">
        <v>1</v>
      </c>
      <c r="CS4" s="733">
        <v>6</v>
      </c>
      <c r="CT4" s="733">
        <v>5</v>
      </c>
      <c r="CU4" s="733">
        <v>2</v>
      </c>
      <c r="CV4" s="733">
        <v>2</v>
      </c>
      <c r="CW4" s="85"/>
      <c r="CX4" s="733">
        <v>58</v>
      </c>
      <c r="CY4" s="733">
        <f t="shared" ref="CY4:CY8" si="27">CX4-CZ4</f>
        <v>58</v>
      </c>
      <c r="CZ4" s="733">
        <v>0</v>
      </c>
      <c r="DA4" s="733">
        <v>20</v>
      </c>
      <c r="DB4" s="733">
        <v>38</v>
      </c>
      <c r="DC4" s="733">
        <v>1</v>
      </c>
      <c r="DD4" s="733">
        <v>2</v>
      </c>
      <c r="DE4" s="733">
        <v>6</v>
      </c>
      <c r="DF4" s="733">
        <v>7</v>
      </c>
      <c r="DG4" s="733">
        <v>21</v>
      </c>
      <c r="DH4" s="733">
        <v>12</v>
      </c>
      <c r="DI4" s="733">
        <v>6</v>
      </c>
      <c r="DJ4" s="85"/>
      <c r="DK4" s="733">
        <v>34</v>
      </c>
      <c r="DL4" s="733">
        <f t="shared" ref="DL4:DL9" si="28">DK4-DM4</f>
        <v>34</v>
      </c>
      <c r="DM4" s="733">
        <v>0</v>
      </c>
      <c r="DN4" s="733">
        <v>10</v>
      </c>
      <c r="DO4" s="733">
        <v>24</v>
      </c>
      <c r="DP4" s="733">
        <v>0</v>
      </c>
      <c r="DQ4" s="733">
        <v>1</v>
      </c>
      <c r="DR4" s="733">
        <v>4</v>
      </c>
      <c r="DS4" s="733">
        <v>6</v>
      </c>
      <c r="DT4" s="733">
        <v>8</v>
      </c>
      <c r="DU4" s="733">
        <v>8</v>
      </c>
      <c r="DV4" s="733">
        <v>6</v>
      </c>
      <c r="DW4" s="85"/>
      <c r="DX4" s="22">
        <f>Datos!G23</f>
        <v>2782</v>
      </c>
      <c r="DY4" s="22">
        <f>Datos!L23</f>
        <v>1487</v>
      </c>
      <c r="DZ4" s="22">
        <f>Datos!O23</f>
        <v>1180</v>
      </c>
      <c r="EA4" s="22">
        <f t="shared" si="5"/>
        <v>838</v>
      </c>
      <c r="EB4" s="133">
        <f t="shared" si="6"/>
        <v>0.42857142857142855</v>
      </c>
      <c r="EC4" s="133">
        <f t="shared" si="7"/>
        <v>0.49654377880184331</v>
      </c>
      <c r="ED4" s="133">
        <f t="shared" si="8"/>
        <v>0.96543778801843316</v>
      </c>
      <c r="EE4" s="133">
        <f t="shared" si="9"/>
        <v>3.9170506912442393E-2</v>
      </c>
      <c r="EF4" s="133">
        <f t="shared" si="10"/>
        <v>6.6820276497695855E-2</v>
      </c>
      <c r="EG4" s="95">
        <v>1</v>
      </c>
      <c r="EH4" s="50">
        <f t="shared" ref="EH4:EH8" si="29">EG4-EI4</f>
        <v>1</v>
      </c>
      <c r="EI4" s="95">
        <v>0</v>
      </c>
      <c r="EJ4" s="95">
        <v>1</v>
      </c>
      <c r="EK4" s="95">
        <v>0</v>
      </c>
      <c r="EL4" s="85"/>
      <c r="EM4" s="95">
        <v>2</v>
      </c>
      <c r="EN4" s="50">
        <f t="shared" ref="EN4:EN9" si="30">EM4-EO4</f>
        <v>2</v>
      </c>
      <c r="EO4" s="95">
        <v>0</v>
      </c>
      <c r="EP4" s="95">
        <v>0</v>
      </c>
      <c r="EQ4" s="95">
        <v>2</v>
      </c>
      <c r="ER4" s="85"/>
      <c r="ES4" s="159">
        <f>Datos!AZ23/D4</f>
        <v>0.18663594470046083</v>
      </c>
      <c r="ET4" s="159">
        <f t="shared" si="11"/>
        <v>0.20967741935483872</v>
      </c>
      <c r="EU4" s="159">
        <f t="shared" si="12"/>
        <v>1.8433179723502304E-2</v>
      </c>
      <c r="EV4" s="159">
        <f t="shared" si="13"/>
        <v>1.152073732718894E-3</v>
      </c>
      <c r="EW4" s="159">
        <f t="shared" si="14"/>
        <v>2.304147465437788E-3</v>
      </c>
      <c r="EX4" s="159">
        <f t="shared" si="15"/>
        <v>1.152073732718894E-3</v>
      </c>
      <c r="EY4" s="159">
        <f t="shared" si="16"/>
        <v>3.9170506912442393E-2</v>
      </c>
      <c r="EZ4" s="450">
        <f t="shared" si="17"/>
        <v>0.49654377880184331</v>
      </c>
      <c r="FA4" s="95">
        <f t="shared" si="18"/>
        <v>838</v>
      </c>
      <c r="FB4" s="95">
        <f t="shared" si="18"/>
        <v>811</v>
      </c>
      <c r="FC4" s="95">
        <f t="shared" si="18"/>
        <v>27</v>
      </c>
      <c r="FD4" s="95">
        <f t="shared" si="18"/>
        <v>338</v>
      </c>
      <c r="FE4" s="95">
        <f t="shared" si="18"/>
        <v>520</v>
      </c>
      <c r="FF4" s="95">
        <f t="shared" si="18"/>
        <v>52</v>
      </c>
      <c r="FG4" s="95">
        <f t="shared" si="18"/>
        <v>47</v>
      </c>
      <c r="FH4" s="95">
        <f t="shared" si="18"/>
        <v>83</v>
      </c>
      <c r="FI4" s="95">
        <f t="shared" si="18"/>
        <v>134</v>
      </c>
      <c r="FJ4" s="95">
        <f t="shared" si="18"/>
        <v>262</v>
      </c>
      <c r="FK4" s="95">
        <f t="shared" si="18"/>
        <v>171</v>
      </c>
      <c r="FL4" s="95">
        <f t="shared" si="18"/>
        <v>71</v>
      </c>
      <c r="FM4" s="85"/>
      <c r="FN4" s="22">
        <f>Datos!G23</f>
        <v>2782</v>
      </c>
      <c r="FO4" s="549">
        <f t="shared" si="19"/>
        <v>0.96543778801843316</v>
      </c>
      <c r="FP4" s="550">
        <f t="shared" si="20"/>
        <v>3.9170506912442393E-2</v>
      </c>
      <c r="FQ4" s="550">
        <f t="shared" si="21"/>
        <v>6.6820276497695855E-2</v>
      </c>
      <c r="FR4" s="550">
        <f t="shared" si="22"/>
        <v>0.42857142857142855</v>
      </c>
      <c r="FS4" s="550">
        <f t="shared" si="23"/>
        <v>0.49654377880184331</v>
      </c>
      <c r="FT4" s="550">
        <f t="shared" si="24"/>
        <v>3.9170506912442393E-2</v>
      </c>
      <c r="FU4" s="550">
        <f t="shared" si="25"/>
        <v>1.152073732718894E-3</v>
      </c>
    </row>
    <row r="5" spans="1:177" ht="13.5" x14ac:dyDescent="0.3">
      <c r="A5" s="710">
        <v>3</v>
      </c>
      <c r="B5" s="723" t="s">
        <v>217</v>
      </c>
      <c r="C5">
        <f>Datos!G24</f>
        <v>2729</v>
      </c>
      <c r="D5">
        <v>910</v>
      </c>
      <c r="E5">
        <v>409</v>
      </c>
      <c r="F5">
        <v>501</v>
      </c>
      <c r="G5">
        <v>451</v>
      </c>
      <c r="H5">
        <v>475</v>
      </c>
      <c r="I5">
        <f>D5-J5</f>
        <v>871</v>
      </c>
      <c r="J5" s="85">
        <v>39</v>
      </c>
      <c r="K5" s="95">
        <v>349</v>
      </c>
      <c r="L5" s="95">
        <f>K5-M5</f>
        <v>343</v>
      </c>
      <c r="M5" s="95">
        <v>6</v>
      </c>
      <c r="N5" s="95">
        <v>210</v>
      </c>
      <c r="O5" s="95">
        <v>139</v>
      </c>
      <c r="P5" s="95">
        <v>11</v>
      </c>
      <c r="Q5" s="95">
        <v>17</v>
      </c>
      <c r="R5" s="95">
        <v>28</v>
      </c>
      <c r="S5" s="95">
        <v>72</v>
      </c>
      <c r="T5" s="95">
        <v>81</v>
      </c>
      <c r="U5" s="95">
        <v>97</v>
      </c>
      <c r="V5" s="95">
        <v>36</v>
      </c>
      <c r="W5" s="85"/>
      <c r="X5" s="95">
        <v>5</v>
      </c>
      <c r="Y5" s="95">
        <f t="shared" si="0"/>
        <v>5</v>
      </c>
      <c r="Z5" s="95">
        <v>0</v>
      </c>
      <c r="AA5" s="95">
        <v>5</v>
      </c>
      <c r="AB5" s="95">
        <v>0</v>
      </c>
      <c r="AC5" s="95">
        <v>0</v>
      </c>
      <c r="AD5" s="95">
        <v>2</v>
      </c>
      <c r="AE5" s="95">
        <v>1</v>
      </c>
      <c r="AF5" s="95">
        <v>1</v>
      </c>
      <c r="AG5" s="95">
        <v>0</v>
      </c>
      <c r="AH5" s="95">
        <v>0</v>
      </c>
      <c r="AI5" s="95">
        <v>1</v>
      </c>
      <c r="AJ5" s="85"/>
      <c r="AK5" s="95">
        <v>432</v>
      </c>
      <c r="AL5" s="95">
        <f t="shared" si="1"/>
        <v>413</v>
      </c>
      <c r="AM5" s="95">
        <v>19</v>
      </c>
      <c r="AN5" s="95">
        <v>191</v>
      </c>
      <c r="AO5" s="95">
        <v>241</v>
      </c>
      <c r="AP5" s="95">
        <v>67</v>
      </c>
      <c r="AQ5" s="95">
        <v>26</v>
      </c>
      <c r="AR5" s="95">
        <v>42</v>
      </c>
      <c r="AS5" s="95">
        <v>72</v>
      </c>
      <c r="AT5" s="95">
        <v>91</v>
      </c>
      <c r="AU5" s="95">
        <v>91</v>
      </c>
      <c r="AV5" s="95">
        <v>27</v>
      </c>
      <c r="AW5" s="85"/>
      <c r="AX5" s="95">
        <v>29</v>
      </c>
      <c r="AY5" s="95">
        <f t="shared" si="2"/>
        <v>27</v>
      </c>
      <c r="AZ5" s="95">
        <v>2</v>
      </c>
      <c r="BA5" s="95">
        <v>17</v>
      </c>
      <c r="BB5" s="95">
        <v>12</v>
      </c>
      <c r="BC5" s="95">
        <v>0</v>
      </c>
      <c r="BD5" s="95">
        <v>5</v>
      </c>
      <c r="BE5" s="95">
        <v>4</v>
      </c>
      <c r="BF5" s="95">
        <v>3</v>
      </c>
      <c r="BG5" s="95">
        <v>5</v>
      </c>
      <c r="BH5" s="95">
        <v>8</v>
      </c>
      <c r="BI5" s="95">
        <v>4</v>
      </c>
      <c r="BJ5" s="85"/>
      <c r="BK5" s="95">
        <v>156</v>
      </c>
      <c r="BL5" s="95">
        <f t="shared" si="3"/>
        <v>145</v>
      </c>
      <c r="BM5" s="95">
        <v>11</v>
      </c>
      <c r="BN5" s="95">
        <v>81</v>
      </c>
      <c r="BO5" s="95">
        <v>75</v>
      </c>
      <c r="BP5" s="95">
        <v>23</v>
      </c>
      <c r="BQ5" s="95">
        <v>15</v>
      </c>
      <c r="BR5" s="95">
        <v>14</v>
      </c>
      <c r="BS5" s="95">
        <v>32</v>
      </c>
      <c r="BT5" s="95">
        <v>25</v>
      </c>
      <c r="BU5" s="95">
        <v>32</v>
      </c>
      <c r="BV5" s="95">
        <v>11</v>
      </c>
      <c r="BW5" s="85"/>
      <c r="BX5" s="95">
        <v>1</v>
      </c>
      <c r="BY5" s="95">
        <f t="shared" si="4"/>
        <v>1</v>
      </c>
      <c r="BZ5" s="95">
        <v>0</v>
      </c>
      <c r="CA5" s="95">
        <v>1</v>
      </c>
      <c r="CB5" s="95">
        <v>0</v>
      </c>
      <c r="CC5" s="95">
        <v>0</v>
      </c>
      <c r="CD5" s="95">
        <v>0</v>
      </c>
      <c r="CE5" s="95">
        <v>0</v>
      </c>
      <c r="CF5" s="95">
        <v>0</v>
      </c>
      <c r="CG5" s="95">
        <v>0</v>
      </c>
      <c r="CH5" s="95">
        <v>1</v>
      </c>
      <c r="CI5" s="95">
        <v>0</v>
      </c>
      <c r="CJ5" s="85"/>
      <c r="CK5" s="95">
        <v>16</v>
      </c>
      <c r="CL5" s="616">
        <f t="shared" si="26"/>
        <v>16</v>
      </c>
      <c r="CM5" s="733">
        <v>0</v>
      </c>
      <c r="CN5" s="733">
        <v>8</v>
      </c>
      <c r="CO5" s="733">
        <v>8</v>
      </c>
      <c r="CP5" s="733">
        <v>0</v>
      </c>
      <c r="CQ5" s="733">
        <v>0</v>
      </c>
      <c r="CR5" s="733">
        <v>2</v>
      </c>
      <c r="CS5" s="733">
        <v>4</v>
      </c>
      <c r="CT5" s="733">
        <v>0</v>
      </c>
      <c r="CU5" s="733">
        <v>4</v>
      </c>
      <c r="CV5" s="733">
        <v>4</v>
      </c>
      <c r="CW5" s="85"/>
      <c r="CX5" s="733">
        <v>36</v>
      </c>
      <c r="CY5" s="733">
        <f t="shared" si="27"/>
        <v>35</v>
      </c>
      <c r="CZ5" s="733">
        <v>1</v>
      </c>
      <c r="DA5" s="733">
        <v>14</v>
      </c>
      <c r="DB5" s="733">
        <v>22</v>
      </c>
      <c r="DC5" s="733">
        <v>0</v>
      </c>
      <c r="DD5" s="733">
        <v>2</v>
      </c>
      <c r="DE5" s="733">
        <v>7</v>
      </c>
      <c r="DF5" s="733">
        <v>7</v>
      </c>
      <c r="DG5" s="733">
        <v>9</v>
      </c>
      <c r="DH5" s="733">
        <v>7</v>
      </c>
      <c r="DI5" s="733">
        <v>4</v>
      </c>
      <c r="DJ5" s="85"/>
      <c r="DK5" s="733">
        <v>43</v>
      </c>
      <c r="DL5" s="733">
        <f t="shared" si="28"/>
        <v>43</v>
      </c>
      <c r="DM5" s="733">
        <v>0</v>
      </c>
      <c r="DN5" s="733">
        <v>15</v>
      </c>
      <c r="DO5" s="733">
        <v>28</v>
      </c>
      <c r="DP5" s="733">
        <v>0</v>
      </c>
      <c r="DQ5" s="733">
        <v>2</v>
      </c>
      <c r="DR5" s="733">
        <v>5</v>
      </c>
      <c r="DS5" s="733">
        <v>5</v>
      </c>
      <c r="DT5" s="733">
        <v>11</v>
      </c>
      <c r="DU5" s="733">
        <v>13</v>
      </c>
      <c r="DV5" s="733">
        <v>6</v>
      </c>
      <c r="DW5" s="85"/>
      <c r="DX5" s="22">
        <f>Datos!G24</f>
        <v>2729</v>
      </c>
      <c r="DY5" s="22">
        <f>Datos!L24</f>
        <v>1384</v>
      </c>
      <c r="DZ5" s="22">
        <f>Datos!O24</f>
        <v>1144</v>
      </c>
      <c r="EA5" s="22">
        <f t="shared" si="5"/>
        <v>815</v>
      </c>
      <c r="EB5" s="133">
        <f t="shared" si="6"/>
        <v>0.38351648351648354</v>
      </c>
      <c r="EC5" s="133">
        <f t="shared" si="7"/>
        <v>0.4747252747252747</v>
      </c>
      <c r="ED5" s="133">
        <f t="shared" si="8"/>
        <v>0.89560439560439564</v>
      </c>
      <c r="EE5" s="133">
        <f t="shared" si="9"/>
        <v>4.7252747252747251E-2</v>
      </c>
      <c r="EF5" s="133">
        <f t="shared" si="10"/>
        <v>3.9560439560439559E-2</v>
      </c>
      <c r="EG5" s="95">
        <v>1</v>
      </c>
      <c r="EH5" s="50">
        <f t="shared" si="29"/>
        <v>1</v>
      </c>
      <c r="EI5" s="95">
        <v>0</v>
      </c>
      <c r="EJ5" s="95">
        <v>1</v>
      </c>
      <c r="EK5" s="95">
        <v>0</v>
      </c>
      <c r="EL5" s="85"/>
      <c r="EM5" s="95">
        <v>1</v>
      </c>
      <c r="EN5" s="50">
        <f t="shared" si="30"/>
        <v>1</v>
      </c>
      <c r="EO5" s="95">
        <v>0</v>
      </c>
      <c r="EP5" s="95">
        <v>0</v>
      </c>
      <c r="EQ5" s="95">
        <v>1</v>
      </c>
      <c r="ER5" s="85"/>
      <c r="ES5" s="159">
        <f>Datos!AZ24/D5</f>
        <v>0.16373626373626374</v>
      </c>
      <c r="ET5" s="159">
        <f t="shared" si="11"/>
        <v>0.17142857142857143</v>
      </c>
      <c r="EU5" s="159">
        <f t="shared" si="12"/>
        <v>1.7582417582417582E-2</v>
      </c>
      <c r="EV5" s="159">
        <f t="shared" si="13"/>
        <v>1.0989010989010989E-3</v>
      </c>
      <c r="EW5" s="159">
        <f t="shared" si="14"/>
        <v>1.0989010989010989E-3</v>
      </c>
      <c r="EX5" s="159">
        <f t="shared" si="15"/>
        <v>5.4945054945054949E-3</v>
      </c>
      <c r="EY5" s="159">
        <f t="shared" si="16"/>
        <v>3.1868131868131866E-2</v>
      </c>
      <c r="EZ5" s="450">
        <f t="shared" si="17"/>
        <v>0.4747252747252747</v>
      </c>
      <c r="FA5" s="95">
        <f t="shared" si="18"/>
        <v>815</v>
      </c>
      <c r="FB5" s="95">
        <f t="shared" si="18"/>
        <v>788</v>
      </c>
      <c r="FC5" s="95">
        <f t="shared" si="18"/>
        <v>27</v>
      </c>
      <c r="FD5" s="95">
        <f t="shared" si="18"/>
        <v>423</v>
      </c>
      <c r="FE5" s="95">
        <f t="shared" si="18"/>
        <v>392</v>
      </c>
      <c r="FF5" s="95">
        <f t="shared" si="18"/>
        <v>78</v>
      </c>
      <c r="FG5" s="95">
        <f t="shared" si="18"/>
        <v>50</v>
      </c>
      <c r="FH5" s="95">
        <f t="shared" si="18"/>
        <v>75</v>
      </c>
      <c r="FI5" s="95">
        <f t="shared" si="18"/>
        <v>148</v>
      </c>
      <c r="FJ5" s="95">
        <f t="shared" si="18"/>
        <v>177</v>
      </c>
      <c r="FK5" s="95">
        <f t="shared" si="18"/>
        <v>196</v>
      </c>
      <c r="FL5" s="95">
        <f t="shared" si="18"/>
        <v>68</v>
      </c>
      <c r="FM5" s="85"/>
      <c r="FN5" s="22">
        <f>Datos!G24</f>
        <v>2729</v>
      </c>
      <c r="FO5" s="549">
        <f t="shared" si="19"/>
        <v>0.89560439560439564</v>
      </c>
      <c r="FP5" s="550">
        <f t="shared" si="20"/>
        <v>4.7252747252747251E-2</v>
      </c>
      <c r="FQ5" s="550">
        <f t="shared" si="21"/>
        <v>3.9560439560439559E-2</v>
      </c>
      <c r="FR5" s="550">
        <f t="shared" si="22"/>
        <v>0.38351648351648354</v>
      </c>
      <c r="FS5" s="550">
        <f t="shared" si="23"/>
        <v>0.4747252747252747</v>
      </c>
      <c r="FT5" s="550">
        <f t="shared" si="24"/>
        <v>3.1868131868131866E-2</v>
      </c>
      <c r="FU5" s="550">
        <f t="shared" si="25"/>
        <v>5.4945054945054949E-3</v>
      </c>
    </row>
    <row r="6" spans="1:177" ht="13.5" x14ac:dyDescent="0.3">
      <c r="A6" s="710">
        <v>4</v>
      </c>
      <c r="B6" s="723" t="s">
        <v>216</v>
      </c>
      <c r="C6">
        <f>Datos!G25</f>
        <v>2340</v>
      </c>
      <c r="D6">
        <v>905</v>
      </c>
      <c r="E6">
        <v>415</v>
      </c>
      <c r="F6">
        <v>490</v>
      </c>
      <c r="G6">
        <v>460</v>
      </c>
      <c r="H6">
        <v>462</v>
      </c>
      <c r="I6">
        <f>D6-J6</f>
        <v>875</v>
      </c>
      <c r="J6" s="85">
        <v>30</v>
      </c>
      <c r="K6" s="95">
        <v>321</v>
      </c>
      <c r="L6" s="95">
        <f>K6-M6</f>
        <v>318</v>
      </c>
      <c r="M6" s="95">
        <v>3</v>
      </c>
      <c r="N6" s="95">
        <v>119</v>
      </c>
      <c r="O6" s="95">
        <v>202</v>
      </c>
      <c r="P6" s="95">
        <v>10</v>
      </c>
      <c r="Q6" s="95">
        <v>16</v>
      </c>
      <c r="R6" s="95">
        <v>27</v>
      </c>
      <c r="S6" s="95">
        <v>65</v>
      </c>
      <c r="T6" s="95">
        <v>87</v>
      </c>
      <c r="U6" s="95">
        <v>84</v>
      </c>
      <c r="V6" s="95">
        <v>27</v>
      </c>
      <c r="W6" s="85"/>
      <c r="X6" s="95">
        <v>2</v>
      </c>
      <c r="Y6" s="95">
        <f t="shared" si="0"/>
        <v>0</v>
      </c>
      <c r="Z6" s="95">
        <v>2</v>
      </c>
      <c r="AA6" s="95">
        <v>2</v>
      </c>
      <c r="AB6" s="95">
        <v>0</v>
      </c>
      <c r="AC6" s="95">
        <v>0</v>
      </c>
      <c r="AD6" s="95">
        <v>0</v>
      </c>
      <c r="AE6" s="95">
        <v>0</v>
      </c>
      <c r="AF6" s="95">
        <v>1</v>
      </c>
      <c r="AG6" s="95">
        <v>1</v>
      </c>
      <c r="AH6" s="95">
        <v>0</v>
      </c>
      <c r="AI6" s="95">
        <v>0</v>
      </c>
      <c r="AJ6" s="85"/>
      <c r="AK6" s="95">
        <v>413</v>
      </c>
      <c r="AL6" s="95">
        <f t="shared" si="1"/>
        <v>397</v>
      </c>
      <c r="AM6" s="95">
        <v>16</v>
      </c>
      <c r="AN6" s="95">
        <v>189</v>
      </c>
      <c r="AO6" s="95">
        <v>224</v>
      </c>
      <c r="AP6" s="95">
        <v>60</v>
      </c>
      <c r="AQ6" s="95">
        <v>31</v>
      </c>
      <c r="AR6" s="95">
        <v>31</v>
      </c>
      <c r="AS6" s="95">
        <v>63</v>
      </c>
      <c r="AT6" s="95">
        <v>99</v>
      </c>
      <c r="AU6" s="95">
        <v>82</v>
      </c>
      <c r="AV6" s="95">
        <v>39</v>
      </c>
      <c r="AW6" s="85"/>
      <c r="AX6" s="95">
        <v>82</v>
      </c>
      <c r="AY6" s="95">
        <f t="shared" si="2"/>
        <v>76</v>
      </c>
      <c r="AZ6" s="95">
        <v>6</v>
      </c>
      <c r="BA6" s="95">
        <v>42</v>
      </c>
      <c r="BB6" s="95">
        <v>40</v>
      </c>
      <c r="BC6" s="95">
        <v>9</v>
      </c>
      <c r="BD6" s="95">
        <v>3</v>
      </c>
      <c r="BE6" s="95">
        <v>11</v>
      </c>
      <c r="BF6" s="95">
        <v>15</v>
      </c>
      <c r="BG6" s="95">
        <v>15</v>
      </c>
      <c r="BH6" s="95">
        <v>18</v>
      </c>
      <c r="BI6" s="95">
        <v>10</v>
      </c>
      <c r="BJ6" s="85"/>
      <c r="BK6" s="95">
        <v>116</v>
      </c>
      <c r="BL6" s="95">
        <f t="shared" si="3"/>
        <v>111</v>
      </c>
      <c r="BM6" s="95">
        <v>5</v>
      </c>
      <c r="BN6" s="95">
        <v>59</v>
      </c>
      <c r="BO6" s="95">
        <v>57</v>
      </c>
      <c r="BP6" s="95">
        <v>27</v>
      </c>
      <c r="BQ6" s="95">
        <v>7</v>
      </c>
      <c r="BR6" s="95">
        <v>19</v>
      </c>
      <c r="BS6" s="95">
        <v>16</v>
      </c>
      <c r="BT6" s="95">
        <v>21</v>
      </c>
      <c r="BU6" s="95">
        <v>15</v>
      </c>
      <c r="BV6" s="95">
        <v>9</v>
      </c>
      <c r="BW6" s="85"/>
      <c r="BX6" s="95">
        <v>5</v>
      </c>
      <c r="BY6" s="95">
        <f t="shared" si="4"/>
        <v>5</v>
      </c>
      <c r="BZ6" s="95">
        <v>0</v>
      </c>
      <c r="CA6" s="95">
        <v>2</v>
      </c>
      <c r="CB6" s="95">
        <v>3</v>
      </c>
      <c r="CC6" s="95">
        <v>0</v>
      </c>
      <c r="CD6" s="95">
        <v>0</v>
      </c>
      <c r="CE6" s="95">
        <v>0</v>
      </c>
      <c r="CF6" s="95">
        <v>0</v>
      </c>
      <c r="CG6" s="95">
        <v>1</v>
      </c>
      <c r="CH6" s="95">
        <v>3</v>
      </c>
      <c r="CI6" s="95">
        <v>1</v>
      </c>
      <c r="CJ6" s="85"/>
      <c r="CK6" s="95">
        <v>29</v>
      </c>
      <c r="CL6" s="616">
        <f t="shared" si="26"/>
        <v>29</v>
      </c>
      <c r="CM6" s="733">
        <v>0</v>
      </c>
      <c r="CN6" s="733">
        <v>15</v>
      </c>
      <c r="CO6" s="733">
        <v>14</v>
      </c>
      <c r="CP6" s="733">
        <v>1</v>
      </c>
      <c r="CQ6" s="733">
        <v>0</v>
      </c>
      <c r="CR6" s="733">
        <v>0</v>
      </c>
      <c r="CS6" s="733">
        <v>4</v>
      </c>
      <c r="CT6" s="733">
        <v>11</v>
      </c>
      <c r="CU6" s="733">
        <v>9</v>
      </c>
      <c r="CV6" s="733">
        <v>4</v>
      </c>
      <c r="CW6" s="85"/>
      <c r="CX6" s="733">
        <v>66</v>
      </c>
      <c r="CY6" s="733">
        <f t="shared" si="27"/>
        <v>66</v>
      </c>
      <c r="CZ6" s="733">
        <v>0</v>
      </c>
      <c r="DA6" s="733">
        <v>30</v>
      </c>
      <c r="DB6" s="733">
        <v>36</v>
      </c>
      <c r="DC6" s="733">
        <v>3</v>
      </c>
      <c r="DD6" s="733">
        <v>2</v>
      </c>
      <c r="DE6" s="733">
        <v>10</v>
      </c>
      <c r="DF6" s="733">
        <v>8</v>
      </c>
      <c r="DG6" s="733">
        <v>20</v>
      </c>
      <c r="DH6" s="733">
        <v>12</v>
      </c>
      <c r="DI6" s="733">
        <v>7</v>
      </c>
      <c r="DJ6" s="85"/>
      <c r="DK6" s="733">
        <v>65</v>
      </c>
      <c r="DL6" s="733">
        <f t="shared" si="28"/>
        <v>64</v>
      </c>
      <c r="DM6" s="733">
        <v>1</v>
      </c>
      <c r="DN6" s="733">
        <v>22</v>
      </c>
      <c r="DO6" s="733">
        <v>43</v>
      </c>
      <c r="DP6" s="733">
        <v>1</v>
      </c>
      <c r="DQ6" s="733">
        <v>1</v>
      </c>
      <c r="DR6" s="733">
        <v>2</v>
      </c>
      <c r="DS6" s="733">
        <v>19</v>
      </c>
      <c r="DT6" s="733">
        <v>17</v>
      </c>
      <c r="DU6" s="733">
        <v>18</v>
      </c>
      <c r="DV6" s="733">
        <v>5</v>
      </c>
      <c r="DW6" s="85"/>
      <c r="DX6" s="22">
        <f>Datos!G25</f>
        <v>2340</v>
      </c>
      <c r="DY6" s="22">
        <f>Datos!L25</f>
        <v>1557</v>
      </c>
      <c r="DZ6" s="22">
        <f>Datos!O25</f>
        <v>1301</v>
      </c>
      <c r="EA6" s="22">
        <f t="shared" si="5"/>
        <v>818</v>
      </c>
      <c r="EB6" s="133">
        <f t="shared" si="6"/>
        <v>0.35469613259668509</v>
      </c>
      <c r="EC6" s="133">
        <f t="shared" si="7"/>
        <v>0.45635359116022101</v>
      </c>
      <c r="ED6" s="133">
        <f t="shared" si="8"/>
        <v>0.90386740331491711</v>
      </c>
      <c r="EE6" s="133">
        <f t="shared" si="9"/>
        <v>7.18232044198895E-2</v>
      </c>
      <c r="EF6" s="133">
        <f t="shared" si="10"/>
        <v>7.2928176795580113E-2</v>
      </c>
      <c r="EG6" s="95">
        <v>2</v>
      </c>
      <c r="EH6" s="50">
        <f t="shared" si="29"/>
        <v>2</v>
      </c>
      <c r="EI6" s="95">
        <v>0</v>
      </c>
      <c r="EJ6" s="95">
        <v>0</v>
      </c>
      <c r="EK6" s="95">
        <v>2</v>
      </c>
      <c r="EL6" s="85"/>
      <c r="EM6" s="95">
        <v>1</v>
      </c>
      <c r="EN6" s="50">
        <f t="shared" si="30"/>
        <v>1</v>
      </c>
      <c r="EO6" s="95">
        <v>0</v>
      </c>
      <c r="EP6" s="95">
        <v>1</v>
      </c>
      <c r="EQ6" s="95">
        <v>0</v>
      </c>
      <c r="ER6" s="85"/>
      <c r="ES6" s="159">
        <f>Datos!AZ25/D6</f>
        <v>0.21988950276243094</v>
      </c>
      <c r="ET6" s="159">
        <f t="shared" si="11"/>
        <v>0.1281767955801105</v>
      </c>
      <c r="EU6" s="159">
        <f t="shared" si="12"/>
        <v>3.2044198895027624E-2</v>
      </c>
      <c r="EV6" s="159">
        <f t="shared" si="13"/>
        <v>2.2099447513812156E-3</v>
      </c>
      <c r="EW6" s="159">
        <f t="shared" si="14"/>
        <v>1.1049723756906078E-3</v>
      </c>
      <c r="EX6" s="159">
        <f t="shared" si="15"/>
        <v>2.2099447513812156E-3</v>
      </c>
      <c r="EY6" s="159">
        <f t="shared" si="16"/>
        <v>9.0607734806629828E-2</v>
      </c>
      <c r="EZ6" s="450">
        <f t="shared" si="17"/>
        <v>0.45635359116022101</v>
      </c>
      <c r="FA6" s="95">
        <f t="shared" si="18"/>
        <v>818</v>
      </c>
      <c r="FB6" s="95">
        <f t="shared" si="18"/>
        <v>791</v>
      </c>
      <c r="FC6" s="95">
        <f t="shared" si="18"/>
        <v>27</v>
      </c>
      <c r="FD6" s="95">
        <f t="shared" si="18"/>
        <v>352</v>
      </c>
      <c r="FE6" s="95">
        <f t="shared" si="18"/>
        <v>466</v>
      </c>
      <c r="FF6" s="95">
        <f t="shared" si="18"/>
        <v>79</v>
      </c>
      <c r="FG6" s="95">
        <f t="shared" si="18"/>
        <v>50</v>
      </c>
      <c r="FH6" s="95">
        <f t="shared" si="18"/>
        <v>69</v>
      </c>
      <c r="FI6" s="95">
        <f t="shared" si="18"/>
        <v>144</v>
      </c>
      <c r="FJ6" s="95">
        <f t="shared" si="18"/>
        <v>202</v>
      </c>
      <c r="FK6" s="95">
        <f t="shared" si="18"/>
        <v>184</v>
      </c>
      <c r="FL6" s="95">
        <f t="shared" si="18"/>
        <v>76</v>
      </c>
      <c r="FM6" s="85"/>
      <c r="FN6" s="22">
        <f>Datos!G25</f>
        <v>2340</v>
      </c>
      <c r="FO6" s="549">
        <f t="shared" si="19"/>
        <v>0.90386740331491711</v>
      </c>
      <c r="FP6" s="550">
        <f t="shared" si="20"/>
        <v>7.18232044198895E-2</v>
      </c>
      <c r="FQ6" s="550">
        <f t="shared" si="21"/>
        <v>7.2928176795580113E-2</v>
      </c>
      <c r="FR6" s="550">
        <f t="shared" si="22"/>
        <v>0.35469613259668509</v>
      </c>
      <c r="FS6" s="550">
        <f t="shared" si="23"/>
        <v>0.45635359116022101</v>
      </c>
      <c r="FT6" s="550">
        <f t="shared" si="24"/>
        <v>9.0607734806629828E-2</v>
      </c>
      <c r="FU6" s="550">
        <f t="shared" si="25"/>
        <v>2.2099447513812156E-3</v>
      </c>
    </row>
    <row r="7" spans="1:177" ht="13.5" x14ac:dyDescent="0.3">
      <c r="A7" s="710">
        <v>5</v>
      </c>
      <c r="B7" s="723" t="s">
        <v>218</v>
      </c>
      <c r="C7">
        <f>Datos!G26</f>
        <v>2514</v>
      </c>
      <c r="D7">
        <v>1124</v>
      </c>
      <c r="E7">
        <v>490</v>
      </c>
      <c r="F7">
        <v>634</v>
      </c>
      <c r="G7">
        <v>556</v>
      </c>
      <c r="H7">
        <v>584</v>
      </c>
      <c r="I7">
        <f>D7-J7</f>
        <v>1065</v>
      </c>
      <c r="J7" s="85">
        <v>59</v>
      </c>
      <c r="K7" s="95">
        <v>261</v>
      </c>
      <c r="L7" s="95">
        <f>K7-M7</f>
        <v>258</v>
      </c>
      <c r="M7" s="95">
        <v>3</v>
      </c>
      <c r="N7" s="95">
        <v>94</v>
      </c>
      <c r="O7" s="95">
        <v>167</v>
      </c>
      <c r="P7" s="95">
        <v>3</v>
      </c>
      <c r="Q7" s="95">
        <v>9</v>
      </c>
      <c r="R7" s="95">
        <v>24</v>
      </c>
      <c r="S7" s="95">
        <v>53</v>
      </c>
      <c r="T7" s="95">
        <v>84</v>
      </c>
      <c r="U7" s="95">
        <v>43</v>
      </c>
      <c r="V7" s="95">
        <v>18</v>
      </c>
      <c r="W7" s="85"/>
      <c r="X7" s="95">
        <v>4</v>
      </c>
      <c r="Y7" s="95">
        <f t="shared" si="0"/>
        <v>3</v>
      </c>
      <c r="Z7" s="95">
        <v>1</v>
      </c>
      <c r="AA7" s="95">
        <v>3</v>
      </c>
      <c r="AB7" s="95">
        <v>1</v>
      </c>
      <c r="AC7" s="95">
        <v>0</v>
      </c>
      <c r="AD7" s="95">
        <v>0</v>
      </c>
      <c r="AE7" s="95">
        <v>1</v>
      </c>
      <c r="AF7" s="95">
        <v>0</v>
      </c>
      <c r="AG7" s="95">
        <v>0</v>
      </c>
      <c r="AH7" s="95">
        <v>0</v>
      </c>
      <c r="AI7" s="95">
        <v>0</v>
      </c>
      <c r="AJ7" s="85"/>
      <c r="AK7" s="95">
        <v>481</v>
      </c>
      <c r="AL7" s="95">
        <f t="shared" si="1"/>
        <v>456</v>
      </c>
      <c r="AM7" s="95">
        <v>25</v>
      </c>
      <c r="AN7" s="95">
        <v>184</v>
      </c>
      <c r="AO7" s="95">
        <v>297</v>
      </c>
      <c r="AP7" s="95">
        <v>78</v>
      </c>
      <c r="AQ7" s="95">
        <v>17</v>
      </c>
      <c r="AR7" s="95">
        <v>43</v>
      </c>
      <c r="AS7" s="95">
        <v>61</v>
      </c>
      <c r="AT7" s="95">
        <v>108</v>
      </c>
      <c r="AU7" s="95">
        <v>51</v>
      </c>
      <c r="AV7" s="95">
        <v>25</v>
      </c>
      <c r="AW7" s="85"/>
      <c r="AX7" s="95">
        <v>87</v>
      </c>
      <c r="AY7" s="95">
        <f t="shared" si="2"/>
        <v>83</v>
      </c>
      <c r="AZ7" s="95">
        <v>4</v>
      </c>
      <c r="BA7" s="95">
        <v>39</v>
      </c>
      <c r="BB7" s="95">
        <v>48</v>
      </c>
      <c r="BC7" s="95">
        <v>7</v>
      </c>
      <c r="BD7" s="95">
        <v>4</v>
      </c>
      <c r="BE7" s="95">
        <v>8</v>
      </c>
      <c r="BF7" s="95">
        <v>9</v>
      </c>
      <c r="BG7" s="95">
        <v>10</v>
      </c>
      <c r="BH7" s="95">
        <v>4</v>
      </c>
      <c r="BI7" s="95">
        <v>3</v>
      </c>
      <c r="BJ7" s="85"/>
      <c r="BK7" s="95">
        <v>236</v>
      </c>
      <c r="BL7" s="95">
        <f t="shared" si="3"/>
        <v>211</v>
      </c>
      <c r="BM7" s="95">
        <v>25</v>
      </c>
      <c r="BN7" s="95">
        <v>122</v>
      </c>
      <c r="BO7" s="95">
        <v>114</v>
      </c>
      <c r="BP7" s="95">
        <v>38</v>
      </c>
      <c r="BQ7" s="95">
        <v>9</v>
      </c>
      <c r="BR7" s="95">
        <v>20</v>
      </c>
      <c r="BS7" s="95">
        <v>38</v>
      </c>
      <c r="BT7" s="95">
        <v>38</v>
      </c>
      <c r="BU7" s="95">
        <v>22</v>
      </c>
      <c r="BV7" s="95">
        <v>16</v>
      </c>
      <c r="BW7" s="85"/>
      <c r="BX7" s="95">
        <v>19</v>
      </c>
      <c r="BY7" s="95">
        <f t="shared" si="4"/>
        <v>19</v>
      </c>
      <c r="BZ7" s="95">
        <v>0</v>
      </c>
      <c r="CA7" s="95">
        <v>9</v>
      </c>
      <c r="CB7" s="95">
        <v>10</v>
      </c>
      <c r="CC7" s="95">
        <v>1</v>
      </c>
      <c r="CD7" s="95">
        <v>0</v>
      </c>
      <c r="CE7" s="95">
        <v>5</v>
      </c>
      <c r="CF7" s="95">
        <v>2</v>
      </c>
      <c r="CG7" s="95">
        <v>5</v>
      </c>
      <c r="CH7" s="95">
        <v>4</v>
      </c>
      <c r="CI7" s="95">
        <v>1</v>
      </c>
      <c r="CJ7" s="85"/>
      <c r="CK7" s="95">
        <v>28</v>
      </c>
      <c r="CL7" s="616">
        <f t="shared" si="26"/>
        <v>27</v>
      </c>
      <c r="CM7" s="733">
        <v>1</v>
      </c>
      <c r="CN7" s="733">
        <v>9</v>
      </c>
      <c r="CO7" s="733">
        <v>19</v>
      </c>
      <c r="CP7" s="733">
        <v>0</v>
      </c>
      <c r="CQ7" s="733">
        <v>4</v>
      </c>
      <c r="CR7" s="733">
        <v>2</v>
      </c>
      <c r="CS7" s="733">
        <v>7</v>
      </c>
      <c r="CT7" s="733">
        <v>5</v>
      </c>
      <c r="CU7" s="733">
        <v>4</v>
      </c>
      <c r="CV7" s="733">
        <v>3</v>
      </c>
      <c r="CW7" s="85"/>
      <c r="CX7" s="733">
        <v>58</v>
      </c>
      <c r="CY7" s="733">
        <f t="shared" si="27"/>
        <v>58</v>
      </c>
      <c r="CZ7" s="733">
        <v>0</v>
      </c>
      <c r="DA7" s="733">
        <v>20</v>
      </c>
      <c r="DB7" s="733">
        <v>38</v>
      </c>
      <c r="DC7" s="733">
        <v>3</v>
      </c>
      <c r="DD7" s="733">
        <v>3</v>
      </c>
      <c r="DE7" s="733">
        <v>8</v>
      </c>
      <c r="DF7" s="733">
        <v>8</v>
      </c>
      <c r="DG7" s="733">
        <v>17</v>
      </c>
      <c r="DH7" s="733">
        <v>11</v>
      </c>
      <c r="DI7" s="733">
        <v>6</v>
      </c>
      <c r="DJ7" s="85"/>
      <c r="DK7" s="733">
        <v>99</v>
      </c>
      <c r="DL7" s="733">
        <f t="shared" si="28"/>
        <v>98</v>
      </c>
      <c r="DM7" s="733">
        <v>1</v>
      </c>
      <c r="DN7" s="733">
        <v>29</v>
      </c>
      <c r="DO7" s="733">
        <v>70</v>
      </c>
      <c r="DP7" s="733">
        <v>3</v>
      </c>
      <c r="DQ7" s="733">
        <v>1</v>
      </c>
      <c r="DR7" s="733">
        <v>12</v>
      </c>
      <c r="DS7" s="733">
        <v>12</v>
      </c>
      <c r="DT7" s="733">
        <v>27</v>
      </c>
      <c r="DU7" s="733">
        <v>18</v>
      </c>
      <c r="DV7" s="733">
        <v>19</v>
      </c>
      <c r="DW7" s="85"/>
      <c r="DX7" s="22">
        <f>Datos!G26</f>
        <v>2514</v>
      </c>
      <c r="DY7" s="22">
        <f>Datos!L26</f>
        <v>1241</v>
      </c>
      <c r="DZ7" s="22">
        <f>Datos!O26</f>
        <v>1011</v>
      </c>
      <c r="EA7" s="22">
        <f t="shared" si="5"/>
        <v>833</v>
      </c>
      <c r="EB7" s="133">
        <f t="shared" si="6"/>
        <v>0.23220640569395018</v>
      </c>
      <c r="EC7" s="133">
        <f t="shared" si="7"/>
        <v>0.4279359430604982</v>
      </c>
      <c r="ED7" s="133">
        <f t="shared" si="8"/>
        <v>0.74110320284697506</v>
      </c>
      <c r="EE7" s="133">
        <f t="shared" si="9"/>
        <v>8.8078291814946613E-2</v>
      </c>
      <c r="EF7" s="133">
        <f t="shared" si="10"/>
        <v>5.1601423487544484E-2</v>
      </c>
      <c r="EG7" s="95">
        <v>2</v>
      </c>
      <c r="EH7" s="50">
        <f t="shared" si="29"/>
        <v>2</v>
      </c>
      <c r="EI7" s="95">
        <v>0</v>
      </c>
      <c r="EJ7" s="95">
        <v>2</v>
      </c>
      <c r="EK7" s="95">
        <v>4</v>
      </c>
      <c r="EL7" s="85"/>
      <c r="EM7" s="95">
        <v>3</v>
      </c>
      <c r="EN7" s="50">
        <f t="shared" si="30"/>
        <v>3</v>
      </c>
      <c r="EO7" s="95">
        <v>0</v>
      </c>
      <c r="EP7" s="95">
        <v>1</v>
      </c>
      <c r="EQ7" s="95">
        <v>2</v>
      </c>
      <c r="ER7" s="85"/>
      <c r="ES7" s="159">
        <f>Datos!AZ26/D7</f>
        <v>0.18950177935943061</v>
      </c>
      <c r="ET7" s="159">
        <f t="shared" si="11"/>
        <v>0.20996441281138789</v>
      </c>
      <c r="EU7" s="159">
        <f t="shared" si="12"/>
        <v>2.491103202846975E-2</v>
      </c>
      <c r="EV7" s="159">
        <f t="shared" si="13"/>
        <v>1.7793594306049821E-3</v>
      </c>
      <c r="EW7" s="159">
        <f t="shared" si="14"/>
        <v>2.6690391459074734E-3</v>
      </c>
      <c r="EX7" s="159">
        <f t="shared" si="15"/>
        <v>3.5587188612099642E-3</v>
      </c>
      <c r="EY7" s="159">
        <f t="shared" si="16"/>
        <v>7.7402135231316727E-2</v>
      </c>
      <c r="EZ7" s="450">
        <f t="shared" si="17"/>
        <v>0.4279359430604982</v>
      </c>
      <c r="FA7" s="95">
        <f t="shared" si="18"/>
        <v>833</v>
      </c>
      <c r="FB7" s="95">
        <f t="shared" si="18"/>
        <v>800</v>
      </c>
      <c r="FC7" s="95">
        <f t="shared" si="18"/>
        <v>33</v>
      </c>
      <c r="FD7" s="95">
        <f t="shared" si="18"/>
        <v>320</v>
      </c>
      <c r="FE7" s="95">
        <f t="shared" si="18"/>
        <v>513</v>
      </c>
      <c r="FF7" s="95">
        <f t="shared" si="18"/>
        <v>88</v>
      </c>
      <c r="FG7" s="95">
        <f t="shared" si="18"/>
        <v>30</v>
      </c>
      <c r="FH7" s="95">
        <f t="shared" si="18"/>
        <v>76</v>
      </c>
      <c r="FI7" s="95">
        <f t="shared" si="18"/>
        <v>123</v>
      </c>
      <c r="FJ7" s="95">
        <f t="shared" si="18"/>
        <v>202</v>
      </c>
      <c r="FK7" s="95">
        <f t="shared" si="18"/>
        <v>98</v>
      </c>
      <c r="FL7" s="95">
        <f t="shared" si="18"/>
        <v>46</v>
      </c>
      <c r="FM7" s="85"/>
      <c r="FN7" s="22">
        <f>Datos!G26</f>
        <v>2514</v>
      </c>
      <c r="FO7" s="549">
        <f t="shared" si="19"/>
        <v>0.74110320284697506</v>
      </c>
      <c r="FP7" s="550">
        <f t="shared" si="20"/>
        <v>8.8078291814946613E-2</v>
      </c>
      <c r="FQ7" s="550">
        <f t="shared" si="21"/>
        <v>5.1601423487544484E-2</v>
      </c>
      <c r="FR7" s="550">
        <f t="shared" si="22"/>
        <v>0.23220640569395018</v>
      </c>
      <c r="FS7" s="550">
        <f t="shared" si="23"/>
        <v>0.4279359430604982</v>
      </c>
      <c r="FT7" s="550">
        <f t="shared" si="24"/>
        <v>7.7402135231316727E-2</v>
      </c>
      <c r="FU7" s="550">
        <f t="shared" si="25"/>
        <v>3.5587188612099642E-3</v>
      </c>
    </row>
    <row r="8" spans="1:177" ht="13.5" x14ac:dyDescent="0.3">
      <c r="A8" s="710">
        <v>6</v>
      </c>
      <c r="B8" s="723" t="s">
        <v>219</v>
      </c>
      <c r="C8">
        <f>Datos!G27</f>
        <v>2951</v>
      </c>
      <c r="D8">
        <v>998</v>
      </c>
      <c r="E8">
        <v>449</v>
      </c>
      <c r="F8">
        <v>549</v>
      </c>
      <c r="G8">
        <v>529</v>
      </c>
      <c r="H8">
        <v>507</v>
      </c>
      <c r="I8">
        <v>958</v>
      </c>
      <c r="J8" s="85">
        <v>41</v>
      </c>
      <c r="K8" s="95">
        <v>373</v>
      </c>
      <c r="L8" s="95">
        <v>369</v>
      </c>
      <c r="M8" s="95">
        <v>4</v>
      </c>
      <c r="N8" s="95">
        <v>130</v>
      </c>
      <c r="O8" s="95">
        <v>243</v>
      </c>
      <c r="P8" s="95">
        <v>22</v>
      </c>
      <c r="Q8" s="95">
        <v>20</v>
      </c>
      <c r="R8" s="95">
        <v>28</v>
      </c>
      <c r="S8" s="95">
        <v>56</v>
      </c>
      <c r="T8" s="95">
        <v>140</v>
      </c>
      <c r="U8" s="95">
        <v>81</v>
      </c>
      <c r="V8" s="95">
        <v>34</v>
      </c>
      <c r="W8" s="85"/>
      <c r="X8" s="95">
        <v>1</v>
      </c>
      <c r="Y8" s="95">
        <f t="shared" si="0"/>
        <v>1</v>
      </c>
      <c r="Z8" s="95">
        <v>0</v>
      </c>
      <c r="AA8" s="95">
        <v>0</v>
      </c>
      <c r="AB8" s="95">
        <v>1</v>
      </c>
      <c r="AC8" s="95">
        <v>0</v>
      </c>
      <c r="AD8" s="95">
        <v>0</v>
      </c>
      <c r="AE8" s="95">
        <v>0</v>
      </c>
      <c r="AF8" s="95">
        <v>0</v>
      </c>
      <c r="AG8" s="95">
        <v>1</v>
      </c>
      <c r="AH8" s="95">
        <v>0</v>
      </c>
      <c r="AI8" s="95">
        <v>0</v>
      </c>
      <c r="AJ8" s="85"/>
      <c r="AK8" s="95">
        <v>390</v>
      </c>
      <c r="AL8" s="95">
        <f t="shared" si="1"/>
        <v>373</v>
      </c>
      <c r="AM8" s="95">
        <v>17</v>
      </c>
      <c r="AN8" s="95">
        <v>169</v>
      </c>
      <c r="AO8" s="95">
        <v>221</v>
      </c>
      <c r="AP8" s="95">
        <v>75</v>
      </c>
      <c r="AQ8" s="95">
        <v>21</v>
      </c>
      <c r="AR8" s="95">
        <v>43</v>
      </c>
      <c r="AS8" s="95">
        <v>71</v>
      </c>
      <c r="AT8" s="95">
        <v>104</v>
      </c>
      <c r="AU8" s="95">
        <v>62</v>
      </c>
      <c r="AV8" s="95">
        <v>24</v>
      </c>
      <c r="AW8" s="85"/>
      <c r="AX8" s="95">
        <v>73</v>
      </c>
      <c r="AY8" s="95">
        <f t="shared" si="2"/>
        <v>71</v>
      </c>
      <c r="AZ8" s="95">
        <v>2</v>
      </c>
      <c r="BA8" s="95">
        <v>33</v>
      </c>
      <c r="BB8" s="95">
        <v>40</v>
      </c>
      <c r="BC8" s="95">
        <v>5</v>
      </c>
      <c r="BD8" s="95">
        <v>4</v>
      </c>
      <c r="BE8" s="95">
        <v>14</v>
      </c>
      <c r="BF8" s="95">
        <v>12</v>
      </c>
      <c r="BG8" s="95">
        <v>19</v>
      </c>
      <c r="BH8" s="95">
        <v>12</v>
      </c>
      <c r="BI8" s="95">
        <v>6</v>
      </c>
      <c r="BJ8" s="85"/>
      <c r="BK8" s="95">
        <v>232</v>
      </c>
      <c r="BL8" s="95">
        <f t="shared" si="3"/>
        <v>214</v>
      </c>
      <c r="BM8" s="95">
        <v>18</v>
      </c>
      <c r="BN8" s="95">
        <v>124</v>
      </c>
      <c r="BO8" s="95">
        <v>108</v>
      </c>
      <c r="BP8" s="95">
        <v>75</v>
      </c>
      <c r="BQ8" s="95">
        <v>18</v>
      </c>
      <c r="BR8" s="95">
        <v>33</v>
      </c>
      <c r="BS8" s="95">
        <v>32</v>
      </c>
      <c r="BT8" s="95">
        <v>35</v>
      </c>
      <c r="BU8" s="95">
        <v>31</v>
      </c>
      <c r="BV8" s="95">
        <v>16</v>
      </c>
      <c r="BW8" s="85"/>
      <c r="BX8" s="95">
        <v>1</v>
      </c>
      <c r="BY8" s="95">
        <f t="shared" si="4"/>
        <v>1</v>
      </c>
      <c r="BZ8" s="95">
        <v>0</v>
      </c>
      <c r="CA8" s="95">
        <v>1</v>
      </c>
      <c r="CB8" s="95">
        <v>0</v>
      </c>
      <c r="CC8" s="95">
        <v>0</v>
      </c>
      <c r="CD8" s="95">
        <v>0</v>
      </c>
      <c r="CE8" s="95">
        <v>0</v>
      </c>
      <c r="CF8" s="95">
        <v>0</v>
      </c>
      <c r="CG8" s="95">
        <v>0</v>
      </c>
      <c r="CH8" s="95">
        <v>1</v>
      </c>
      <c r="CI8" s="95">
        <v>0</v>
      </c>
      <c r="CJ8" s="85"/>
      <c r="CK8" s="95">
        <v>21</v>
      </c>
      <c r="CL8" s="616">
        <f t="shared" si="26"/>
        <v>21</v>
      </c>
      <c r="CM8" s="733">
        <v>0</v>
      </c>
      <c r="CN8" s="733">
        <v>14</v>
      </c>
      <c r="CO8" s="733">
        <v>7</v>
      </c>
      <c r="CP8" s="733">
        <v>0</v>
      </c>
      <c r="CQ8" s="733">
        <v>0</v>
      </c>
      <c r="CR8" s="733">
        <v>2</v>
      </c>
      <c r="CS8" s="733">
        <v>3</v>
      </c>
      <c r="CT8" s="733">
        <v>5</v>
      </c>
      <c r="CU8" s="733">
        <v>5</v>
      </c>
      <c r="CV8" s="733">
        <v>6</v>
      </c>
      <c r="CW8" s="85"/>
      <c r="CX8" s="733">
        <v>28</v>
      </c>
      <c r="CY8" s="733">
        <f t="shared" si="27"/>
        <v>28</v>
      </c>
      <c r="CZ8" s="733">
        <v>0</v>
      </c>
      <c r="DA8" s="733">
        <v>10</v>
      </c>
      <c r="DB8" s="733">
        <v>18</v>
      </c>
      <c r="DC8" s="733">
        <v>3</v>
      </c>
      <c r="DD8" s="733">
        <v>1</v>
      </c>
      <c r="DE8" s="733">
        <v>0</v>
      </c>
      <c r="DF8" s="733">
        <v>3</v>
      </c>
      <c r="DG8" s="733">
        <v>5</v>
      </c>
      <c r="DH8" s="733">
        <v>5</v>
      </c>
      <c r="DI8" s="733">
        <v>5</v>
      </c>
      <c r="DJ8" s="85"/>
      <c r="DK8" s="733">
        <v>52</v>
      </c>
      <c r="DL8" s="733">
        <f t="shared" si="28"/>
        <v>51</v>
      </c>
      <c r="DM8" s="733">
        <v>1</v>
      </c>
      <c r="DN8" s="733">
        <v>18</v>
      </c>
      <c r="DO8" s="733">
        <v>34</v>
      </c>
      <c r="DP8" s="733">
        <v>2</v>
      </c>
      <c r="DQ8" s="733">
        <v>1</v>
      </c>
      <c r="DR8" s="733">
        <v>5</v>
      </c>
      <c r="DS8" s="733">
        <v>3</v>
      </c>
      <c r="DT8" s="733">
        <v>7</v>
      </c>
      <c r="DU8" s="733">
        <v>12</v>
      </c>
      <c r="DV8" s="733">
        <v>5</v>
      </c>
      <c r="DW8" s="85"/>
      <c r="DX8" s="22">
        <f>Datos!G27</f>
        <v>2951</v>
      </c>
      <c r="DY8" s="22">
        <f>Datos!L27</f>
        <v>1518</v>
      </c>
      <c r="DZ8" s="22">
        <f>Datos!O27</f>
        <v>1276</v>
      </c>
      <c r="EA8" s="22">
        <f t="shared" si="5"/>
        <v>837</v>
      </c>
      <c r="EB8" s="133">
        <f t="shared" si="6"/>
        <v>0.37374749498997994</v>
      </c>
      <c r="EC8" s="133">
        <f t="shared" si="7"/>
        <v>0.39078156312625251</v>
      </c>
      <c r="ED8" s="133">
        <f t="shared" si="8"/>
        <v>0.83867735470941884</v>
      </c>
      <c r="EE8" s="133">
        <f t="shared" si="9"/>
        <v>5.2104208416833664E-2</v>
      </c>
      <c r="EF8" s="133">
        <f t="shared" si="10"/>
        <v>2.8056112224448898E-2</v>
      </c>
      <c r="EG8" s="95">
        <v>1</v>
      </c>
      <c r="EH8" s="50">
        <f t="shared" si="29"/>
        <v>1</v>
      </c>
      <c r="EI8" s="95">
        <v>0</v>
      </c>
      <c r="EJ8" s="95">
        <v>1</v>
      </c>
      <c r="EK8" s="95">
        <v>0</v>
      </c>
      <c r="EL8" s="85"/>
      <c r="EM8" s="95">
        <v>6</v>
      </c>
      <c r="EN8" s="50">
        <f t="shared" si="30"/>
        <v>6</v>
      </c>
      <c r="EO8" s="95">
        <v>0</v>
      </c>
      <c r="EP8" s="95">
        <v>3</v>
      </c>
      <c r="EQ8" s="95">
        <v>3</v>
      </c>
      <c r="ER8" s="85"/>
      <c r="ES8" s="159">
        <f>Datos!AZ27/D8</f>
        <v>0.15330661322645289</v>
      </c>
      <c r="ET8" s="159">
        <f t="shared" si="11"/>
        <v>0.23246492985971945</v>
      </c>
      <c r="EU8" s="159">
        <f t="shared" si="12"/>
        <v>2.1042084168336674E-2</v>
      </c>
      <c r="EV8" s="159">
        <f t="shared" si="13"/>
        <v>1.002004008016032E-3</v>
      </c>
      <c r="EW8" s="159">
        <f t="shared" si="14"/>
        <v>6.0120240480961923E-3</v>
      </c>
      <c r="EX8" s="159">
        <f t="shared" si="15"/>
        <v>1.002004008016032E-3</v>
      </c>
      <c r="EY8" s="159">
        <f t="shared" si="16"/>
        <v>7.3146292585170344E-2</v>
      </c>
      <c r="EZ8" s="450">
        <f t="shared" si="17"/>
        <v>0.39078156312625251</v>
      </c>
      <c r="FA8" s="95">
        <f t="shared" si="18"/>
        <v>837</v>
      </c>
      <c r="FB8" s="95">
        <f t="shared" si="18"/>
        <v>814</v>
      </c>
      <c r="FC8" s="95">
        <f t="shared" si="18"/>
        <v>23</v>
      </c>
      <c r="FD8" s="95">
        <f t="shared" si="18"/>
        <v>332</v>
      </c>
      <c r="FE8" s="95">
        <f t="shared" si="18"/>
        <v>505</v>
      </c>
      <c r="FF8" s="95">
        <f t="shared" si="18"/>
        <v>102</v>
      </c>
      <c r="FG8" s="95">
        <f t="shared" si="18"/>
        <v>45</v>
      </c>
      <c r="FH8" s="95">
        <f t="shared" si="18"/>
        <v>85</v>
      </c>
      <c r="FI8" s="95">
        <f t="shared" si="18"/>
        <v>139</v>
      </c>
      <c r="FJ8" s="95">
        <f t="shared" si="18"/>
        <v>264</v>
      </c>
      <c r="FK8" s="95">
        <f t="shared" si="18"/>
        <v>155</v>
      </c>
      <c r="FL8" s="95">
        <f t="shared" si="18"/>
        <v>64</v>
      </c>
      <c r="FM8" s="85"/>
      <c r="FN8" s="22">
        <f>Datos!G27</f>
        <v>2951</v>
      </c>
      <c r="FO8" s="549">
        <f t="shared" si="19"/>
        <v>0.83867735470941884</v>
      </c>
      <c r="FP8" s="550">
        <f t="shared" si="20"/>
        <v>5.2104208416833664E-2</v>
      </c>
      <c r="FQ8" s="550">
        <f t="shared" si="21"/>
        <v>2.8056112224448898E-2</v>
      </c>
      <c r="FR8" s="550">
        <f t="shared" si="22"/>
        <v>0.37374749498997994</v>
      </c>
      <c r="FS8" s="550">
        <f t="shared" si="23"/>
        <v>0.39078156312625251</v>
      </c>
      <c r="FT8" s="550">
        <f t="shared" si="24"/>
        <v>7.3146292585170344E-2</v>
      </c>
      <c r="FU8" s="550">
        <f t="shared" si="25"/>
        <v>1.002004008016032E-3</v>
      </c>
    </row>
    <row r="9" spans="1:177" ht="13.5" x14ac:dyDescent="0.3">
      <c r="A9" s="710">
        <v>7</v>
      </c>
      <c r="B9" s="723" t="s">
        <v>220</v>
      </c>
      <c r="C9">
        <f>Datos!G28</f>
        <v>2528</v>
      </c>
      <c r="D9">
        <v>875</v>
      </c>
      <c r="E9">
        <v>374</v>
      </c>
      <c r="F9">
        <v>501</v>
      </c>
      <c r="G9">
        <v>426</v>
      </c>
      <c r="H9">
        <v>461</v>
      </c>
      <c r="I9">
        <v>850</v>
      </c>
      <c r="J9" s="85">
        <v>27</v>
      </c>
      <c r="K9" s="95">
        <v>389</v>
      </c>
      <c r="L9" s="95">
        <v>385</v>
      </c>
      <c r="M9" s="95">
        <v>4</v>
      </c>
      <c r="N9" s="95">
        <v>137</v>
      </c>
      <c r="O9" s="95">
        <v>252</v>
      </c>
      <c r="P9" s="95">
        <v>11</v>
      </c>
      <c r="Q9" s="95">
        <v>11</v>
      </c>
      <c r="R9" s="95">
        <v>33</v>
      </c>
      <c r="S9" s="95">
        <v>56</v>
      </c>
      <c r="T9" s="95">
        <v>146</v>
      </c>
      <c r="U9" s="95">
        <v>97</v>
      </c>
      <c r="V9" s="95">
        <v>31</v>
      </c>
      <c r="W9" s="85"/>
      <c r="X9" s="95">
        <v>0</v>
      </c>
      <c r="Y9" s="95">
        <f t="shared" si="0"/>
        <v>0</v>
      </c>
      <c r="Z9" s="95">
        <v>0</v>
      </c>
      <c r="AA9" s="95">
        <v>0</v>
      </c>
      <c r="AB9" s="95">
        <v>0</v>
      </c>
      <c r="AC9" s="95">
        <v>0</v>
      </c>
      <c r="AD9" s="95">
        <v>0</v>
      </c>
      <c r="AE9" s="95">
        <v>0</v>
      </c>
      <c r="AF9" s="95">
        <v>0</v>
      </c>
      <c r="AG9" s="95">
        <v>0</v>
      </c>
      <c r="AH9" s="95">
        <v>0</v>
      </c>
      <c r="AI9" s="95">
        <v>0</v>
      </c>
      <c r="AJ9" s="85"/>
      <c r="AK9" s="95">
        <v>416</v>
      </c>
      <c r="AL9" s="95">
        <v>406</v>
      </c>
      <c r="AM9" s="95">
        <v>10</v>
      </c>
      <c r="AN9" s="95">
        <v>175</v>
      </c>
      <c r="AO9" s="95">
        <v>241</v>
      </c>
      <c r="AP9" s="95">
        <v>97</v>
      </c>
      <c r="AQ9" s="95">
        <v>16</v>
      </c>
      <c r="AR9" s="95">
        <v>36</v>
      </c>
      <c r="AS9" s="95">
        <v>52</v>
      </c>
      <c r="AT9" s="95">
        <v>121</v>
      </c>
      <c r="AU9" s="95">
        <v>65</v>
      </c>
      <c r="AV9" s="95">
        <v>25</v>
      </c>
      <c r="AW9" s="85"/>
      <c r="AX9" s="95">
        <v>33</v>
      </c>
      <c r="AY9" s="95">
        <v>33</v>
      </c>
      <c r="AZ9" s="95">
        <v>0</v>
      </c>
      <c r="BA9" s="95">
        <v>13</v>
      </c>
      <c r="BB9" s="95">
        <v>20</v>
      </c>
      <c r="BC9" s="95">
        <v>5</v>
      </c>
      <c r="BD9" s="95">
        <v>0</v>
      </c>
      <c r="BE9" s="95">
        <v>6</v>
      </c>
      <c r="BF9" s="95">
        <v>5</v>
      </c>
      <c r="BG9" s="95">
        <v>10</v>
      </c>
      <c r="BH9" s="95">
        <v>7</v>
      </c>
      <c r="BI9" s="95">
        <v>0</v>
      </c>
      <c r="BJ9" s="85"/>
      <c r="BK9" s="95">
        <v>143</v>
      </c>
      <c r="BL9" s="95">
        <v>134</v>
      </c>
      <c r="BM9" s="95">
        <v>9</v>
      </c>
      <c r="BN9" s="95">
        <v>78</v>
      </c>
      <c r="BO9" s="95">
        <v>65</v>
      </c>
      <c r="BP9" s="95">
        <v>58</v>
      </c>
      <c r="BQ9" s="95">
        <v>13</v>
      </c>
      <c r="BR9" s="95">
        <v>16</v>
      </c>
      <c r="BS9" s="95">
        <v>17</v>
      </c>
      <c r="BT9" s="95">
        <v>23</v>
      </c>
      <c r="BU9" s="95">
        <v>12</v>
      </c>
      <c r="BV9" s="95">
        <v>2</v>
      </c>
      <c r="BW9" s="85"/>
      <c r="BX9" s="95">
        <v>1</v>
      </c>
      <c r="BY9" s="95">
        <f t="shared" si="4"/>
        <v>1</v>
      </c>
      <c r="BZ9" s="95">
        <v>0</v>
      </c>
      <c r="CA9" s="95">
        <v>1</v>
      </c>
      <c r="CB9" s="95">
        <v>0</v>
      </c>
      <c r="CC9" s="95">
        <v>0</v>
      </c>
      <c r="CD9" s="95">
        <v>0</v>
      </c>
      <c r="CE9" s="95">
        <v>0</v>
      </c>
      <c r="CF9" s="95">
        <v>1</v>
      </c>
      <c r="CG9" s="95">
        <v>0</v>
      </c>
      <c r="CH9" s="95">
        <v>0</v>
      </c>
      <c r="CI9" s="95">
        <v>0</v>
      </c>
      <c r="CJ9" s="85"/>
      <c r="CK9" s="95">
        <v>18</v>
      </c>
      <c r="CL9" s="616">
        <v>18</v>
      </c>
      <c r="CM9" s="733">
        <v>0</v>
      </c>
      <c r="CN9" s="733">
        <v>5</v>
      </c>
      <c r="CO9" s="733">
        <v>13</v>
      </c>
      <c r="CP9" s="733">
        <v>0</v>
      </c>
      <c r="CQ9" s="733">
        <v>0</v>
      </c>
      <c r="CR9" s="733">
        <v>4</v>
      </c>
      <c r="CS9" s="733">
        <v>2</v>
      </c>
      <c r="CT9" s="733">
        <v>8</v>
      </c>
      <c r="CU9" s="733">
        <v>4</v>
      </c>
      <c r="CV9" s="733">
        <v>0</v>
      </c>
      <c r="CW9" s="85"/>
      <c r="CX9" s="733">
        <v>30</v>
      </c>
      <c r="CY9" s="733">
        <v>29</v>
      </c>
      <c r="CZ9" s="733">
        <v>1</v>
      </c>
      <c r="DA9" s="733">
        <v>10</v>
      </c>
      <c r="DB9" s="733">
        <v>20</v>
      </c>
      <c r="DC9" s="733">
        <v>4</v>
      </c>
      <c r="DD9" s="733">
        <v>2</v>
      </c>
      <c r="DE9" s="733">
        <v>4</v>
      </c>
      <c r="DF9" s="733">
        <v>1</v>
      </c>
      <c r="DG9" s="733">
        <v>7</v>
      </c>
      <c r="DH9" s="733">
        <v>8</v>
      </c>
      <c r="DI9" s="733">
        <v>4</v>
      </c>
      <c r="DJ9" s="85"/>
      <c r="DK9" s="733">
        <v>64</v>
      </c>
      <c r="DL9" s="733">
        <f t="shared" si="28"/>
        <v>64</v>
      </c>
      <c r="DM9" s="733">
        <v>0</v>
      </c>
      <c r="DN9" s="733">
        <v>20</v>
      </c>
      <c r="DO9" s="733">
        <v>44</v>
      </c>
      <c r="DP9" s="733">
        <v>0</v>
      </c>
      <c r="DQ9" s="733">
        <v>1</v>
      </c>
      <c r="DR9" s="733">
        <v>4</v>
      </c>
      <c r="DS9" s="733">
        <v>7</v>
      </c>
      <c r="DT9" s="733">
        <v>20</v>
      </c>
      <c r="DU9" s="733">
        <v>22</v>
      </c>
      <c r="DV9" s="733">
        <v>9</v>
      </c>
      <c r="DW9" s="85"/>
      <c r="DX9" s="22">
        <f>Datos!G28</f>
        <v>2528</v>
      </c>
      <c r="DY9" s="22">
        <f>Datos!L28</f>
        <v>1360</v>
      </c>
      <c r="DZ9" s="22">
        <f>Datos!O28</f>
        <v>1099</v>
      </c>
      <c r="EA9" s="22">
        <f t="shared" si="5"/>
        <v>838</v>
      </c>
      <c r="EB9" s="133">
        <f t="shared" si="6"/>
        <v>0.44457142857142856</v>
      </c>
      <c r="EC9" s="133">
        <f t="shared" si="7"/>
        <v>0.47542857142857142</v>
      </c>
      <c r="ED9" s="133">
        <f t="shared" si="8"/>
        <v>0.95771428571428574</v>
      </c>
      <c r="EE9" s="133">
        <f t="shared" si="9"/>
        <v>7.3142857142857148E-2</v>
      </c>
      <c r="EF9" s="133">
        <f t="shared" si="10"/>
        <v>3.4285714285714287E-2</v>
      </c>
      <c r="EG9" s="95">
        <v>1</v>
      </c>
      <c r="EH9" s="50">
        <f>EG9-EI9</f>
        <v>1</v>
      </c>
      <c r="EI9" s="95">
        <v>0</v>
      </c>
      <c r="EJ9" s="95">
        <v>1</v>
      </c>
      <c r="EK9" s="95">
        <v>0</v>
      </c>
      <c r="EL9" s="85"/>
      <c r="EM9" s="95">
        <v>0</v>
      </c>
      <c r="EN9" s="50">
        <f t="shared" si="30"/>
        <v>0</v>
      </c>
      <c r="EO9" s="95">
        <v>0</v>
      </c>
      <c r="EP9" s="95">
        <v>0</v>
      </c>
      <c r="EQ9" s="95">
        <v>0</v>
      </c>
      <c r="ER9" s="85"/>
      <c r="ES9" s="159">
        <f>Datos!AZ28/D9</f>
        <v>0.10857142857142857</v>
      </c>
      <c r="ET9" s="159">
        <f t="shared" si="11"/>
        <v>0.16342857142857142</v>
      </c>
      <c r="EU9" s="159">
        <f t="shared" si="12"/>
        <v>2.057142857142857E-2</v>
      </c>
      <c r="EV9" s="159">
        <f t="shared" si="13"/>
        <v>1.1428571428571429E-3</v>
      </c>
      <c r="EW9" s="159">
        <f t="shared" si="14"/>
        <v>0</v>
      </c>
      <c r="EX9" s="159">
        <f t="shared" si="15"/>
        <v>0</v>
      </c>
      <c r="EY9" s="159">
        <f t="shared" si="16"/>
        <v>3.7714285714285714E-2</v>
      </c>
      <c r="EZ9" s="450">
        <f t="shared" si="17"/>
        <v>0.47542857142857142</v>
      </c>
      <c r="FA9" s="95">
        <f t="shared" si="18"/>
        <v>838</v>
      </c>
      <c r="FB9" s="95">
        <f t="shared" si="18"/>
        <v>824</v>
      </c>
      <c r="FC9" s="95">
        <f t="shared" si="18"/>
        <v>14</v>
      </c>
      <c r="FD9" s="95">
        <f t="shared" si="18"/>
        <v>325</v>
      </c>
      <c r="FE9" s="95">
        <f t="shared" si="18"/>
        <v>513</v>
      </c>
      <c r="FF9" s="95">
        <f t="shared" si="18"/>
        <v>113</v>
      </c>
      <c r="FG9" s="95">
        <f t="shared" si="18"/>
        <v>27</v>
      </c>
      <c r="FH9" s="95">
        <f t="shared" si="18"/>
        <v>75</v>
      </c>
      <c r="FI9" s="95">
        <f t="shared" si="18"/>
        <v>113</v>
      </c>
      <c r="FJ9" s="95">
        <f t="shared" si="18"/>
        <v>277</v>
      </c>
      <c r="FK9" s="95">
        <f t="shared" si="18"/>
        <v>169</v>
      </c>
      <c r="FL9" s="95">
        <f t="shared" si="18"/>
        <v>56</v>
      </c>
      <c r="FM9" s="85"/>
      <c r="FN9" s="22">
        <f>Datos!G28</f>
        <v>2528</v>
      </c>
      <c r="FO9" s="549">
        <f t="shared" si="19"/>
        <v>0.95771428571428574</v>
      </c>
      <c r="FP9" s="550">
        <f t="shared" si="20"/>
        <v>7.3142857142857148E-2</v>
      </c>
      <c r="FQ9" s="550">
        <f t="shared" si="21"/>
        <v>3.4285714285714287E-2</v>
      </c>
      <c r="FR9" s="550">
        <f t="shared" si="22"/>
        <v>0.44457142857142856</v>
      </c>
      <c r="FS9" s="550">
        <f t="shared" si="23"/>
        <v>0.47542857142857142</v>
      </c>
      <c r="FT9" s="550">
        <f t="shared" si="24"/>
        <v>3.7714285714285714E-2</v>
      </c>
      <c r="FU9" s="550">
        <f t="shared" si="25"/>
        <v>0</v>
      </c>
    </row>
    <row r="10" spans="1:177" ht="13.5" x14ac:dyDescent="0.3">
      <c r="A10" s="710">
        <v>8</v>
      </c>
      <c r="B10" s="723" t="s">
        <v>881</v>
      </c>
      <c r="C10">
        <f>Datos!G29</f>
        <v>2555</v>
      </c>
      <c r="D10">
        <v>1169</v>
      </c>
      <c r="E10">
        <v>410</v>
      </c>
      <c r="F10">
        <v>638</v>
      </c>
      <c r="G10">
        <v>536</v>
      </c>
      <c r="H10">
        <v>529</v>
      </c>
      <c r="I10">
        <v>1003</v>
      </c>
      <c r="J10" s="85">
        <v>51</v>
      </c>
      <c r="K10" s="95">
        <v>409</v>
      </c>
      <c r="L10" s="95">
        <v>406</v>
      </c>
      <c r="M10" s="95">
        <v>3</v>
      </c>
      <c r="N10" s="95">
        <v>123</v>
      </c>
      <c r="O10" s="95">
        <v>286</v>
      </c>
      <c r="P10" s="95">
        <v>10</v>
      </c>
      <c r="Q10" s="95">
        <v>13</v>
      </c>
      <c r="R10" s="95">
        <v>42</v>
      </c>
      <c r="S10" s="95">
        <v>62</v>
      </c>
      <c r="T10" s="95">
        <v>129</v>
      </c>
      <c r="U10" s="95">
        <v>108</v>
      </c>
      <c r="V10" s="95">
        <v>45</v>
      </c>
      <c r="W10" s="85">
        <v>44</v>
      </c>
      <c r="X10" s="95">
        <v>4</v>
      </c>
      <c r="Y10" s="95">
        <v>4</v>
      </c>
      <c r="Z10" s="95">
        <v>0</v>
      </c>
      <c r="AA10" s="95">
        <v>4</v>
      </c>
      <c r="AB10" s="95">
        <v>0</v>
      </c>
      <c r="AC10" s="95">
        <v>0</v>
      </c>
      <c r="AD10" s="95">
        <v>0</v>
      </c>
      <c r="AE10" s="95">
        <v>0</v>
      </c>
      <c r="AF10" s="95">
        <v>0</v>
      </c>
      <c r="AG10" s="95">
        <v>1</v>
      </c>
      <c r="AH10" s="95">
        <v>3</v>
      </c>
      <c r="AI10" s="95">
        <v>0</v>
      </c>
      <c r="AJ10" s="85">
        <v>51</v>
      </c>
      <c r="AK10" s="95">
        <v>420</v>
      </c>
      <c r="AL10" s="95">
        <v>397</v>
      </c>
      <c r="AM10" s="95">
        <v>23</v>
      </c>
      <c r="AN10" s="95">
        <v>163</v>
      </c>
      <c r="AO10" s="95">
        <v>257</v>
      </c>
      <c r="AP10" s="95">
        <v>74</v>
      </c>
      <c r="AQ10" s="95">
        <v>21</v>
      </c>
      <c r="AR10" s="95">
        <v>51</v>
      </c>
      <c r="AS10" s="95">
        <v>60</v>
      </c>
      <c r="AT10" s="95">
        <v>98</v>
      </c>
      <c r="AU10" s="95">
        <v>93</v>
      </c>
      <c r="AV10" s="95">
        <v>23</v>
      </c>
      <c r="AW10" s="85">
        <v>36.5</v>
      </c>
      <c r="AX10" s="95">
        <v>11</v>
      </c>
      <c r="AY10" s="95">
        <v>11</v>
      </c>
      <c r="AZ10" s="95">
        <v>0</v>
      </c>
      <c r="BA10" s="95">
        <v>7</v>
      </c>
      <c r="BB10" s="95">
        <v>4</v>
      </c>
      <c r="BC10" s="95">
        <v>1</v>
      </c>
      <c r="BD10" s="95">
        <v>0</v>
      </c>
      <c r="BE10" s="95">
        <v>2</v>
      </c>
      <c r="BF10" s="95">
        <v>3</v>
      </c>
      <c r="BG10" s="95">
        <v>3</v>
      </c>
      <c r="BH10" s="95">
        <v>0</v>
      </c>
      <c r="BI10" s="95">
        <v>2</v>
      </c>
      <c r="BJ10" s="85">
        <v>38.6</v>
      </c>
      <c r="BK10" s="95">
        <v>267</v>
      </c>
      <c r="BL10" s="95">
        <v>178</v>
      </c>
      <c r="BM10" s="95">
        <v>7</v>
      </c>
      <c r="BN10" s="95">
        <v>126</v>
      </c>
      <c r="BO10" s="95">
        <v>141</v>
      </c>
      <c r="BP10" s="95">
        <v>96</v>
      </c>
      <c r="BQ10" s="95">
        <v>9</v>
      </c>
      <c r="BR10" s="95">
        <v>39</v>
      </c>
      <c r="BS10" s="95">
        <v>27</v>
      </c>
      <c r="BT10" s="95">
        <v>46</v>
      </c>
      <c r="BU10" s="95">
        <v>30</v>
      </c>
      <c r="BV10" s="95">
        <v>20</v>
      </c>
      <c r="BW10" s="85">
        <v>30.9</v>
      </c>
      <c r="BX10" s="95">
        <v>0</v>
      </c>
      <c r="BY10" s="95">
        <v>0</v>
      </c>
      <c r="BZ10" s="95">
        <v>0</v>
      </c>
      <c r="CA10" s="95">
        <v>0</v>
      </c>
      <c r="CB10" s="95">
        <v>0</v>
      </c>
      <c r="CC10" s="95">
        <v>0</v>
      </c>
      <c r="CD10" s="95">
        <v>0</v>
      </c>
      <c r="CE10" s="95">
        <v>0</v>
      </c>
      <c r="CF10" s="95">
        <v>0</v>
      </c>
      <c r="CG10" s="95">
        <v>0</v>
      </c>
      <c r="CH10" s="95">
        <v>0</v>
      </c>
      <c r="CI10" s="95">
        <v>0</v>
      </c>
      <c r="CJ10" s="85"/>
      <c r="CK10" s="95">
        <v>19</v>
      </c>
      <c r="CL10" s="616">
        <v>19</v>
      </c>
      <c r="CM10" s="733">
        <v>0</v>
      </c>
      <c r="CN10" s="733">
        <v>5</v>
      </c>
      <c r="CO10" s="733">
        <v>14</v>
      </c>
      <c r="CP10" s="733">
        <v>0</v>
      </c>
      <c r="CQ10" s="733">
        <v>1</v>
      </c>
      <c r="CR10" s="733">
        <v>0</v>
      </c>
      <c r="CS10" s="733">
        <v>5</v>
      </c>
      <c r="CT10" s="733">
        <v>7</v>
      </c>
      <c r="CU10" s="733">
        <v>4</v>
      </c>
      <c r="CV10" s="733">
        <v>2</v>
      </c>
      <c r="CW10" s="85">
        <v>44.58</v>
      </c>
      <c r="CX10" s="733">
        <v>28</v>
      </c>
      <c r="CY10" s="733">
        <v>27</v>
      </c>
      <c r="CZ10" s="733">
        <v>1</v>
      </c>
      <c r="DA10" s="733">
        <v>10</v>
      </c>
      <c r="DB10" s="733">
        <v>18</v>
      </c>
      <c r="DC10" s="733">
        <v>5</v>
      </c>
      <c r="DD10" s="733">
        <v>1</v>
      </c>
      <c r="DE10" s="733">
        <v>3</v>
      </c>
      <c r="DF10" s="733">
        <v>1</v>
      </c>
      <c r="DG10" s="733">
        <v>4</v>
      </c>
      <c r="DH10" s="733">
        <v>13</v>
      </c>
      <c r="DI10" s="733">
        <v>1</v>
      </c>
      <c r="DJ10" s="85">
        <v>39.82</v>
      </c>
      <c r="DK10" s="733">
        <v>99</v>
      </c>
      <c r="DL10" s="733">
        <v>98</v>
      </c>
      <c r="DM10" s="733">
        <v>1</v>
      </c>
      <c r="DN10" s="733">
        <v>28</v>
      </c>
      <c r="DO10" s="733">
        <v>71</v>
      </c>
      <c r="DP10" s="733">
        <v>1</v>
      </c>
      <c r="DQ10" s="733">
        <v>8</v>
      </c>
      <c r="DR10" s="733">
        <v>8</v>
      </c>
      <c r="DS10" s="733">
        <v>10</v>
      </c>
      <c r="DT10" s="733">
        <v>25</v>
      </c>
      <c r="DU10" s="733">
        <v>37</v>
      </c>
      <c r="DV10" s="733">
        <v>10</v>
      </c>
      <c r="DW10" s="85">
        <v>45.41</v>
      </c>
      <c r="DX10" s="22">
        <f>Datos!G29</f>
        <v>2555</v>
      </c>
      <c r="DY10" s="22">
        <f>Datos!L29</f>
        <v>1302</v>
      </c>
      <c r="DZ10" s="22">
        <f>Datos!O29</f>
        <v>1257</v>
      </c>
      <c r="EA10" s="22">
        <f t="shared" si="5"/>
        <v>844</v>
      </c>
      <c r="EB10" s="133">
        <f t="shared" si="6"/>
        <v>0.34987168520102652</v>
      </c>
      <c r="EC10" s="133">
        <f t="shared" si="7"/>
        <v>0.3592814371257485</v>
      </c>
      <c r="ED10" s="133">
        <f t="shared" si="8"/>
        <v>0.7219846022241232</v>
      </c>
      <c r="EE10" s="133">
        <f t="shared" si="9"/>
        <v>8.4687767322497859E-2</v>
      </c>
      <c r="EF10" s="133">
        <f t="shared" si="10"/>
        <v>2.3952095808383235E-2</v>
      </c>
      <c r="EG10" s="95">
        <v>1</v>
      </c>
      <c r="EH10" s="50">
        <v>0</v>
      </c>
      <c r="EI10" s="95">
        <v>1</v>
      </c>
      <c r="EJ10" s="95">
        <v>1</v>
      </c>
      <c r="EK10" s="95">
        <v>0</v>
      </c>
      <c r="EL10" s="85">
        <v>36.75</v>
      </c>
      <c r="EM10" s="95">
        <v>4</v>
      </c>
      <c r="EN10" s="50">
        <v>4</v>
      </c>
      <c r="EO10" s="95">
        <v>0</v>
      </c>
      <c r="EP10" s="95">
        <v>0</v>
      </c>
      <c r="EQ10" s="95">
        <v>4</v>
      </c>
      <c r="ER10" s="85">
        <v>24.8</v>
      </c>
      <c r="ES10" s="159">
        <f>Datos!AZ29/D10</f>
        <v>0.15911035072711718</v>
      </c>
      <c r="ET10" s="159">
        <f t="shared" si="11"/>
        <v>0.22840034217279725</v>
      </c>
      <c r="EU10" s="159">
        <f t="shared" si="12"/>
        <v>1.6253207869974338E-2</v>
      </c>
      <c r="EV10" s="159">
        <f t="shared" si="13"/>
        <v>8.5543199315654401E-4</v>
      </c>
      <c r="EW10" s="159">
        <f t="shared" si="14"/>
        <v>3.4217279726261761E-3</v>
      </c>
      <c r="EX10" s="159">
        <f t="shared" si="15"/>
        <v>3.4217279726261761E-3</v>
      </c>
      <c r="EY10" s="159">
        <f t="shared" si="16"/>
        <v>9.4097519247219839E-3</v>
      </c>
      <c r="EZ10" s="450">
        <f t="shared" si="17"/>
        <v>0.3592814371257485</v>
      </c>
      <c r="FA10" s="95">
        <f t="shared" si="18"/>
        <v>844</v>
      </c>
      <c r="FB10" s="95">
        <f t="shared" si="18"/>
        <v>818</v>
      </c>
      <c r="FC10" s="95">
        <f t="shared" si="18"/>
        <v>26</v>
      </c>
      <c r="FD10" s="95">
        <f t="shared" si="18"/>
        <v>297</v>
      </c>
      <c r="FE10" s="95">
        <f t="shared" si="18"/>
        <v>547</v>
      </c>
      <c r="FF10" s="95">
        <f t="shared" si="18"/>
        <v>85</v>
      </c>
      <c r="FG10" s="95">
        <f t="shared" si="18"/>
        <v>34</v>
      </c>
      <c r="FH10" s="95">
        <f t="shared" si="18"/>
        <v>95</v>
      </c>
      <c r="FI10" s="95">
        <f t="shared" si="18"/>
        <v>125</v>
      </c>
      <c r="FJ10" s="95">
        <f t="shared" si="18"/>
        <v>231</v>
      </c>
      <c r="FK10" s="95">
        <f t="shared" si="18"/>
        <v>204</v>
      </c>
      <c r="FL10" s="95">
        <f t="shared" si="18"/>
        <v>70</v>
      </c>
      <c r="FM10" s="85"/>
      <c r="FN10" s="22">
        <f>Datos!G29</f>
        <v>2555</v>
      </c>
      <c r="FO10" s="549">
        <f t="shared" si="19"/>
        <v>0.7219846022241232</v>
      </c>
      <c r="FP10" s="550">
        <f t="shared" si="20"/>
        <v>8.4687767322497859E-2</v>
      </c>
      <c r="FQ10" s="550">
        <f t="shared" si="21"/>
        <v>2.3952095808383235E-2</v>
      </c>
      <c r="FR10" s="550">
        <f t="shared" si="22"/>
        <v>0.34987168520102652</v>
      </c>
      <c r="FS10" s="550">
        <f t="shared" si="23"/>
        <v>0.3592814371257485</v>
      </c>
      <c r="FT10" s="550">
        <f t="shared" si="24"/>
        <v>9.4097519247219839E-3</v>
      </c>
      <c r="FU10" s="550">
        <f t="shared" si="25"/>
        <v>3.4217279726261761E-3</v>
      </c>
    </row>
    <row r="11" spans="1:177" ht="13.5" x14ac:dyDescent="0.3">
      <c r="A11" s="710">
        <v>9</v>
      </c>
      <c r="B11" s="723" t="s">
        <v>928</v>
      </c>
      <c r="C11">
        <f>Datos!G30</f>
        <v>2763</v>
      </c>
      <c r="D11">
        <v>992</v>
      </c>
      <c r="E11">
        <v>430</v>
      </c>
      <c r="F11">
        <v>562</v>
      </c>
      <c r="G11">
        <v>510</v>
      </c>
      <c r="H11">
        <v>513</v>
      </c>
      <c r="I11">
        <v>956</v>
      </c>
      <c r="J11" s="85">
        <v>41</v>
      </c>
      <c r="K11" s="95">
        <v>417</v>
      </c>
      <c r="L11" s="95">
        <v>413</v>
      </c>
      <c r="M11" s="95">
        <v>4</v>
      </c>
      <c r="N11" s="95">
        <v>148</v>
      </c>
      <c r="O11" s="95">
        <v>269</v>
      </c>
      <c r="P11" s="95">
        <v>12</v>
      </c>
      <c r="Q11" s="95">
        <v>18</v>
      </c>
      <c r="R11" s="95">
        <v>54</v>
      </c>
      <c r="S11" s="95">
        <v>62</v>
      </c>
      <c r="T11" s="95">
        <v>133</v>
      </c>
      <c r="U11" s="95">
        <v>96</v>
      </c>
      <c r="V11" s="95">
        <v>42</v>
      </c>
      <c r="W11" s="85">
        <v>42.63</v>
      </c>
      <c r="X11" s="95">
        <v>3</v>
      </c>
      <c r="Y11" s="95">
        <v>3</v>
      </c>
      <c r="Z11" s="95">
        <v>0</v>
      </c>
      <c r="AA11" s="95">
        <v>1</v>
      </c>
      <c r="AB11" s="95">
        <v>2</v>
      </c>
      <c r="AC11" s="95">
        <v>0</v>
      </c>
      <c r="AD11" s="95">
        <v>0</v>
      </c>
      <c r="AE11" s="95">
        <v>0</v>
      </c>
      <c r="AF11" s="95">
        <v>0</v>
      </c>
      <c r="AG11" s="95">
        <v>1</v>
      </c>
      <c r="AH11" s="95">
        <v>1</v>
      </c>
      <c r="AI11" s="95">
        <v>1</v>
      </c>
      <c r="AJ11" s="85">
        <v>54</v>
      </c>
      <c r="AK11" s="95">
        <v>208</v>
      </c>
      <c r="AL11" s="95">
        <v>199</v>
      </c>
      <c r="AM11" s="95">
        <v>9</v>
      </c>
      <c r="AN11" s="95">
        <v>103</v>
      </c>
      <c r="AO11" s="95">
        <v>103</v>
      </c>
      <c r="AP11" s="95">
        <v>49</v>
      </c>
      <c r="AQ11" s="95">
        <v>14</v>
      </c>
      <c r="AR11" s="95">
        <v>21</v>
      </c>
      <c r="AS11" s="95">
        <v>23</v>
      </c>
      <c r="AT11" s="95">
        <v>53</v>
      </c>
      <c r="AU11" s="95">
        <v>31</v>
      </c>
      <c r="AV11" s="95">
        <v>15</v>
      </c>
      <c r="AW11" s="85">
        <v>34.229999999999997</v>
      </c>
      <c r="AX11" s="95">
        <v>31</v>
      </c>
      <c r="AY11" s="95">
        <v>29</v>
      </c>
      <c r="AZ11" s="95">
        <v>2</v>
      </c>
      <c r="BA11" s="95">
        <v>10</v>
      </c>
      <c r="BB11" s="95">
        <v>21</v>
      </c>
      <c r="BC11" s="95">
        <v>7</v>
      </c>
      <c r="BD11" s="95">
        <v>2</v>
      </c>
      <c r="BE11" s="95">
        <v>4</v>
      </c>
      <c r="BF11" s="95">
        <v>5</v>
      </c>
      <c r="BG11" s="95">
        <v>8</v>
      </c>
      <c r="BH11" s="95">
        <v>3</v>
      </c>
      <c r="BI11" s="95">
        <v>2</v>
      </c>
      <c r="BJ11" s="85">
        <v>33.229999999999997</v>
      </c>
      <c r="BK11" s="95">
        <v>300</v>
      </c>
      <c r="BL11" s="95">
        <v>273</v>
      </c>
      <c r="BM11" s="95">
        <v>7</v>
      </c>
      <c r="BN11" s="95">
        <v>143</v>
      </c>
      <c r="BO11" s="95">
        <v>157</v>
      </c>
      <c r="BP11" s="95">
        <v>83</v>
      </c>
      <c r="BQ11" s="95">
        <v>20</v>
      </c>
      <c r="BR11" s="95">
        <v>30</v>
      </c>
      <c r="BS11" s="95">
        <v>28</v>
      </c>
      <c r="BT11" s="95">
        <v>75</v>
      </c>
      <c r="BU11" s="95">
        <v>46</v>
      </c>
      <c r="BV11" s="95">
        <v>18</v>
      </c>
      <c r="BW11" s="85">
        <v>33.08</v>
      </c>
      <c r="BX11" s="95">
        <v>1</v>
      </c>
      <c r="BY11" s="95">
        <v>1</v>
      </c>
      <c r="BZ11" s="95">
        <v>0</v>
      </c>
      <c r="CA11" s="95">
        <v>1</v>
      </c>
      <c r="CB11" s="95">
        <v>0</v>
      </c>
      <c r="CC11" s="95">
        <v>0</v>
      </c>
      <c r="CD11" s="95">
        <v>0</v>
      </c>
      <c r="CE11" s="95">
        <v>0</v>
      </c>
      <c r="CF11" s="95">
        <v>1</v>
      </c>
      <c r="CG11" s="95">
        <v>0</v>
      </c>
      <c r="CH11" s="95">
        <v>0</v>
      </c>
      <c r="CI11" s="95">
        <v>0</v>
      </c>
      <c r="CJ11" s="85">
        <v>34</v>
      </c>
      <c r="CK11" s="95">
        <v>15</v>
      </c>
      <c r="CL11" s="616">
        <v>15</v>
      </c>
      <c r="CM11" s="733">
        <v>0</v>
      </c>
      <c r="CN11" s="733">
        <v>10</v>
      </c>
      <c r="CO11" s="733">
        <v>5</v>
      </c>
      <c r="CP11" s="733">
        <v>1</v>
      </c>
      <c r="CQ11" s="733">
        <v>0</v>
      </c>
      <c r="CR11" s="733">
        <v>2</v>
      </c>
      <c r="CS11" s="733">
        <v>0</v>
      </c>
      <c r="CT11" s="733">
        <v>4</v>
      </c>
      <c r="CU11" s="733">
        <v>8</v>
      </c>
      <c r="CV11" s="733">
        <v>0</v>
      </c>
      <c r="CW11" s="85">
        <v>44.87</v>
      </c>
      <c r="CX11" s="733">
        <v>21</v>
      </c>
      <c r="CY11" s="733">
        <v>21</v>
      </c>
      <c r="CZ11" s="733">
        <v>0</v>
      </c>
      <c r="DA11" s="733">
        <v>3</v>
      </c>
      <c r="DB11" s="733">
        <v>18</v>
      </c>
      <c r="DC11" s="733">
        <v>4</v>
      </c>
      <c r="DD11" s="733">
        <v>0</v>
      </c>
      <c r="DE11" s="733">
        <v>0</v>
      </c>
      <c r="DF11" s="733">
        <v>4</v>
      </c>
      <c r="DG11" s="733">
        <v>2</v>
      </c>
      <c r="DH11" s="733">
        <v>6</v>
      </c>
      <c r="DI11" s="733">
        <v>5</v>
      </c>
      <c r="DJ11" s="85">
        <v>44.76</v>
      </c>
      <c r="DK11" s="733">
        <v>114</v>
      </c>
      <c r="DL11" s="733">
        <v>114</v>
      </c>
      <c r="DM11" s="733">
        <v>0</v>
      </c>
      <c r="DN11" s="733">
        <v>37</v>
      </c>
      <c r="DO11" s="733">
        <v>77</v>
      </c>
      <c r="DP11" s="733">
        <v>4</v>
      </c>
      <c r="DQ11" s="733">
        <v>3</v>
      </c>
      <c r="DR11" s="733">
        <v>11</v>
      </c>
      <c r="DS11" s="733">
        <v>12</v>
      </c>
      <c r="DT11" s="733">
        <v>30</v>
      </c>
      <c r="DU11" s="733">
        <v>28</v>
      </c>
      <c r="DV11" s="733">
        <v>26</v>
      </c>
      <c r="DW11" s="85">
        <v>46.71</v>
      </c>
      <c r="DX11" s="22">
        <f>Datos!G30</f>
        <v>2763</v>
      </c>
      <c r="DY11" s="22">
        <f>Datos!L30</f>
        <v>1487</v>
      </c>
      <c r="DZ11" s="22">
        <f>Datos!O30</f>
        <v>1211</v>
      </c>
      <c r="EA11" s="22">
        <f t="shared" si="5"/>
        <v>659</v>
      </c>
      <c r="EB11" s="133">
        <f t="shared" si="6"/>
        <v>0.42036290322580644</v>
      </c>
      <c r="EC11" s="133">
        <f t="shared" si="7"/>
        <v>0.20967741935483872</v>
      </c>
      <c r="ED11" s="133">
        <f t="shared" si="8"/>
        <v>0.66431451612903225</v>
      </c>
      <c r="EE11" s="133">
        <f t="shared" si="9"/>
        <v>0.11491935483870967</v>
      </c>
      <c r="EF11" s="133">
        <f t="shared" si="10"/>
        <v>2.1169354838709676E-2</v>
      </c>
      <c r="EG11" s="95">
        <v>1</v>
      </c>
      <c r="EH11" s="50">
        <v>1</v>
      </c>
      <c r="EI11" s="95">
        <v>0</v>
      </c>
      <c r="EJ11" s="95">
        <v>1</v>
      </c>
      <c r="EK11" s="95">
        <v>0</v>
      </c>
      <c r="EL11" s="85">
        <v>44</v>
      </c>
      <c r="EM11" s="95">
        <v>3</v>
      </c>
      <c r="EN11" s="50">
        <v>2</v>
      </c>
      <c r="EO11" s="95">
        <v>1</v>
      </c>
      <c r="EP11" s="95">
        <v>0</v>
      </c>
      <c r="EQ11" s="95">
        <v>3</v>
      </c>
      <c r="ER11" s="85">
        <v>33.67</v>
      </c>
      <c r="ES11" s="159">
        <f>Datos!AZ30/D11</f>
        <v>0.18346774193548387</v>
      </c>
      <c r="ET11" s="159">
        <f t="shared" si="11"/>
        <v>0.30241935483870969</v>
      </c>
      <c r="EU11" s="159">
        <f t="shared" si="12"/>
        <v>1.5120967741935484E-2</v>
      </c>
      <c r="EV11" s="159">
        <f t="shared" si="13"/>
        <v>1.0080645161290322E-3</v>
      </c>
      <c r="EW11" s="159">
        <f t="shared" si="14"/>
        <v>3.0241935483870967E-3</v>
      </c>
      <c r="EX11" s="159">
        <f t="shared" si="15"/>
        <v>3.0241935483870967E-3</v>
      </c>
      <c r="EY11" s="159">
        <f t="shared" si="16"/>
        <v>3.125E-2</v>
      </c>
      <c r="EZ11" s="450">
        <f t="shared" si="17"/>
        <v>0.20967741935483872</v>
      </c>
      <c r="FA11" s="95">
        <f t="shared" si="18"/>
        <v>659</v>
      </c>
      <c r="FB11" s="95">
        <f t="shared" si="18"/>
        <v>644</v>
      </c>
      <c r="FC11" s="95">
        <f t="shared" si="18"/>
        <v>15</v>
      </c>
      <c r="FD11" s="95">
        <f t="shared" si="18"/>
        <v>262</v>
      </c>
      <c r="FE11" s="95">
        <f t="shared" si="18"/>
        <v>395</v>
      </c>
      <c r="FF11" s="95">
        <f t="shared" si="18"/>
        <v>68</v>
      </c>
      <c r="FG11" s="95">
        <f t="shared" si="18"/>
        <v>34</v>
      </c>
      <c r="FH11" s="95">
        <f t="shared" si="18"/>
        <v>79</v>
      </c>
      <c r="FI11" s="95">
        <f t="shared" si="18"/>
        <v>90</v>
      </c>
      <c r="FJ11" s="95">
        <f t="shared" si="18"/>
        <v>195</v>
      </c>
      <c r="FK11" s="95">
        <f t="shared" si="18"/>
        <v>131</v>
      </c>
      <c r="FL11" s="95">
        <f t="shared" si="18"/>
        <v>60</v>
      </c>
      <c r="FM11" s="85"/>
      <c r="FN11" s="22">
        <f>Datos!G30</f>
        <v>2763</v>
      </c>
      <c r="FO11" s="549">
        <f t="shared" si="19"/>
        <v>0.66431451612903225</v>
      </c>
      <c r="FP11" s="550">
        <f t="shared" si="20"/>
        <v>0.11491935483870967</v>
      </c>
      <c r="FQ11" s="550">
        <f t="shared" si="21"/>
        <v>2.1169354838709676E-2</v>
      </c>
      <c r="FR11" s="550">
        <f t="shared" si="22"/>
        <v>0.42036290322580644</v>
      </c>
      <c r="FS11" s="550">
        <f t="shared" si="23"/>
        <v>0.20967741935483872</v>
      </c>
      <c r="FT11" s="550">
        <f t="shared" si="24"/>
        <v>3.125E-2</v>
      </c>
      <c r="FU11" s="550">
        <f t="shared" si="25"/>
        <v>3.0241935483870967E-3</v>
      </c>
    </row>
    <row r="12" spans="1:177" ht="13.5" x14ac:dyDescent="0.3">
      <c r="A12" s="710">
        <v>10</v>
      </c>
      <c r="B12" s="723" t="s">
        <v>937</v>
      </c>
      <c r="C12">
        <f>Datos!G31</f>
        <v>2688</v>
      </c>
      <c r="D12">
        <v>983</v>
      </c>
      <c r="E12">
        <v>397</v>
      </c>
      <c r="F12">
        <v>586</v>
      </c>
      <c r="G12">
        <v>515</v>
      </c>
      <c r="H12">
        <v>486</v>
      </c>
      <c r="I12">
        <v>889</v>
      </c>
      <c r="J12" s="85">
        <v>46</v>
      </c>
      <c r="K12" s="95">
        <v>395</v>
      </c>
      <c r="L12" s="95">
        <v>388</v>
      </c>
      <c r="M12" s="95">
        <v>7</v>
      </c>
      <c r="N12" s="95">
        <v>131</v>
      </c>
      <c r="O12" s="95">
        <v>264</v>
      </c>
      <c r="P12" s="95">
        <v>21</v>
      </c>
      <c r="Q12" s="95">
        <v>24</v>
      </c>
      <c r="R12" s="95">
        <v>56</v>
      </c>
      <c r="S12" s="95">
        <v>58</v>
      </c>
      <c r="T12" s="95">
        <v>109</v>
      </c>
      <c r="U12" s="95">
        <v>94</v>
      </c>
      <c r="V12" s="95">
        <v>33</v>
      </c>
      <c r="W12" s="85">
        <v>40.99</v>
      </c>
      <c r="X12" s="95">
        <v>5</v>
      </c>
      <c r="Y12" s="95">
        <v>5</v>
      </c>
      <c r="Z12" s="95">
        <v>0</v>
      </c>
      <c r="AA12" s="95">
        <v>1</v>
      </c>
      <c r="AB12" s="95">
        <v>4</v>
      </c>
      <c r="AC12" s="95">
        <v>0</v>
      </c>
      <c r="AD12" s="95">
        <v>0</v>
      </c>
      <c r="AE12" s="95">
        <v>0</v>
      </c>
      <c r="AF12" s="95">
        <v>1</v>
      </c>
      <c r="AG12" s="95">
        <v>2</v>
      </c>
      <c r="AH12" s="95">
        <v>2</v>
      </c>
      <c r="AI12" s="95">
        <v>0</v>
      </c>
      <c r="AJ12" s="85">
        <v>45.4</v>
      </c>
      <c r="AK12" s="95">
        <v>412</v>
      </c>
      <c r="AL12" s="95">
        <v>392</v>
      </c>
      <c r="AM12" s="95">
        <v>20</v>
      </c>
      <c r="AN12" s="95">
        <v>157</v>
      </c>
      <c r="AO12" s="95">
        <v>255</v>
      </c>
      <c r="AP12" s="95">
        <v>73</v>
      </c>
      <c r="AQ12" s="95">
        <v>22</v>
      </c>
      <c r="AR12" s="95">
        <v>59</v>
      </c>
      <c r="AS12" s="95">
        <v>56</v>
      </c>
      <c r="AT12" s="95">
        <v>94</v>
      </c>
      <c r="AU12" s="95">
        <v>77</v>
      </c>
      <c r="AV12" s="95">
        <v>31</v>
      </c>
      <c r="AW12" s="85">
        <v>36.26</v>
      </c>
      <c r="AX12" s="95">
        <v>26</v>
      </c>
      <c r="AY12" s="95">
        <v>25</v>
      </c>
      <c r="AZ12" s="95">
        <v>1</v>
      </c>
      <c r="BA12" s="95">
        <v>11</v>
      </c>
      <c r="BB12" s="95">
        <v>15</v>
      </c>
      <c r="BC12" s="95">
        <v>0</v>
      </c>
      <c r="BD12" s="95">
        <v>1</v>
      </c>
      <c r="BE12" s="95">
        <v>7</v>
      </c>
      <c r="BF12" s="95">
        <v>3</v>
      </c>
      <c r="BG12" s="95">
        <v>10</v>
      </c>
      <c r="BH12" s="95">
        <v>4</v>
      </c>
      <c r="BI12" s="95">
        <v>1</v>
      </c>
      <c r="BJ12" s="85">
        <v>39</v>
      </c>
      <c r="BK12" s="95">
        <v>174</v>
      </c>
      <c r="BL12" s="95">
        <v>158</v>
      </c>
      <c r="BM12" s="95">
        <v>16</v>
      </c>
      <c r="BN12" s="95">
        <v>80</v>
      </c>
      <c r="BO12" s="95">
        <v>94</v>
      </c>
      <c r="BP12" s="95">
        <v>48</v>
      </c>
      <c r="BQ12" s="95">
        <v>12</v>
      </c>
      <c r="BR12" s="95">
        <v>29</v>
      </c>
      <c r="BS12" s="95">
        <v>22</v>
      </c>
      <c r="BT12" s="95">
        <v>27</v>
      </c>
      <c r="BU12" s="95">
        <v>19</v>
      </c>
      <c r="BV12" s="95">
        <v>17</v>
      </c>
      <c r="BW12" s="85">
        <v>32.03</v>
      </c>
      <c r="BX12" s="95">
        <v>2</v>
      </c>
      <c r="BY12" s="95">
        <v>2</v>
      </c>
      <c r="BZ12" s="95">
        <v>0</v>
      </c>
      <c r="CA12" s="95">
        <v>0</v>
      </c>
      <c r="CB12" s="95">
        <v>2</v>
      </c>
      <c r="CC12" s="95">
        <v>0</v>
      </c>
      <c r="CD12" s="95">
        <v>0</v>
      </c>
      <c r="CE12" s="95">
        <v>0</v>
      </c>
      <c r="CF12" s="95">
        <v>1</v>
      </c>
      <c r="CG12" s="95">
        <v>1</v>
      </c>
      <c r="CH12" s="95">
        <v>0</v>
      </c>
      <c r="CI12" s="95">
        <v>0</v>
      </c>
      <c r="CJ12" s="85">
        <v>42</v>
      </c>
      <c r="CK12" s="95">
        <v>26</v>
      </c>
      <c r="CL12" s="616">
        <v>26</v>
      </c>
      <c r="CM12" s="733">
        <v>0</v>
      </c>
      <c r="CN12" s="733">
        <v>15</v>
      </c>
      <c r="CO12" s="733">
        <v>11</v>
      </c>
      <c r="CP12" s="733">
        <v>1</v>
      </c>
      <c r="CQ12" s="733">
        <v>1</v>
      </c>
      <c r="CR12" s="733">
        <v>1</v>
      </c>
      <c r="CS12" s="733">
        <v>1</v>
      </c>
      <c r="CT12" s="733">
        <v>6</v>
      </c>
      <c r="CU12" s="733">
        <v>13</v>
      </c>
      <c r="CV12" s="733">
        <v>3</v>
      </c>
      <c r="CW12" s="85">
        <v>47.77</v>
      </c>
      <c r="CX12" s="733">
        <v>24</v>
      </c>
      <c r="CY12" s="733">
        <v>23</v>
      </c>
      <c r="CZ12" s="733">
        <v>1</v>
      </c>
      <c r="DA12" s="733">
        <v>7</v>
      </c>
      <c r="DB12" s="733">
        <v>17</v>
      </c>
      <c r="DC12" s="733">
        <v>2</v>
      </c>
      <c r="DD12" s="733">
        <v>3</v>
      </c>
      <c r="DE12" s="733">
        <v>3</v>
      </c>
      <c r="DF12" s="733">
        <v>4</v>
      </c>
      <c r="DG12" s="733">
        <v>3</v>
      </c>
      <c r="DH12" s="733">
        <v>8</v>
      </c>
      <c r="DI12" s="733">
        <v>1</v>
      </c>
      <c r="DJ12" s="85">
        <v>37.83</v>
      </c>
      <c r="DK12" s="733">
        <v>76</v>
      </c>
      <c r="DL12" s="733">
        <v>76</v>
      </c>
      <c r="DM12" s="733">
        <v>0</v>
      </c>
      <c r="DN12" s="733">
        <v>16</v>
      </c>
      <c r="DO12" s="733">
        <v>60</v>
      </c>
      <c r="DP12" s="733">
        <v>3</v>
      </c>
      <c r="DQ12" s="733">
        <v>1</v>
      </c>
      <c r="DR12" s="733">
        <v>13</v>
      </c>
      <c r="DS12" s="733">
        <v>8</v>
      </c>
      <c r="DT12" s="733">
        <v>17</v>
      </c>
      <c r="DU12" s="733">
        <v>25</v>
      </c>
      <c r="DV12" s="733">
        <v>9</v>
      </c>
      <c r="DW12" s="85">
        <v>43.54</v>
      </c>
      <c r="DX12" s="22">
        <f>Datos!G31</f>
        <v>2688</v>
      </c>
      <c r="DY12" s="22">
        <f>Datos!L31</f>
        <v>1352</v>
      </c>
      <c r="DZ12" s="22">
        <f>Datos!O31</f>
        <v>1145</v>
      </c>
      <c r="EA12" s="22">
        <f t="shared" si="5"/>
        <v>838</v>
      </c>
      <c r="EB12" s="133">
        <f t="shared" si="6"/>
        <v>0.40183112919633773</v>
      </c>
      <c r="EC12" s="133">
        <f t="shared" si="7"/>
        <v>0.41912512716174977</v>
      </c>
      <c r="ED12" s="133">
        <f t="shared" si="8"/>
        <v>0.85249237029501523</v>
      </c>
      <c r="EE12" s="133">
        <f t="shared" si="9"/>
        <v>7.7314343845371308E-2</v>
      </c>
      <c r="EF12" s="133">
        <f t="shared" si="10"/>
        <v>2.4415055951169887E-2</v>
      </c>
      <c r="EG12" s="95">
        <v>2</v>
      </c>
      <c r="EH12" s="50">
        <v>2</v>
      </c>
      <c r="EI12" s="95">
        <v>0</v>
      </c>
      <c r="EJ12" s="95">
        <v>1</v>
      </c>
      <c r="EK12" s="95">
        <v>1</v>
      </c>
      <c r="EL12" s="85">
        <v>36.5</v>
      </c>
      <c r="EM12" s="95">
        <v>3</v>
      </c>
      <c r="EN12" s="50">
        <v>3</v>
      </c>
      <c r="EO12" s="95">
        <v>0</v>
      </c>
      <c r="EP12" s="95">
        <v>0</v>
      </c>
      <c r="EQ12" s="95">
        <v>3</v>
      </c>
      <c r="ER12" s="85">
        <v>31.33</v>
      </c>
      <c r="ES12" s="159">
        <f>Datos!AZ31/D12</f>
        <v>0.15361139369277721</v>
      </c>
      <c r="ET12" s="159">
        <f t="shared" si="11"/>
        <v>0.17700915564598169</v>
      </c>
      <c r="EU12" s="159">
        <f t="shared" si="12"/>
        <v>2.6449643947100712E-2</v>
      </c>
      <c r="EV12" s="159">
        <f t="shared" si="13"/>
        <v>2.0345879959308239E-3</v>
      </c>
      <c r="EW12" s="159">
        <f t="shared" si="14"/>
        <v>3.0518819938962359E-3</v>
      </c>
      <c r="EX12" s="159">
        <f t="shared" si="15"/>
        <v>5.0864699898270603E-3</v>
      </c>
      <c r="EY12" s="159">
        <f t="shared" si="16"/>
        <v>2.6449643947100712E-2</v>
      </c>
      <c r="EZ12" s="450">
        <f t="shared" si="17"/>
        <v>0.41912512716174977</v>
      </c>
      <c r="FA12" s="95">
        <f t="shared" si="18"/>
        <v>838</v>
      </c>
      <c r="FB12" s="95">
        <f t="shared" si="18"/>
        <v>810</v>
      </c>
      <c r="FC12" s="95">
        <f t="shared" si="18"/>
        <v>28</v>
      </c>
      <c r="FD12" s="95">
        <f t="shared" si="18"/>
        <v>300</v>
      </c>
      <c r="FE12" s="95">
        <f t="shared" si="18"/>
        <v>538</v>
      </c>
      <c r="FF12" s="95">
        <f t="shared" si="18"/>
        <v>94</v>
      </c>
      <c r="FG12" s="95">
        <f t="shared" si="18"/>
        <v>47</v>
      </c>
      <c r="FH12" s="95">
        <f t="shared" si="18"/>
        <v>122</v>
      </c>
      <c r="FI12" s="95">
        <f t="shared" si="18"/>
        <v>118</v>
      </c>
      <c r="FJ12" s="95">
        <f t="shared" si="18"/>
        <v>215</v>
      </c>
      <c r="FK12" s="95">
        <f t="shared" si="18"/>
        <v>177</v>
      </c>
      <c r="FL12" s="95">
        <f t="shared" si="18"/>
        <v>65</v>
      </c>
      <c r="FM12" s="85"/>
      <c r="FN12" s="22">
        <f>Datos!G31</f>
        <v>2688</v>
      </c>
      <c r="FO12" s="549">
        <f t="shared" si="19"/>
        <v>0.85249237029501523</v>
      </c>
      <c r="FP12" s="550">
        <f t="shared" si="20"/>
        <v>7.7314343845371308E-2</v>
      </c>
      <c r="FQ12" s="550">
        <f t="shared" si="21"/>
        <v>2.4415055951169887E-2</v>
      </c>
      <c r="FR12" s="550">
        <f t="shared" si="22"/>
        <v>0.40183112919633773</v>
      </c>
      <c r="FS12" s="550">
        <f t="shared" si="23"/>
        <v>0.41912512716174977</v>
      </c>
      <c r="FT12" s="550">
        <f t="shared" si="24"/>
        <v>2.6449643947100712E-2</v>
      </c>
      <c r="FU12" s="550">
        <f t="shared" si="25"/>
        <v>5.0864699898270603E-3</v>
      </c>
    </row>
    <row r="13" spans="1:177" s="726" customFormat="1" ht="13.5" x14ac:dyDescent="0.3">
      <c r="A13" s="724"/>
      <c r="B13" s="725" t="s">
        <v>290</v>
      </c>
      <c r="C13" s="725"/>
      <c r="D13" s="726">
        <v>1003</v>
      </c>
      <c r="E13" s="726">
        <v>382</v>
      </c>
      <c r="F13" s="726">
        <v>621</v>
      </c>
      <c r="G13" s="726">
        <v>508</v>
      </c>
      <c r="H13" s="726">
        <v>512</v>
      </c>
      <c r="J13" s="727"/>
      <c r="K13" s="727"/>
      <c r="L13" s="726">
        <v>406</v>
      </c>
      <c r="M13" s="727"/>
      <c r="N13" s="727">
        <v>122</v>
      </c>
      <c r="O13" s="727">
        <v>283</v>
      </c>
      <c r="P13" s="727">
        <v>10</v>
      </c>
      <c r="Q13" s="727">
        <v>13</v>
      </c>
      <c r="R13" s="727">
        <v>41</v>
      </c>
      <c r="S13" s="727">
        <v>61</v>
      </c>
      <c r="T13" s="727">
        <v>128</v>
      </c>
      <c r="U13" s="727">
        <v>107</v>
      </c>
      <c r="V13" s="727">
        <v>45</v>
      </c>
      <c r="W13" s="727"/>
      <c r="X13" s="728">
        <v>4</v>
      </c>
      <c r="Y13" s="147">
        <v>4</v>
      </c>
      <c r="Z13" s="728">
        <v>0</v>
      </c>
      <c r="AA13" s="728">
        <v>4</v>
      </c>
      <c r="AB13" s="728">
        <v>0</v>
      </c>
      <c r="AC13" s="728">
        <v>0</v>
      </c>
      <c r="AD13" s="728">
        <v>0</v>
      </c>
      <c r="AE13" s="728">
        <v>0</v>
      </c>
      <c r="AF13" s="728">
        <v>0</v>
      </c>
      <c r="AG13" s="728">
        <v>1</v>
      </c>
      <c r="AH13" s="728">
        <v>3</v>
      </c>
      <c r="AI13" s="728">
        <v>0</v>
      </c>
      <c r="AJ13" s="727"/>
      <c r="AK13" s="727">
        <v>397</v>
      </c>
      <c r="AM13" s="727"/>
      <c r="AN13" s="727">
        <v>149</v>
      </c>
      <c r="AO13" s="727">
        <v>248</v>
      </c>
      <c r="AP13" s="727">
        <v>74</v>
      </c>
      <c r="AQ13" s="727">
        <v>20</v>
      </c>
      <c r="AR13" s="727">
        <v>41</v>
      </c>
      <c r="AS13" s="727">
        <v>51</v>
      </c>
      <c r="AT13" s="727">
        <v>96</v>
      </c>
      <c r="AU13" s="727">
        <v>92</v>
      </c>
      <c r="AV13" s="727">
        <v>23</v>
      </c>
      <c r="AW13" s="727"/>
      <c r="AX13" s="728">
        <v>11</v>
      </c>
      <c r="AY13" s="147"/>
      <c r="AZ13" s="728"/>
      <c r="BA13" s="728">
        <v>7</v>
      </c>
      <c r="BB13" s="728">
        <v>4</v>
      </c>
      <c r="BC13" s="728">
        <v>1</v>
      </c>
      <c r="BD13" s="728">
        <v>0</v>
      </c>
      <c r="BE13" s="728">
        <v>2</v>
      </c>
      <c r="BF13" s="728">
        <v>3</v>
      </c>
      <c r="BG13" s="728">
        <v>3</v>
      </c>
      <c r="BH13" s="728">
        <v>0</v>
      </c>
      <c r="BI13" s="728">
        <v>2</v>
      </c>
      <c r="BJ13" s="727"/>
      <c r="BK13" s="727">
        <v>249</v>
      </c>
      <c r="BL13" s="727"/>
      <c r="BM13" s="727"/>
      <c r="BN13" s="727">
        <v>116</v>
      </c>
      <c r="BO13" s="727">
        <v>133</v>
      </c>
      <c r="BP13" s="727">
        <v>90</v>
      </c>
      <c r="BQ13" s="727">
        <v>8</v>
      </c>
      <c r="BR13" s="727">
        <v>33</v>
      </c>
      <c r="BS13" s="727">
        <v>24</v>
      </c>
      <c r="BT13" s="727">
        <v>45</v>
      </c>
      <c r="BU13" s="727">
        <v>29</v>
      </c>
      <c r="BV13" s="727">
        <v>20</v>
      </c>
      <c r="BW13" s="727"/>
      <c r="BX13" s="728">
        <v>0</v>
      </c>
      <c r="BY13" s="727">
        <v>0</v>
      </c>
      <c r="BZ13" s="727">
        <v>0</v>
      </c>
      <c r="CA13" s="728">
        <v>0</v>
      </c>
      <c r="CB13" s="728">
        <v>0</v>
      </c>
      <c r="CC13" s="728">
        <v>0</v>
      </c>
      <c r="CD13" s="728">
        <v>0</v>
      </c>
      <c r="CE13" s="728">
        <v>0</v>
      </c>
      <c r="CF13" s="728">
        <v>0</v>
      </c>
      <c r="CG13" s="728">
        <v>0</v>
      </c>
      <c r="CH13" s="728">
        <v>0</v>
      </c>
      <c r="CI13" s="728">
        <v>0</v>
      </c>
      <c r="CJ13" s="727"/>
      <c r="CK13" s="727">
        <v>19</v>
      </c>
      <c r="CM13" s="727"/>
      <c r="CN13" s="727">
        <v>5</v>
      </c>
      <c r="CO13" s="727">
        <v>14</v>
      </c>
      <c r="CP13" s="727">
        <v>0</v>
      </c>
      <c r="CQ13" s="727">
        <v>1</v>
      </c>
      <c r="CR13" s="727">
        <v>0</v>
      </c>
      <c r="CS13" s="727">
        <v>5</v>
      </c>
      <c r="CT13" s="727">
        <v>7</v>
      </c>
      <c r="CU13" s="727">
        <v>4</v>
      </c>
      <c r="CV13" s="727">
        <v>2</v>
      </c>
      <c r="CW13" s="727"/>
      <c r="CX13" s="727">
        <v>27</v>
      </c>
      <c r="CY13" s="727"/>
      <c r="CZ13" s="727"/>
      <c r="DA13" s="727">
        <v>9</v>
      </c>
      <c r="DB13" s="727">
        <v>18</v>
      </c>
      <c r="DC13" s="727">
        <v>5</v>
      </c>
      <c r="DD13" s="727">
        <v>1</v>
      </c>
      <c r="DE13" s="727">
        <v>3</v>
      </c>
      <c r="DF13" s="727">
        <v>1</v>
      </c>
      <c r="DG13" s="727">
        <v>3</v>
      </c>
      <c r="DH13" s="727">
        <v>13</v>
      </c>
      <c r="DI13" s="727">
        <v>1</v>
      </c>
      <c r="DJ13" s="727"/>
      <c r="DK13" s="727">
        <v>98</v>
      </c>
      <c r="DM13" s="727"/>
      <c r="DN13" s="726">
        <v>28</v>
      </c>
      <c r="DO13" s="727">
        <v>70</v>
      </c>
      <c r="DP13" s="727">
        <v>1</v>
      </c>
      <c r="DQ13" s="727">
        <v>8</v>
      </c>
      <c r="DR13" s="727">
        <v>7</v>
      </c>
      <c r="DS13" s="727">
        <v>10</v>
      </c>
      <c r="DT13" s="727">
        <v>25</v>
      </c>
      <c r="DU13" s="727">
        <v>37</v>
      </c>
      <c r="DV13" s="727">
        <v>10</v>
      </c>
      <c r="DW13" s="727"/>
      <c r="DX13" s="729"/>
      <c r="DY13" s="729"/>
      <c r="DZ13" s="729"/>
      <c r="EA13" s="729"/>
      <c r="EB13" s="730"/>
      <c r="EC13" s="730"/>
      <c r="ED13" s="730"/>
      <c r="EE13" s="730"/>
      <c r="EF13" s="730"/>
      <c r="EG13" s="727">
        <v>0</v>
      </c>
      <c r="EH13" s="726">
        <v>0</v>
      </c>
      <c r="EI13" s="727">
        <v>0</v>
      </c>
      <c r="EJ13" s="726">
        <v>0</v>
      </c>
      <c r="EK13" s="727">
        <v>0</v>
      </c>
      <c r="EL13" s="727"/>
      <c r="EM13" s="727">
        <v>4</v>
      </c>
      <c r="EO13" s="727"/>
      <c r="EP13" s="727">
        <v>0</v>
      </c>
      <c r="EQ13" s="727">
        <v>4</v>
      </c>
      <c r="ER13" s="727"/>
      <c r="ES13" s="731"/>
      <c r="ET13" s="731"/>
      <c r="EU13" s="731"/>
      <c r="EV13" s="731"/>
      <c r="EW13" s="731"/>
      <c r="EX13" s="731"/>
      <c r="EY13" s="731"/>
      <c r="EZ13" s="731"/>
      <c r="FA13" s="727"/>
      <c r="FB13" s="727"/>
      <c r="FC13" s="727"/>
      <c r="FD13" s="727"/>
      <c r="FE13" s="727"/>
      <c r="FF13" s="727"/>
      <c r="FG13" s="727"/>
      <c r="FH13" s="727"/>
      <c r="FI13" s="727"/>
      <c r="FJ13" s="727"/>
      <c r="FK13" s="727"/>
      <c r="FL13" s="727"/>
      <c r="FM13" s="727"/>
      <c r="FN13" s="729"/>
      <c r="FO13" s="732"/>
      <c r="FP13" s="732"/>
      <c r="FQ13" s="732"/>
      <c r="FR13" s="732"/>
      <c r="FS13" s="732"/>
      <c r="FT13" s="732"/>
    </row>
    <row r="14" spans="1:177" s="49" customFormat="1" ht="13.5" x14ac:dyDescent="0.3">
      <c r="A14" s="710" t="s">
        <v>128</v>
      </c>
      <c r="B14" s="710"/>
      <c r="C14" s="106">
        <f>SUM(C3:C12)</f>
        <v>27084</v>
      </c>
      <c r="D14" s="106">
        <f t="shared" ref="D14" si="31">SUM(D3:D12)</f>
        <v>9737</v>
      </c>
      <c r="E14" s="106">
        <f>SUM(E3:E12)</f>
        <v>4163</v>
      </c>
      <c r="F14" s="106">
        <f t="shared" ref="F14:BQ14" si="32">SUM(F3:F12)</f>
        <v>5453</v>
      </c>
      <c r="G14" s="106">
        <f t="shared" si="32"/>
        <v>4862</v>
      </c>
      <c r="H14" s="106">
        <f t="shared" si="32"/>
        <v>4951</v>
      </c>
      <c r="I14" s="106">
        <f t="shared" si="32"/>
        <v>9150</v>
      </c>
      <c r="J14" s="106">
        <f t="shared" si="32"/>
        <v>432</v>
      </c>
      <c r="K14" s="106">
        <f t="shared" si="32"/>
        <v>3607</v>
      </c>
      <c r="L14" s="106">
        <f t="shared" si="32"/>
        <v>3554</v>
      </c>
      <c r="M14" s="106">
        <f t="shared" si="32"/>
        <v>53</v>
      </c>
      <c r="N14" s="106">
        <f t="shared" si="32"/>
        <v>1353</v>
      </c>
      <c r="O14" s="106">
        <f t="shared" si="32"/>
        <v>2254</v>
      </c>
      <c r="P14" s="106">
        <f t="shared" si="32"/>
        <v>113</v>
      </c>
      <c r="Q14" s="106">
        <f t="shared" si="32"/>
        <v>159</v>
      </c>
      <c r="R14" s="106">
        <f t="shared" si="32"/>
        <v>362</v>
      </c>
      <c r="S14" s="106">
        <f t="shared" si="32"/>
        <v>608</v>
      </c>
      <c r="T14" s="106">
        <f t="shared" si="32"/>
        <v>1099</v>
      </c>
      <c r="U14" s="106">
        <f t="shared" si="32"/>
        <v>886</v>
      </c>
      <c r="V14" s="106">
        <f t="shared" si="32"/>
        <v>337</v>
      </c>
      <c r="W14" s="106">
        <f t="shared" si="32"/>
        <v>127.62</v>
      </c>
      <c r="X14" s="106">
        <f t="shared" si="32"/>
        <v>27</v>
      </c>
      <c r="Y14" s="106">
        <f t="shared" si="32"/>
        <v>24</v>
      </c>
      <c r="Z14" s="106">
        <f t="shared" si="32"/>
        <v>3</v>
      </c>
      <c r="AA14" s="106">
        <f t="shared" si="32"/>
        <v>17</v>
      </c>
      <c r="AB14" s="106">
        <f t="shared" si="32"/>
        <v>10</v>
      </c>
      <c r="AC14" s="106">
        <f t="shared" si="32"/>
        <v>0</v>
      </c>
      <c r="AD14" s="106">
        <f t="shared" si="32"/>
        <v>2</v>
      </c>
      <c r="AE14" s="106">
        <f t="shared" si="32"/>
        <v>2</v>
      </c>
      <c r="AF14" s="106">
        <f t="shared" si="32"/>
        <v>3</v>
      </c>
      <c r="AG14" s="106">
        <f t="shared" si="32"/>
        <v>8</v>
      </c>
      <c r="AH14" s="106">
        <f t="shared" si="32"/>
        <v>7</v>
      </c>
      <c r="AI14" s="106">
        <f t="shared" si="32"/>
        <v>2</v>
      </c>
      <c r="AJ14" s="106">
        <f t="shared" si="32"/>
        <v>150.4</v>
      </c>
      <c r="AK14" s="106">
        <f t="shared" si="32"/>
        <v>4017</v>
      </c>
      <c r="AL14" s="106">
        <f t="shared" si="32"/>
        <v>3838</v>
      </c>
      <c r="AM14" s="106">
        <f t="shared" si="32"/>
        <v>179</v>
      </c>
      <c r="AN14" s="106">
        <f t="shared" si="32"/>
        <v>1670</v>
      </c>
      <c r="AO14" s="106">
        <f t="shared" si="32"/>
        <v>2345</v>
      </c>
      <c r="AP14" s="106">
        <f t="shared" si="32"/>
        <v>646</v>
      </c>
      <c r="AQ14" s="106">
        <f t="shared" si="32"/>
        <v>216</v>
      </c>
      <c r="AR14" s="106">
        <f t="shared" si="32"/>
        <v>404</v>
      </c>
      <c r="AS14" s="106">
        <f t="shared" si="32"/>
        <v>599</v>
      </c>
      <c r="AT14" s="106">
        <f t="shared" si="32"/>
        <v>992</v>
      </c>
      <c r="AU14" s="106">
        <f t="shared" si="32"/>
        <v>735</v>
      </c>
      <c r="AV14" s="106">
        <f t="shared" si="32"/>
        <v>293</v>
      </c>
      <c r="AW14" s="106">
        <f t="shared" si="32"/>
        <v>106.98999999999998</v>
      </c>
      <c r="AX14" s="106">
        <f t="shared" si="32"/>
        <v>472</v>
      </c>
      <c r="AY14" s="106">
        <f t="shared" si="32"/>
        <v>449</v>
      </c>
      <c r="AZ14" s="106">
        <f t="shared" si="32"/>
        <v>23</v>
      </c>
      <c r="BA14" s="106">
        <f t="shared" si="32"/>
        <v>224</v>
      </c>
      <c r="BB14" s="106">
        <f t="shared" si="32"/>
        <v>268</v>
      </c>
      <c r="BC14" s="106">
        <f t="shared" si="32"/>
        <v>40</v>
      </c>
      <c r="BD14" s="106">
        <f t="shared" si="32"/>
        <v>27</v>
      </c>
      <c r="BE14" s="106">
        <f t="shared" si="32"/>
        <v>64</v>
      </c>
      <c r="BF14" s="106">
        <f t="shared" si="32"/>
        <v>75</v>
      </c>
      <c r="BG14" s="106">
        <f t="shared" si="32"/>
        <v>107</v>
      </c>
      <c r="BH14" s="106">
        <f t="shared" si="32"/>
        <v>73</v>
      </c>
      <c r="BI14" s="106">
        <f t="shared" si="32"/>
        <v>41</v>
      </c>
      <c r="BJ14" s="106">
        <f t="shared" si="32"/>
        <v>110.83</v>
      </c>
      <c r="BK14" s="106">
        <f t="shared" si="32"/>
        <v>2132</v>
      </c>
      <c r="BL14" s="106">
        <f t="shared" si="32"/>
        <v>1885</v>
      </c>
      <c r="BM14" s="106">
        <f t="shared" si="32"/>
        <v>145</v>
      </c>
      <c r="BN14" s="106">
        <f t="shared" si="32"/>
        <v>1056</v>
      </c>
      <c r="BO14" s="106">
        <f t="shared" si="32"/>
        <v>1076</v>
      </c>
      <c r="BP14" s="106">
        <f t="shared" si="32"/>
        <v>506</v>
      </c>
      <c r="BQ14" s="106">
        <f t="shared" si="32"/>
        <v>161</v>
      </c>
      <c r="BR14" s="106">
        <f t="shared" ref="BR14:EC14" si="33">SUM(BR3:BR12)</f>
        <v>258</v>
      </c>
      <c r="BS14" s="106">
        <f t="shared" si="33"/>
        <v>297</v>
      </c>
      <c r="BT14" s="106">
        <f t="shared" si="33"/>
        <v>403</v>
      </c>
      <c r="BU14" s="106">
        <f t="shared" si="33"/>
        <v>291</v>
      </c>
      <c r="BV14" s="106">
        <f t="shared" si="33"/>
        <v>153</v>
      </c>
      <c r="BW14" s="106">
        <f t="shared" si="33"/>
        <v>96.009999999999991</v>
      </c>
      <c r="BX14" s="106">
        <f t="shared" si="33"/>
        <v>40</v>
      </c>
      <c r="BY14" s="106">
        <f t="shared" si="33"/>
        <v>40</v>
      </c>
      <c r="BZ14" s="106">
        <f t="shared" si="33"/>
        <v>0</v>
      </c>
      <c r="CA14" s="106">
        <f t="shared" si="33"/>
        <v>18</v>
      </c>
      <c r="CB14" s="106">
        <f t="shared" si="33"/>
        <v>22</v>
      </c>
      <c r="CC14" s="106">
        <f t="shared" si="33"/>
        <v>2</v>
      </c>
      <c r="CD14" s="106">
        <f t="shared" si="33"/>
        <v>0</v>
      </c>
      <c r="CE14" s="106">
        <f t="shared" si="33"/>
        <v>5</v>
      </c>
      <c r="CF14" s="106">
        <f t="shared" si="33"/>
        <v>8</v>
      </c>
      <c r="CG14" s="106">
        <f t="shared" si="33"/>
        <v>10</v>
      </c>
      <c r="CH14" s="106">
        <f t="shared" si="33"/>
        <v>9</v>
      </c>
      <c r="CI14" s="106">
        <f t="shared" si="33"/>
        <v>3</v>
      </c>
      <c r="CJ14" s="106">
        <f t="shared" si="33"/>
        <v>76</v>
      </c>
      <c r="CK14" s="106">
        <f t="shared" si="33"/>
        <v>202</v>
      </c>
      <c r="CL14" s="106">
        <f t="shared" si="33"/>
        <v>200</v>
      </c>
      <c r="CM14" s="106">
        <f t="shared" si="33"/>
        <v>2</v>
      </c>
      <c r="CN14" s="106">
        <f t="shared" si="33"/>
        <v>95</v>
      </c>
      <c r="CO14" s="106">
        <f t="shared" si="33"/>
        <v>107</v>
      </c>
      <c r="CP14" s="106">
        <f t="shared" si="33"/>
        <v>4</v>
      </c>
      <c r="CQ14" s="106">
        <f t="shared" si="33"/>
        <v>6</v>
      </c>
      <c r="CR14" s="106">
        <f t="shared" si="33"/>
        <v>14</v>
      </c>
      <c r="CS14" s="106">
        <f t="shared" si="33"/>
        <v>36</v>
      </c>
      <c r="CT14" s="106">
        <f t="shared" si="33"/>
        <v>54</v>
      </c>
      <c r="CU14" s="106">
        <f t="shared" si="33"/>
        <v>56</v>
      </c>
      <c r="CV14" s="106">
        <f t="shared" si="33"/>
        <v>26</v>
      </c>
      <c r="CW14" s="106">
        <f t="shared" si="33"/>
        <v>137.22</v>
      </c>
      <c r="CX14" s="106">
        <f t="shared" si="33"/>
        <v>378</v>
      </c>
      <c r="CY14" s="106">
        <f t="shared" si="33"/>
        <v>373</v>
      </c>
      <c r="CZ14" s="106">
        <f t="shared" si="33"/>
        <v>5</v>
      </c>
      <c r="DA14" s="106">
        <f t="shared" si="33"/>
        <v>136</v>
      </c>
      <c r="DB14" s="106">
        <f t="shared" si="33"/>
        <v>242</v>
      </c>
      <c r="DC14" s="106">
        <f t="shared" si="33"/>
        <v>28</v>
      </c>
      <c r="DD14" s="106">
        <f t="shared" si="33"/>
        <v>18</v>
      </c>
      <c r="DE14" s="106">
        <f t="shared" si="33"/>
        <v>43</v>
      </c>
      <c r="DF14" s="106">
        <f t="shared" si="33"/>
        <v>48</v>
      </c>
      <c r="DG14" s="106">
        <f t="shared" si="33"/>
        <v>92</v>
      </c>
      <c r="DH14" s="106">
        <f t="shared" si="33"/>
        <v>90</v>
      </c>
      <c r="DI14" s="106">
        <f t="shared" si="33"/>
        <v>44</v>
      </c>
      <c r="DJ14" s="106">
        <f t="shared" si="33"/>
        <v>122.41</v>
      </c>
      <c r="DK14" s="106">
        <f t="shared" si="33"/>
        <v>670</v>
      </c>
      <c r="DL14" s="106">
        <f t="shared" si="33"/>
        <v>666</v>
      </c>
      <c r="DM14" s="106">
        <f t="shared" si="33"/>
        <v>4</v>
      </c>
      <c r="DN14" s="106">
        <f t="shared" si="33"/>
        <v>203</v>
      </c>
      <c r="DO14" s="106">
        <f t="shared" si="33"/>
        <v>467</v>
      </c>
      <c r="DP14" s="106">
        <f t="shared" si="33"/>
        <v>14</v>
      </c>
      <c r="DQ14" s="106">
        <f t="shared" si="33"/>
        <v>20</v>
      </c>
      <c r="DR14" s="106">
        <f t="shared" si="33"/>
        <v>64</v>
      </c>
      <c r="DS14" s="106">
        <f t="shared" si="33"/>
        <v>84</v>
      </c>
      <c r="DT14" s="106">
        <f t="shared" si="33"/>
        <v>170</v>
      </c>
      <c r="DU14" s="106">
        <f t="shared" si="33"/>
        <v>187</v>
      </c>
      <c r="DV14" s="106">
        <f t="shared" si="33"/>
        <v>101</v>
      </c>
      <c r="DW14" s="106">
        <f t="shared" si="33"/>
        <v>135.66</v>
      </c>
      <c r="DX14" s="106">
        <f t="shared" si="33"/>
        <v>27084</v>
      </c>
      <c r="DY14" s="106">
        <f t="shared" si="33"/>
        <v>14304</v>
      </c>
      <c r="DZ14" s="106">
        <f t="shared" si="33"/>
        <v>11981</v>
      </c>
      <c r="EA14" s="106">
        <f t="shared" si="33"/>
        <v>8123</v>
      </c>
      <c r="EB14" s="106">
        <f t="shared" si="33"/>
        <v>3.7409632624284055</v>
      </c>
      <c r="EC14" s="106">
        <f t="shared" si="33"/>
        <v>4.1633028702385353</v>
      </c>
      <c r="ED14" s="106">
        <f t="shared" ref="ED14:FU14" si="34">SUM(ED3:ED12)</f>
        <v>8.4207139911457514</v>
      </c>
      <c r="EE14" s="106">
        <f t="shared" si="34"/>
        <v>0.67478024801229752</v>
      </c>
      <c r="EF14" s="106">
        <f t="shared" si="34"/>
        <v>0.39455206675527205</v>
      </c>
      <c r="EG14" s="106">
        <f t="shared" si="34"/>
        <v>13</v>
      </c>
      <c r="EH14" s="106">
        <f t="shared" si="34"/>
        <v>12</v>
      </c>
      <c r="EI14" s="106">
        <f t="shared" si="34"/>
        <v>1</v>
      </c>
      <c r="EJ14" s="106">
        <f t="shared" si="34"/>
        <v>10</v>
      </c>
      <c r="EK14" s="106">
        <f t="shared" si="34"/>
        <v>7</v>
      </c>
      <c r="EL14" s="106">
        <f t="shared" si="34"/>
        <v>117.25</v>
      </c>
      <c r="EM14" s="106">
        <f t="shared" si="34"/>
        <v>23</v>
      </c>
      <c r="EN14" s="106">
        <f t="shared" si="34"/>
        <v>22</v>
      </c>
      <c r="EO14" s="106">
        <f t="shared" si="34"/>
        <v>1</v>
      </c>
      <c r="EP14" s="106">
        <f t="shared" si="34"/>
        <v>5</v>
      </c>
      <c r="EQ14" s="106">
        <f t="shared" si="34"/>
        <v>18</v>
      </c>
      <c r="ER14" s="106">
        <f t="shared" si="34"/>
        <v>89.8</v>
      </c>
      <c r="ES14" s="106">
        <f t="shared" si="34"/>
        <v>1.6602187514610245</v>
      </c>
      <c r="ET14" s="106">
        <f t="shared" si="34"/>
        <v>2.1800341752455514</v>
      </c>
      <c r="EU14" s="106">
        <f t="shared" si="34"/>
        <v>0.20774222405502762</v>
      </c>
      <c r="EV14" s="106">
        <f t="shared" si="34"/>
        <v>1.3378514921612523E-2</v>
      </c>
      <c r="EW14" s="106">
        <f t="shared" si="34"/>
        <v>2.268688764894267E-2</v>
      </c>
      <c r="EX14" s="106">
        <f t="shared" si="34"/>
        <v>2.714021886250545E-2</v>
      </c>
      <c r="EY14" s="106">
        <f t="shared" si="34"/>
        <v>0.48930763961630558</v>
      </c>
      <c r="EZ14" s="106">
        <f t="shared" si="34"/>
        <v>4.1633028702385353</v>
      </c>
      <c r="FA14" s="106">
        <f t="shared" si="34"/>
        <v>8123</v>
      </c>
      <c r="FB14" s="106">
        <f t="shared" si="34"/>
        <v>7865</v>
      </c>
      <c r="FC14" s="106">
        <f t="shared" si="34"/>
        <v>258</v>
      </c>
      <c r="FD14" s="106">
        <f t="shared" si="34"/>
        <v>3264</v>
      </c>
      <c r="FE14" s="106">
        <f t="shared" si="34"/>
        <v>4877</v>
      </c>
      <c r="FF14" s="106">
        <f t="shared" si="34"/>
        <v>799</v>
      </c>
      <c r="FG14" s="106">
        <f t="shared" si="34"/>
        <v>404</v>
      </c>
      <c r="FH14" s="106">
        <f t="shared" si="34"/>
        <v>832</v>
      </c>
      <c r="FI14" s="106">
        <f t="shared" si="34"/>
        <v>1285</v>
      </c>
      <c r="FJ14" s="106">
        <f t="shared" si="34"/>
        <v>2206</v>
      </c>
      <c r="FK14" s="106">
        <f t="shared" si="34"/>
        <v>1701</v>
      </c>
      <c r="FL14" s="106">
        <f t="shared" si="34"/>
        <v>673</v>
      </c>
      <c r="FM14" s="106">
        <f t="shared" si="34"/>
        <v>0</v>
      </c>
      <c r="FN14" s="106">
        <f t="shared" si="34"/>
        <v>27084</v>
      </c>
      <c r="FO14" s="106">
        <f t="shared" si="34"/>
        <v>8.4207139911457514</v>
      </c>
      <c r="FP14" s="106">
        <f t="shared" si="34"/>
        <v>0.67478024801229752</v>
      </c>
      <c r="FQ14" s="106">
        <f t="shared" si="34"/>
        <v>0.39455206675527205</v>
      </c>
      <c r="FR14" s="106">
        <f t="shared" si="34"/>
        <v>3.7409632624284055</v>
      </c>
      <c r="FS14" s="106">
        <f t="shared" si="34"/>
        <v>4.1633028702385353</v>
      </c>
      <c r="FT14" s="106">
        <f t="shared" si="34"/>
        <v>0.48930763961630558</v>
      </c>
      <c r="FU14" s="106">
        <f t="shared" si="34"/>
        <v>2.714021886250545E-2</v>
      </c>
    </row>
    <row r="15" spans="1:177" s="49" customFormat="1" ht="27" x14ac:dyDescent="0.3">
      <c r="A15" s="140" t="s">
        <v>977</v>
      </c>
      <c r="B15" s="710"/>
      <c r="C15" s="106"/>
      <c r="D15" s="106"/>
      <c r="E15" s="106"/>
      <c r="F15" s="106"/>
      <c r="G15" s="106"/>
      <c r="H15" s="106"/>
      <c r="I15" s="106"/>
      <c r="J15" s="106"/>
      <c r="K15" s="106">
        <f>SUM(K3:K12)</f>
        <v>3607</v>
      </c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>
        <f>SUM(X3:X12)</f>
        <v>27</v>
      </c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>
        <f>SUM(AK3:AK12)</f>
        <v>4017</v>
      </c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>
        <f>SUM(AX3:AX12)</f>
        <v>472</v>
      </c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06"/>
      <c r="BK15" s="106">
        <f>SUM(BK3:BK12)</f>
        <v>2132</v>
      </c>
      <c r="BL15" s="106"/>
      <c r="BM15" s="106"/>
      <c r="BN15" s="106"/>
      <c r="BO15" s="106"/>
      <c r="BP15" s="106"/>
      <c r="BQ15" s="106"/>
      <c r="BR15" s="106"/>
      <c r="BS15" s="106"/>
      <c r="BT15" s="106"/>
      <c r="BU15" s="106"/>
      <c r="BV15" s="106"/>
      <c r="BW15" s="106"/>
      <c r="BX15" s="106">
        <f>SUM(BX3:BX12)</f>
        <v>40</v>
      </c>
      <c r="BY15" s="106"/>
      <c r="BZ15" s="106"/>
      <c r="CA15" s="106"/>
      <c r="CB15" s="106"/>
      <c r="CC15" s="106"/>
      <c r="CD15" s="106"/>
      <c r="CE15" s="106"/>
      <c r="CF15" s="106"/>
      <c r="CG15" s="106"/>
      <c r="CH15" s="106"/>
      <c r="CI15" s="106"/>
      <c r="CJ15" s="106"/>
      <c r="CK15" s="106">
        <f>SUM(CK3:CK12)</f>
        <v>202</v>
      </c>
      <c r="CL15" s="106"/>
      <c r="CM15" s="106"/>
      <c r="CN15" s="106"/>
      <c r="CO15" s="106"/>
      <c r="CP15" s="106"/>
      <c r="CQ15" s="106"/>
      <c r="CR15" s="106"/>
      <c r="CS15" s="106"/>
      <c r="CT15" s="106"/>
      <c r="CU15" s="106"/>
      <c r="CV15" s="106"/>
      <c r="CW15" s="106"/>
      <c r="CX15" s="106">
        <f>SUM(CX3:CX12)</f>
        <v>378</v>
      </c>
      <c r="CY15" s="106"/>
      <c r="CZ15" s="106"/>
      <c r="DA15" s="106"/>
      <c r="DB15" s="106"/>
      <c r="DC15" s="106"/>
      <c r="DD15" s="106"/>
      <c r="DE15" s="106"/>
      <c r="DF15" s="106"/>
      <c r="DG15" s="106"/>
      <c r="DH15" s="106"/>
      <c r="DI15" s="106"/>
      <c r="DJ15" s="106"/>
      <c r="DK15" s="106">
        <f>SUM(DK3:DK12)</f>
        <v>670</v>
      </c>
      <c r="DL15" s="106"/>
      <c r="DM15" s="106"/>
      <c r="DN15" s="106"/>
      <c r="DO15" s="106"/>
      <c r="DP15" s="106"/>
      <c r="DQ15" s="106"/>
      <c r="DR15" s="106"/>
      <c r="DS15" s="106"/>
      <c r="DT15" s="106"/>
      <c r="DU15" s="106"/>
      <c r="DV15" s="106"/>
      <c r="DW15" s="106"/>
      <c r="DX15" s="106"/>
      <c r="DY15" s="106"/>
      <c r="DZ15" s="106"/>
      <c r="EA15" s="106"/>
      <c r="EB15" s="106"/>
      <c r="EC15" s="106"/>
      <c r="ED15" s="106"/>
      <c r="EE15" s="106"/>
      <c r="EF15" s="106"/>
      <c r="EG15" s="106">
        <f>SUM(EG3:EG12)</f>
        <v>13</v>
      </c>
      <c r="EH15" s="106"/>
      <c r="EI15" s="106"/>
      <c r="EJ15" s="106"/>
      <c r="EK15" s="106"/>
      <c r="EL15" s="106"/>
      <c r="EM15" s="106"/>
      <c r="EN15" s="106"/>
      <c r="EO15" s="106"/>
      <c r="EP15" s="106"/>
      <c r="EQ15" s="106"/>
      <c r="ER15" s="106"/>
      <c r="ES15" s="106"/>
      <c r="ET15" s="106"/>
      <c r="EU15" s="106"/>
      <c r="EV15" s="106"/>
      <c r="EW15" s="106"/>
      <c r="EX15" s="106"/>
      <c r="EY15" s="106"/>
      <c r="EZ15" s="106"/>
      <c r="FA15" s="106">
        <f>SUM(FA3:FA12)</f>
        <v>8123</v>
      </c>
      <c r="FB15" s="106"/>
      <c r="FC15" s="106"/>
      <c r="FD15" s="106"/>
      <c r="FE15" s="106"/>
      <c r="FF15" s="106"/>
      <c r="FG15" s="106"/>
      <c r="FH15" s="106"/>
      <c r="FI15" s="106"/>
      <c r="FJ15" s="106"/>
      <c r="FK15" s="106"/>
      <c r="FL15" s="106"/>
      <c r="FM15" s="106"/>
      <c r="FN15" s="38">
        <f>SUM(FO3:FO14)</f>
        <v>16.841427982291503</v>
      </c>
      <c r="FO15" s="9">
        <f>SUM(FP3:FP14)</f>
        <v>1.349560496024595</v>
      </c>
    </row>
    <row r="16" spans="1:177" ht="13.5" x14ac:dyDescent="0.3">
      <c r="D16">
        <f>SUM(D3:D12)</f>
        <v>9737</v>
      </c>
      <c r="E16">
        <f>SUM(E3:E12)</f>
        <v>4163</v>
      </c>
      <c r="F16">
        <f>SUM(F3:F12)</f>
        <v>5453</v>
      </c>
      <c r="G16" s="87"/>
      <c r="H16" s="87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AA16" s="96"/>
      <c r="AB16" s="96"/>
      <c r="AC16" s="96"/>
      <c r="AD16" s="96"/>
      <c r="AE16" s="96"/>
      <c r="AF16" s="96"/>
      <c r="AG16" s="96"/>
      <c r="AH16" s="96"/>
      <c r="AI16" s="96"/>
      <c r="AL16" s="96"/>
      <c r="AM16" s="96"/>
      <c r="AP16" s="96"/>
      <c r="AQ16" s="96"/>
      <c r="AR16" s="96"/>
      <c r="AS16" s="96"/>
      <c r="AT16" s="96"/>
      <c r="AU16" s="96"/>
      <c r="AV16" s="96"/>
      <c r="BC16" s="96"/>
      <c r="BD16" s="96"/>
      <c r="BE16" s="96"/>
      <c r="BF16" s="96"/>
      <c r="BG16" s="96"/>
      <c r="BH16" s="96"/>
      <c r="BI16" s="96"/>
      <c r="BL16" s="96"/>
      <c r="BM16" s="96"/>
      <c r="BP16" s="96"/>
      <c r="BQ16" s="96"/>
      <c r="BR16" s="96"/>
      <c r="BS16" s="96"/>
      <c r="BT16" s="96"/>
      <c r="BU16" s="96"/>
      <c r="BV16" s="96"/>
      <c r="BY16" s="96"/>
      <c r="CC16" s="96"/>
      <c r="CD16" s="96"/>
      <c r="CE16" s="96"/>
      <c r="CF16" s="96"/>
      <c r="CG16" s="96"/>
      <c r="CH16" s="96"/>
      <c r="CI16" s="96"/>
      <c r="CL16" s="96"/>
      <c r="CP16" s="96"/>
      <c r="CQ16" s="96"/>
      <c r="CR16" s="96"/>
      <c r="CS16" s="96"/>
      <c r="CT16" s="96"/>
      <c r="CU16" s="96"/>
      <c r="CV16" s="96"/>
      <c r="DC16" s="96"/>
      <c r="DD16" s="96"/>
      <c r="DE16" s="96"/>
      <c r="DF16" s="96"/>
      <c r="DG16" s="96"/>
      <c r="DH16" s="96"/>
      <c r="DI16" s="96"/>
      <c r="DP16" s="96"/>
      <c r="DQ16" s="96"/>
      <c r="DR16" s="96"/>
      <c r="DS16" s="96"/>
      <c r="DT16" s="96"/>
      <c r="DU16" s="96"/>
      <c r="DV16" s="96"/>
      <c r="FN16" s="44">
        <f>FM15+FN15</f>
        <v>16.841427982291503</v>
      </c>
      <c r="FO16" s="82" t="e">
        <f>FN16/FG18</f>
        <v>#DIV/0!</v>
      </c>
    </row>
    <row r="17" spans="1:150" x14ac:dyDescent="0.25">
      <c r="D17">
        <v>3598</v>
      </c>
      <c r="G17" s="87"/>
      <c r="H17" s="87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AA17" s="96"/>
      <c r="AB17" s="96"/>
      <c r="AC17" s="96"/>
      <c r="AD17" s="96"/>
      <c r="AE17" s="96"/>
      <c r="AF17" s="96"/>
      <c r="AG17" s="96"/>
      <c r="AH17" s="96"/>
      <c r="AI17" s="96"/>
      <c r="AL17" s="96"/>
      <c r="AM17" s="96"/>
      <c r="AP17" s="96"/>
      <c r="AQ17" s="96"/>
      <c r="AR17" s="96"/>
      <c r="AS17" s="96"/>
      <c r="AT17" s="96"/>
      <c r="AU17" s="96"/>
      <c r="AV17" s="96"/>
      <c r="BC17" s="96"/>
      <c r="BD17" s="96"/>
      <c r="BE17" s="96"/>
      <c r="BF17" s="96"/>
      <c r="BG17" s="96"/>
      <c r="BH17" s="96"/>
      <c r="BI17" s="96"/>
      <c r="BL17" s="96"/>
      <c r="BM17" s="96"/>
      <c r="BP17" s="96"/>
      <c r="BQ17" s="96"/>
      <c r="BR17" s="96"/>
      <c r="BS17" s="96"/>
      <c r="BT17" s="96"/>
      <c r="BU17" s="96"/>
      <c r="BV17" s="96"/>
      <c r="CC17" s="96"/>
      <c r="CD17" s="96"/>
      <c r="CE17" s="96"/>
      <c r="CF17" s="96"/>
      <c r="CG17" s="96"/>
      <c r="CH17" s="96"/>
      <c r="CI17" s="96"/>
      <c r="CP17" s="96"/>
      <c r="CQ17" s="96"/>
      <c r="CR17" s="96"/>
      <c r="CS17" s="96"/>
      <c r="CT17" s="96"/>
      <c r="CU17" s="96"/>
      <c r="CV17" s="96"/>
      <c r="DC17" s="96"/>
      <c r="DD17" s="96"/>
      <c r="DE17" s="96"/>
      <c r="DF17" s="96"/>
      <c r="DG17" s="96"/>
      <c r="DH17" s="96"/>
      <c r="DI17" s="96"/>
      <c r="DP17" s="96"/>
      <c r="DQ17" s="96"/>
      <c r="DR17" s="96"/>
      <c r="DS17" s="96"/>
      <c r="DT17" s="96"/>
      <c r="DU17" s="96"/>
      <c r="DV17" s="96"/>
    </row>
    <row r="18" spans="1:150" ht="13" x14ac:dyDescent="0.3">
      <c r="B18" s="84"/>
      <c r="C18" s="84"/>
      <c r="E18" s="115" t="s">
        <v>329</v>
      </c>
      <c r="F18" s="115"/>
      <c r="H18" s="87"/>
      <c r="K18" s="115" t="s">
        <v>336</v>
      </c>
      <c r="L18" s="115" t="s">
        <v>336</v>
      </c>
      <c r="M18" s="115"/>
      <c r="N18" s="115" t="s">
        <v>330</v>
      </c>
      <c r="O18" s="118" t="s">
        <v>331</v>
      </c>
      <c r="P18" s="118"/>
      <c r="Q18" s="118"/>
      <c r="R18" s="118"/>
      <c r="S18" s="118"/>
      <c r="T18" s="118"/>
      <c r="U18" s="118"/>
      <c r="V18" s="118"/>
      <c r="X18" s="115" t="s">
        <v>336</v>
      </c>
      <c r="Y18" s="115" t="s">
        <v>336</v>
      </c>
      <c r="Z18" s="115"/>
      <c r="AA18" s="115" t="s">
        <v>330</v>
      </c>
      <c r="AB18" s="118" t="s">
        <v>331</v>
      </c>
      <c r="AC18" s="118"/>
      <c r="AD18" s="118"/>
      <c r="AE18" s="118"/>
      <c r="AF18" s="118"/>
      <c r="AG18" s="118"/>
      <c r="AH18" s="118"/>
      <c r="AI18" s="118"/>
      <c r="AK18" s="115" t="s">
        <v>336</v>
      </c>
      <c r="AL18" s="115" t="s">
        <v>336</v>
      </c>
      <c r="AM18" s="115"/>
      <c r="AN18" s="115" t="s">
        <v>330</v>
      </c>
      <c r="AO18" s="118" t="s">
        <v>331</v>
      </c>
      <c r="AP18" s="118"/>
      <c r="AQ18" s="118"/>
      <c r="AR18" s="118"/>
      <c r="AS18" s="118"/>
      <c r="AT18" s="118"/>
      <c r="AU18" s="118"/>
      <c r="AV18" s="118"/>
      <c r="AX18" s="115" t="s">
        <v>336</v>
      </c>
      <c r="AY18" s="115" t="s">
        <v>336</v>
      </c>
      <c r="AZ18" s="115"/>
      <c r="BA18" s="115" t="s">
        <v>330</v>
      </c>
      <c r="BB18" s="118" t="s">
        <v>331</v>
      </c>
      <c r="BC18" s="118"/>
      <c r="BD18" s="118"/>
      <c r="BE18" s="118"/>
      <c r="BF18" s="118"/>
      <c r="BG18" s="118"/>
      <c r="BH18" s="118"/>
      <c r="BI18" s="118"/>
      <c r="BK18" s="115" t="s">
        <v>336</v>
      </c>
      <c r="BL18" s="115" t="s">
        <v>336</v>
      </c>
      <c r="BM18" s="115"/>
      <c r="BN18" s="115" t="s">
        <v>330</v>
      </c>
      <c r="BO18" s="118" t="s">
        <v>331</v>
      </c>
      <c r="BP18" s="118"/>
      <c r="BQ18" s="118"/>
      <c r="BR18" s="118"/>
      <c r="BS18" s="118"/>
      <c r="BT18" s="118"/>
      <c r="BU18" s="118"/>
      <c r="BV18" s="118"/>
      <c r="BX18" s="115" t="s">
        <v>336</v>
      </c>
      <c r="BY18" s="115" t="s">
        <v>337</v>
      </c>
      <c r="BZ18" s="115"/>
      <c r="CA18" s="115" t="s">
        <v>330</v>
      </c>
      <c r="CB18" s="118" t="s">
        <v>331</v>
      </c>
      <c r="CC18" s="118"/>
      <c r="CD18" s="118"/>
      <c r="CE18" s="118"/>
      <c r="CF18" s="118"/>
      <c r="CG18" s="118"/>
      <c r="CH18" s="118"/>
      <c r="CI18" s="118"/>
      <c r="CK18" s="115" t="s">
        <v>336</v>
      </c>
      <c r="CL18" s="115" t="s">
        <v>336</v>
      </c>
      <c r="CM18" s="115"/>
      <c r="CN18" s="115" t="s">
        <v>330</v>
      </c>
      <c r="CO18" s="118" t="s">
        <v>331</v>
      </c>
      <c r="CP18" s="118"/>
      <c r="CQ18" s="118"/>
      <c r="CR18" s="118"/>
      <c r="CS18" s="118"/>
      <c r="CT18" s="118"/>
      <c r="CU18" s="118"/>
      <c r="CV18" s="118"/>
      <c r="CX18" s="115" t="s">
        <v>336</v>
      </c>
      <c r="CY18" s="115" t="s">
        <v>336</v>
      </c>
      <c r="CZ18" s="115"/>
      <c r="DA18" s="115" t="s">
        <v>330</v>
      </c>
      <c r="DB18" s="118" t="s">
        <v>331</v>
      </c>
      <c r="DC18" s="118"/>
      <c r="DD18" s="118"/>
      <c r="DE18" s="118"/>
      <c r="DF18" s="118"/>
      <c r="DG18" s="118"/>
      <c r="DH18" s="118"/>
      <c r="DI18" s="118"/>
      <c r="DK18" s="115" t="s">
        <v>336</v>
      </c>
      <c r="DL18" s="115" t="s">
        <v>336</v>
      </c>
      <c r="DM18" s="115"/>
      <c r="DN18" s="115" t="s">
        <v>330</v>
      </c>
      <c r="DO18" s="118" t="s">
        <v>331</v>
      </c>
      <c r="DP18" s="118"/>
      <c r="DQ18" s="118"/>
      <c r="DR18" s="118"/>
      <c r="DS18" s="118"/>
      <c r="DT18" s="118"/>
      <c r="DU18" s="118"/>
      <c r="DV18" s="118"/>
      <c r="EB18" s="118"/>
      <c r="EG18" s="115" t="s">
        <v>336</v>
      </c>
      <c r="EH18" s="115" t="s">
        <v>336</v>
      </c>
      <c r="EI18" s="115"/>
      <c r="EJ18" s="115" t="s">
        <v>330</v>
      </c>
      <c r="EK18" s="118" t="s">
        <v>331</v>
      </c>
      <c r="EM18" s="115" t="s">
        <v>336</v>
      </c>
      <c r="EN18" s="115" t="s">
        <v>336</v>
      </c>
      <c r="EO18" s="115"/>
      <c r="EP18" s="115" t="s">
        <v>330</v>
      </c>
      <c r="EQ18" s="118" t="s">
        <v>331</v>
      </c>
    </row>
    <row r="19" spans="1:150" ht="13" x14ac:dyDescent="0.3">
      <c r="A19" s="117" t="s">
        <v>328</v>
      </c>
      <c r="B19" s="113"/>
      <c r="C19" s="113"/>
      <c r="D19" s="113"/>
      <c r="E19" s="116">
        <f>E14/D14</f>
        <v>0.42754441819862382</v>
      </c>
      <c r="F19" s="116">
        <f>F14/D14</f>
        <v>0.56002875629043858</v>
      </c>
      <c r="G19" s="113"/>
      <c r="H19" s="114"/>
      <c r="I19" s="113"/>
      <c r="J19" s="113"/>
      <c r="K19" s="116">
        <f>K14/$D$14</f>
        <v>0.37044264147067885</v>
      </c>
      <c r="L19" s="116">
        <f>L14/$D$14</f>
        <v>0.36499948649481362</v>
      </c>
      <c r="M19" s="116">
        <f>M14/$D$14</f>
        <v>5.4431549758652562E-3</v>
      </c>
      <c r="N19" s="116">
        <f>N14/K14</f>
        <v>0.37510396451344608</v>
      </c>
      <c r="O19" s="116">
        <f>O14/K14</f>
        <v>0.62489603548655392</v>
      </c>
      <c r="P19" s="116"/>
      <c r="Q19" s="116"/>
      <c r="R19" s="116"/>
      <c r="S19" s="116"/>
      <c r="T19" s="116"/>
      <c r="U19" s="116"/>
      <c r="V19" s="116"/>
      <c r="W19" s="113"/>
      <c r="X19" s="116">
        <f>X14/$D$14</f>
        <v>2.7729280065728664E-3</v>
      </c>
      <c r="Y19" s="116">
        <f>Y14/$D$14</f>
        <v>2.464824894731437E-3</v>
      </c>
      <c r="Z19" s="116">
        <f>Z14/$D$14</f>
        <v>3.0810311184142962E-4</v>
      </c>
      <c r="AA19" s="116">
        <f>AA14/X14</f>
        <v>0.62962962962962965</v>
      </c>
      <c r="AB19" s="116">
        <f>AB14/X14</f>
        <v>0.37037037037037035</v>
      </c>
      <c r="AC19" s="116"/>
      <c r="AD19" s="116"/>
      <c r="AE19" s="116"/>
      <c r="AF19" s="116"/>
      <c r="AG19" s="116"/>
      <c r="AH19" s="116"/>
      <c r="AI19" s="116"/>
      <c r="AJ19" s="113"/>
      <c r="AK19" s="116">
        <f>AK14/$D$14</f>
        <v>0.41255006675567424</v>
      </c>
      <c r="AL19" s="116">
        <f>AL14/$D$14</f>
        <v>0.39416658108246894</v>
      </c>
      <c r="AM19" s="116">
        <f>AM14/$D$14</f>
        <v>1.8383485673205299E-2</v>
      </c>
      <c r="AN19" s="116">
        <f>AN14/AK14</f>
        <v>0.41573313417973612</v>
      </c>
      <c r="AO19" s="116">
        <f>AO14/AK14</f>
        <v>0.58376898182723425</v>
      </c>
      <c r="AP19" s="116"/>
      <c r="AQ19" s="116"/>
      <c r="AR19" s="116"/>
      <c r="AS19" s="116"/>
      <c r="AT19" s="116"/>
      <c r="AU19" s="116"/>
      <c r="AV19" s="116"/>
      <c r="AW19" s="113"/>
      <c r="AX19" s="116">
        <f>AX14/$D$14</f>
        <v>4.8474889596384921E-2</v>
      </c>
      <c r="AY19" s="116">
        <f>AY14/$D$14</f>
        <v>4.6112765738933963E-2</v>
      </c>
      <c r="AZ19" s="116">
        <f>AZ14/$D$14</f>
        <v>2.3621238574509603E-3</v>
      </c>
      <c r="BA19" s="116">
        <f>BA14/AX14</f>
        <v>0.47457627118644069</v>
      </c>
      <c r="BB19" s="116">
        <f>BB14/AX14</f>
        <v>0.56779661016949157</v>
      </c>
      <c r="BC19" s="116"/>
      <c r="BD19" s="116"/>
      <c r="BE19" s="116"/>
      <c r="BF19" s="116"/>
      <c r="BG19" s="116"/>
      <c r="BH19" s="116"/>
      <c r="BI19" s="116"/>
      <c r="BJ19" s="113"/>
      <c r="BK19" s="116">
        <f>BK14/$D$14</f>
        <v>0.21895861148197596</v>
      </c>
      <c r="BL19" s="116">
        <f>BL14/$D$14</f>
        <v>0.19359145527369825</v>
      </c>
      <c r="BM19" s="116">
        <f>BM14/$D$14</f>
        <v>1.4891650405669097E-2</v>
      </c>
      <c r="BN19" s="116">
        <f>BN14/BK14</f>
        <v>0.49530956848030017</v>
      </c>
      <c r="BO19" s="116">
        <f>BO14/BK14</f>
        <v>0.50469043151969983</v>
      </c>
      <c r="BP19" s="116"/>
      <c r="BQ19" s="116"/>
      <c r="BR19" s="116"/>
      <c r="BS19" s="116"/>
      <c r="BT19" s="116"/>
      <c r="BU19" s="116"/>
      <c r="BV19" s="116"/>
      <c r="BW19" s="113"/>
      <c r="BX19" s="116">
        <f>BX14/$D$14</f>
        <v>4.1080414912190617E-3</v>
      </c>
      <c r="BY19" s="116">
        <f>BY14/$D$14</f>
        <v>4.1080414912190617E-3</v>
      </c>
      <c r="BZ19" s="116">
        <f>BZ14/$D$14</f>
        <v>0</v>
      </c>
      <c r="CA19" s="116">
        <f>CA14/BX14</f>
        <v>0.45</v>
      </c>
      <c r="CB19" s="116">
        <f>CB14/BX14</f>
        <v>0.55000000000000004</v>
      </c>
      <c r="CC19" s="116"/>
      <c r="CD19" s="116"/>
      <c r="CE19" s="116"/>
      <c r="CF19" s="116"/>
      <c r="CG19" s="116"/>
      <c r="CH19" s="116"/>
      <c r="CI19" s="116"/>
      <c r="CJ19" s="113"/>
      <c r="CK19" s="116">
        <f>CK14/$D$14</f>
        <v>2.074560953065626E-2</v>
      </c>
      <c r="CL19" s="116">
        <f>CL14/$D$14</f>
        <v>2.0540207456095305E-2</v>
      </c>
      <c r="CM19" s="116">
        <f>CM14/$D$14</f>
        <v>2.0540207456095307E-4</v>
      </c>
      <c r="CN19" s="116">
        <f>CN14/CK14</f>
        <v>0.47029702970297027</v>
      </c>
      <c r="CO19" s="116">
        <f>CO14/CK14</f>
        <v>0.52970297029702973</v>
      </c>
      <c r="CP19" s="116"/>
      <c r="CQ19" s="116"/>
      <c r="CR19" s="116"/>
      <c r="CS19" s="116"/>
      <c r="CT19" s="116"/>
      <c r="CU19" s="116"/>
      <c r="CV19" s="116"/>
      <c r="CW19" s="113"/>
      <c r="CX19" s="116">
        <f>CX14/$D$14</f>
        <v>3.8820992092020126E-2</v>
      </c>
      <c r="CY19" s="116">
        <f>CY14/$D$14</f>
        <v>3.8307486905617749E-2</v>
      </c>
      <c r="CZ19" s="116">
        <f>CZ14/$D$14</f>
        <v>5.1350518640238272E-4</v>
      </c>
      <c r="DA19" s="116">
        <f>DA14/CX14</f>
        <v>0.35978835978835977</v>
      </c>
      <c r="DB19" s="116">
        <f>DB14/CX14</f>
        <v>0.64021164021164023</v>
      </c>
      <c r="DC19" s="116"/>
      <c r="DD19" s="116"/>
      <c r="DE19" s="116"/>
      <c r="DF19" s="116"/>
      <c r="DG19" s="116"/>
      <c r="DH19" s="116"/>
      <c r="DI19" s="116"/>
      <c r="DJ19" s="113"/>
      <c r="DK19" s="116">
        <f>DK14/$D$14</f>
        <v>6.8809694977919278E-2</v>
      </c>
      <c r="DL19" s="116">
        <f>DL14/$D$14</f>
        <v>6.8398890828797368E-2</v>
      </c>
      <c r="DM19" s="116">
        <f>DM14/$D$14</f>
        <v>4.1080414912190614E-4</v>
      </c>
      <c r="DN19" s="116">
        <f>DN14/DK14</f>
        <v>0.30298507462686569</v>
      </c>
      <c r="DO19" s="116">
        <f>DO14/DK14</f>
        <v>0.69701492537313436</v>
      </c>
      <c r="DP19" s="116"/>
      <c r="DQ19" s="116"/>
      <c r="DR19" s="116"/>
      <c r="DS19" s="116"/>
      <c r="DT19" s="116"/>
      <c r="DU19" s="116"/>
      <c r="DV19" s="116"/>
      <c r="DW19" s="113"/>
      <c r="DX19" s="113"/>
      <c r="DY19" s="495">
        <f>DY14/(DY14+DZ14)</f>
        <v>0.54418870077991255</v>
      </c>
      <c r="DZ19" s="495">
        <f>DZ14/(DY14+DZ14)</f>
        <v>0.45581129922008751</v>
      </c>
      <c r="EA19" s="113"/>
      <c r="EB19" s="113"/>
      <c r="EC19" s="113"/>
      <c r="ED19" s="113"/>
      <c r="EE19" s="113"/>
      <c r="EF19" s="113"/>
      <c r="EG19" s="116">
        <f>EG14/$D$14</f>
        <v>1.3351134846461949E-3</v>
      </c>
      <c r="EH19" s="116">
        <f>EH14/$D$14</f>
        <v>1.2324124473657185E-3</v>
      </c>
      <c r="EI19" s="116">
        <f>EI14/$D$14</f>
        <v>1.0270103728047654E-4</v>
      </c>
      <c r="EJ19" s="116">
        <f>EJ14/EG14</f>
        <v>0.76923076923076927</v>
      </c>
      <c r="EK19" s="116">
        <f>EK14/EG14</f>
        <v>0.53846153846153844</v>
      </c>
      <c r="EL19" s="113"/>
      <c r="EM19" s="116">
        <f>EM14/$D$14</f>
        <v>2.3621238574509603E-3</v>
      </c>
      <c r="EN19" s="116">
        <f>EN14/$D$14</f>
        <v>2.2594228201704837E-3</v>
      </c>
      <c r="EO19" s="116">
        <f>EO14/$D$14</f>
        <v>1.0270103728047654E-4</v>
      </c>
      <c r="EP19" s="116">
        <f>EP14/EM14</f>
        <v>0.21739130434782608</v>
      </c>
      <c r="EQ19" s="116">
        <f>EQ14/EM14</f>
        <v>0.78260869565217395</v>
      </c>
      <c r="ER19" s="113"/>
      <c r="ET19" s="113"/>
    </row>
    <row r="20" spans="1:150" x14ac:dyDescent="0.25">
      <c r="B20" s="84"/>
      <c r="C20" s="84"/>
      <c r="K20" s="96"/>
      <c r="X20" s="96"/>
      <c r="AD20" s="96"/>
      <c r="AP20" s="96"/>
      <c r="AS20" s="96"/>
      <c r="AY20" s="96"/>
    </row>
    <row r="21" spans="1:150" x14ac:dyDescent="0.25">
      <c r="AP21" s="96"/>
      <c r="AQ21" s="96"/>
      <c r="AS21" s="84"/>
      <c r="AV21" s="96"/>
      <c r="AW21" s="96"/>
      <c r="AY21" s="84"/>
      <c r="BB21" s="96"/>
      <c r="BC21" s="96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2"/>
  <sheetViews>
    <sheetView zoomScale="85" zoomScaleNormal="85" workbookViewId="0">
      <pane xSplit="1" ySplit="2" topLeftCell="N3" activePane="bottomRight" state="frozen"/>
      <selection pane="topRight" activeCell="B1" sqref="B1"/>
      <selection pane="bottomLeft" activeCell="A30" sqref="A30"/>
      <selection pane="bottomRight" activeCell="P25" sqref="P25:R25"/>
    </sheetView>
  </sheetViews>
  <sheetFormatPr baseColWidth="10" defaultColWidth="11.453125" defaultRowHeight="12.5" x14ac:dyDescent="0.25"/>
  <cols>
    <col min="1" max="1" width="13.7265625" style="16" customWidth="1"/>
    <col min="2" max="2" width="23" style="16" customWidth="1"/>
    <col min="3" max="3" width="25.453125" style="16" bestFit="1" customWidth="1"/>
    <col min="4" max="4" width="27" style="16" bestFit="1" customWidth="1"/>
    <col min="5" max="10" width="23" style="16" customWidth="1"/>
    <col min="11" max="11" width="38.7265625" style="16" bestFit="1" customWidth="1"/>
    <col min="12" max="14" width="23" style="16" customWidth="1"/>
    <col min="15" max="15" width="40.26953125" style="16" bestFit="1" customWidth="1"/>
    <col min="16" max="19" width="23" style="16" customWidth="1"/>
    <col min="20" max="20" width="24.453125" style="16" customWidth="1"/>
    <col min="21" max="21" width="24.1796875" style="16" customWidth="1"/>
    <col min="22" max="22" width="23" style="16" customWidth="1"/>
    <col min="23" max="16384" width="11.453125" style="16"/>
  </cols>
  <sheetData>
    <row r="1" spans="1:24" x14ac:dyDescent="0.25">
      <c r="A1" s="53"/>
      <c r="B1" s="53"/>
      <c r="C1" s="56"/>
      <c r="D1" s="56"/>
      <c r="E1" s="56"/>
      <c r="F1" s="56"/>
      <c r="G1" s="56"/>
      <c r="H1" s="56"/>
      <c r="I1" s="56"/>
      <c r="J1" s="56"/>
      <c r="K1" s="56"/>
      <c r="L1" s="56"/>
      <c r="M1" s="53"/>
    </row>
    <row r="2" spans="1:24" x14ac:dyDescent="0.25">
      <c r="A2" s="51"/>
      <c r="B2" s="50" t="s">
        <v>237</v>
      </c>
      <c r="C2" s="778" t="s">
        <v>238</v>
      </c>
      <c r="D2" s="778"/>
      <c r="E2" s="778"/>
      <c r="F2" s="76"/>
      <c r="G2" s="76"/>
      <c r="H2" s="779" t="s">
        <v>241</v>
      </c>
      <c r="I2" s="779"/>
      <c r="J2" s="779"/>
      <c r="K2" s="779"/>
      <c r="L2" s="780" t="s">
        <v>243</v>
      </c>
      <c r="M2" s="780"/>
      <c r="N2" s="780"/>
      <c r="O2" s="780"/>
      <c r="P2" s="781" t="s">
        <v>245</v>
      </c>
      <c r="Q2" s="781"/>
      <c r="R2" s="781"/>
      <c r="S2" s="781"/>
      <c r="T2" t="s">
        <v>246</v>
      </c>
      <c r="U2" t="s">
        <v>247</v>
      </c>
      <c r="V2" t="s">
        <v>248</v>
      </c>
      <c r="W2" s="293" t="s">
        <v>519</v>
      </c>
      <c r="X2" s="293" t="s">
        <v>520</v>
      </c>
    </row>
    <row r="3" spans="1:24" ht="13" x14ac:dyDescent="0.3">
      <c r="A3" s="51"/>
      <c r="B3"/>
      <c r="C3" s="105" t="s">
        <v>239</v>
      </c>
      <c r="D3" s="105" t="s">
        <v>240</v>
      </c>
      <c r="E3" s="49" t="s">
        <v>128</v>
      </c>
      <c r="F3" s="49" t="s">
        <v>267</v>
      </c>
      <c r="G3" s="49" t="s">
        <v>268</v>
      </c>
      <c r="H3" t="s">
        <v>871</v>
      </c>
      <c r="I3" t="s">
        <v>872</v>
      </c>
      <c r="J3" t="s">
        <v>873</v>
      </c>
      <c r="K3" s="50" t="s">
        <v>242</v>
      </c>
      <c r="L3" t="s">
        <v>871</v>
      </c>
      <c r="M3" t="s">
        <v>872</v>
      </c>
      <c r="N3" t="s">
        <v>873</v>
      </c>
      <c r="O3" s="50" t="s">
        <v>244</v>
      </c>
      <c r="P3" t="s">
        <v>871</v>
      </c>
      <c r="Q3" t="s">
        <v>872</v>
      </c>
      <c r="R3" t="s">
        <v>873</v>
      </c>
      <c r="S3" s="50" t="s">
        <v>245</v>
      </c>
      <c r="T3"/>
      <c r="U3"/>
      <c r="V3"/>
    </row>
    <row r="4" spans="1:24" ht="13" x14ac:dyDescent="0.3">
      <c r="A4" s="47" t="s">
        <v>8</v>
      </c>
      <c r="B4" s="54">
        <v>864188</v>
      </c>
      <c r="C4" s="22">
        <f>1650+469</f>
        <v>2119</v>
      </c>
      <c r="D4" s="22">
        <v>460</v>
      </c>
      <c r="E4" s="54">
        <f>+SUM(C4,D4)</f>
        <v>2579</v>
      </c>
      <c r="F4" s="77">
        <f>E4*1000/B4</f>
        <v>2.9843043411850201</v>
      </c>
      <c r="G4" s="77">
        <f>(E4*100/B4)</f>
        <v>0.29843043411850201</v>
      </c>
      <c r="H4" s="52">
        <v>131</v>
      </c>
      <c r="I4" s="52">
        <v>13</v>
      </c>
      <c r="J4" s="52">
        <v>52</v>
      </c>
      <c r="K4" s="54">
        <f t="shared" ref="K4:K24" si="0">+SUM(H4:J4)</f>
        <v>196</v>
      </c>
      <c r="L4" s="52">
        <v>18</v>
      </c>
      <c r="M4" s="52">
        <v>8</v>
      </c>
      <c r="N4" s="52">
        <v>27</v>
      </c>
      <c r="O4" s="54">
        <f t="shared" ref="O4:O24" si="1">+SUM(L4:N4)</f>
        <v>53</v>
      </c>
      <c r="P4" s="52">
        <f t="shared" ref="P4:R21" si="2">+H4+L4</f>
        <v>149</v>
      </c>
      <c r="Q4" s="52">
        <f t="shared" si="2"/>
        <v>21</v>
      </c>
      <c r="R4" s="52">
        <f t="shared" si="2"/>
        <v>79</v>
      </c>
      <c r="S4" s="54">
        <f t="shared" ref="S4:S24" si="3">+SUM(P4:R4)</f>
        <v>249</v>
      </c>
      <c r="T4" s="55">
        <f>+S4/E4</f>
        <v>9.6549050019387364E-2</v>
      </c>
      <c r="U4" s="55">
        <f>+K4/B4</f>
        <v>2.2680250130758584E-4</v>
      </c>
      <c r="V4" s="55">
        <f t="shared" ref="V4:V21" si="4">+E4/B4</f>
        <v>2.98430434118502E-3</v>
      </c>
      <c r="W4" s="83">
        <f>K4/E4</f>
        <v>7.5998449011244668E-2</v>
      </c>
      <c r="X4" s="83">
        <f>O4/E4</f>
        <v>2.055060100814269E-2</v>
      </c>
    </row>
    <row r="5" spans="1:24" ht="13" x14ac:dyDescent="0.3">
      <c r="A5" s="47" t="s">
        <v>9</v>
      </c>
      <c r="B5" s="54">
        <v>537652</v>
      </c>
      <c r="C5" s="22">
        <f>1116+469</f>
        <v>1585</v>
      </c>
      <c r="D5" s="22">
        <v>303</v>
      </c>
      <c r="E5" s="54">
        <f t="shared" ref="E5:E21" si="5">+SUM(C5,D5)</f>
        <v>1888</v>
      </c>
      <c r="F5" s="77">
        <f t="shared" ref="F5:F21" si="6">E5*1000/B5</f>
        <v>3.5115651015898761</v>
      </c>
      <c r="G5" s="77">
        <f t="shared" ref="G5:G21" si="7">(E5*100/B5)</f>
        <v>0.35115651015898758</v>
      </c>
      <c r="H5" s="52">
        <v>86</v>
      </c>
      <c r="I5" s="52">
        <v>18</v>
      </c>
      <c r="J5" s="52">
        <v>41</v>
      </c>
      <c r="K5" s="54">
        <f t="shared" si="0"/>
        <v>145</v>
      </c>
      <c r="L5" s="52">
        <v>3</v>
      </c>
      <c r="M5" s="52">
        <v>6</v>
      </c>
      <c r="N5" s="52">
        <v>21</v>
      </c>
      <c r="O5" s="54">
        <f t="shared" si="1"/>
        <v>30</v>
      </c>
      <c r="P5" s="52">
        <f t="shared" si="2"/>
        <v>89</v>
      </c>
      <c r="Q5" s="52">
        <f t="shared" si="2"/>
        <v>24</v>
      </c>
      <c r="R5" s="52">
        <f t="shared" si="2"/>
        <v>62</v>
      </c>
      <c r="S5" s="54">
        <f t="shared" si="3"/>
        <v>175</v>
      </c>
      <c r="T5" s="55">
        <f t="shared" ref="T5:T20" si="8">+S5/E5</f>
        <v>9.2690677966101698E-2</v>
      </c>
      <c r="U5" s="55">
        <f>+K5/B5</f>
        <v>2.6969117570473095E-4</v>
      </c>
      <c r="V5" s="55">
        <f t="shared" si="4"/>
        <v>3.5115651015898762E-3</v>
      </c>
      <c r="W5" s="83">
        <f t="shared" ref="W5:W21" si="9">K5/E5</f>
        <v>7.6800847457627122E-2</v>
      </c>
      <c r="X5" s="83">
        <f t="shared" ref="X5:X21" si="10">O5/E5</f>
        <v>1.5889830508474576E-2</v>
      </c>
    </row>
    <row r="6" spans="1:24" ht="13" x14ac:dyDescent="0.3">
      <c r="A6" s="48" t="s">
        <v>1</v>
      </c>
      <c r="B6" s="54">
        <v>830927</v>
      </c>
      <c r="C6" s="22">
        <f>584+1636</f>
        <v>2220</v>
      </c>
      <c r="D6" s="22">
        <v>502</v>
      </c>
      <c r="E6" s="54">
        <f t="shared" si="5"/>
        <v>2722</v>
      </c>
      <c r="F6" s="77">
        <f t="shared" si="6"/>
        <v>3.2758593715212045</v>
      </c>
      <c r="G6" s="77">
        <f t="shared" si="7"/>
        <v>0.32758593715212048</v>
      </c>
      <c r="H6" s="52">
        <v>93</v>
      </c>
      <c r="I6" s="52">
        <v>14</v>
      </c>
      <c r="J6" s="52">
        <v>45</v>
      </c>
      <c r="K6" s="54">
        <f t="shared" si="0"/>
        <v>152</v>
      </c>
      <c r="L6" s="52">
        <v>7</v>
      </c>
      <c r="M6" s="52">
        <v>4</v>
      </c>
      <c r="N6" s="52">
        <v>13</v>
      </c>
      <c r="O6" s="54">
        <f t="shared" si="1"/>
        <v>24</v>
      </c>
      <c r="P6" s="52">
        <f t="shared" si="2"/>
        <v>100</v>
      </c>
      <c r="Q6" s="52">
        <f t="shared" si="2"/>
        <v>18</v>
      </c>
      <c r="R6" s="52">
        <f t="shared" si="2"/>
        <v>58</v>
      </c>
      <c r="S6" s="54">
        <f t="shared" si="3"/>
        <v>176</v>
      </c>
      <c r="T6" s="55">
        <f t="shared" si="8"/>
        <v>6.4658339456282146E-2</v>
      </c>
      <c r="U6" s="55">
        <f t="shared" ref="U6:U20" si="11">+K6/B6</f>
        <v>1.8292822353828915E-4</v>
      </c>
      <c r="V6" s="55">
        <f t="shared" si="4"/>
        <v>3.2758593715212047E-3</v>
      </c>
      <c r="W6" s="83">
        <f t="shared" si="9"/>
        <v>5.5841293166789124E-2</v>
      </c>
      <c r="X6" s="83">
        <f t="shared" si="10"/>
        <v>8.8170462894930201E-3</v>
      </c>
    </row>
    <row r="7" spans="1:24" ht="13" x14ac:dyDescent="0.3">
      <c r="A7" s="48" t="s">
        <v>10</v>
      </c>
      <c r="B7" s="54">
        <v>788827</v>
      </c>
      <c r="C7" s="22">
        <f>393+1448</f>
        <v>1841</v>
      </c>
      <c r="D7" s="22">
        <v>465</v>
      </c>
      <c r="E7" s="54">
        <f t="shared" si="5"/>
        <v>2306</v>
      </c>
      <c r="F7" s="77">
        <f t="shared" si="6"/>
        <v>2.9233279286839826</v>
      </c>
      <c r="G7" s="77">
        <f t="shared" si="7"/>
        <v>0.29233279286839825</v>
      </c>
      <c r="H7" s="52">
        <v>108</v>
      </c>
      <c r="I7" s="52">
        <v>18</v>
      </c>
      <c r="J7" s="52">
        <v>54</v>
      </c>
      <c r="K7" s="54">
        <f t="shared" si="0"/>
        <v>180</v>
      </c>
      <c r="L7" s="52">
        <v>13</v>
      </c>
      <c r="M7" s="52">
        <v>5</v>
      </c>
      <c r="N7" s="52">
        <v>11</v>
      </c>
      <c r="O7" s="54">
        <f t="shared" si="1"/>
        <v>29</v>
      </c>
      <c r="P7" s="52">
        <f t="shared" si="2"/>
        <v>121</v>
      </c>
      <c r="Q7" s="52">
        <f t="shared" si="2"/>
        <v>23</v>
      </c>
      <c r="R7" s="52">
        <f t="shared" si="2"/>
        <v>65</v>
      </c>
      <c r="S7" s="54">
        <f t="shared" si="3"/>
        <v>209</v>
      </c>
      <c r="T7" s="55">
        <f t="shared" si="8"/>
        <v>9.0633130962705991E-2</v>
      </c>
      <c r="U7" s="55">
        <f t="shared" si="11"/>
        <v>2.2818691550872372E-4</v>
      </c>
      <c r="V7" s="55">
        <f t="shared" si="4"/>
        <v>2.9233279286839829E-3</v>
      </c>
      <c r="W7" s="83">
        <f t="shared" si="9"/>
        <v>7.8057241977450134E-2</v>
      </c>
      <c r="X7" s="83">
        <f t="shared" si="10"/>
        <v>1.2575888985255855E-2</v>
      </c>
    </row>
    <row r="8" spans="1:24" ht="13" x14ac:dyDescent="0.3">
      <c r="A8" s="47" t="s">
        <v>11</v>
      </c>
      <c r="B8" s="54">
        <v>771770</v>
      </c>
      <c r="C8" s="22">
        <f>207+1550</f>
        <v>1757</v>
      </c>
      <c r="D8" s="22">
        <v>498</v>
      </c>
      <c r="E8" s="54">
        <f t="shared" si="5"/>
        <v>2255</v>
      </c>
      <c r="F8" s="77">
        <f t="shared" si="6"/>
        <v>2.921854956787644</v>
      </c>
      <c r="G8" s="77">
        <f t="shared" si="7"/>
        <v>0.2921854956787644</v>
      </c>
      <c r="H8" s="52">
        <v>73</v>
      </c>
      <c r="I8" s="52">
        <v>18</v>
      </c>
      <c r="J8" s="52">
        <v>44</v>
      </c>
      <c r="K8" s="54">
        <f t="shared" si="0"/>
        <v>135</v>
      </c>
      <c r="L8" s="52">
        <v>7</v>
      </c>
      <c r="M8" s="52">
        <v>9</v>
      </c>
      <c r="N8" s="52">
        <v>19</v>
      </c>
      <c r="O8" s="54">
        <f t="shared" si="1"/>
        <v>35</v>
      </c>
      <c r="P8" s="52">
        <f t="shared" si="2"/>
        <v>80</v>
      </c>
      <c r="Q8" s="52">
        <f t="shared" si="2"/>
        <v>27</v>
      </c>
      <c r="R8" s="52">
        <f t="shared" si="2"/>
        <v>63</v>
      </c>
      <c r="S8" s="54">
        <f t="shared" si="3"/>
        <v>170</v>
      </c>
      <c r="T8" s="55">
        <f t="shared" si="8"/>
        <v>7.5388026607538808E-2</v>
      </c>
      <c r="U8" s="55">
        <f t="shared" si="11"/>
        <v>1.7492258056156626E-4</v>
      </c>
      <c r="V8" s="55">
        <f t="shared" si="4"/>
        <v>2.9218549567876441E-3</v>
      </c>
      <c r="W8" s="83">
        <f t="shared" si="9"/>
        <v>5.9866962305986697E-2</v>
      </c>
      <c r="X8" s="83">
        <f t="shared" si="10"/>
        <v>1.5521064301552107E-2</v>
      </c>
    </row>
    <row r="9" spans="1:24" ht="13" x14ac:dyDescent="0.3">
      <c r="A9" s="47" t="s">
        <v>12</v>
      </c>
      <c r="B9" s="54">
        <v>907770</v>
      </c>
      <c r="C9" s="22">
        <f>224+1808</f>
        <v>2032</v>
      </c>
      <c r="D9" s="22">
        <v>429</v>
      </c>
      <c r="E9" s="54">
        <f t="shared" si="5"/>
        <v>2461</v>
      </c>
      <c r="F9" s="77">
        <f t="shared" si="6"/>
        <v>2.7110391398702314</v>
      </c>
      <c r="G9" s="77">
        <f t="shared" si="7"/>
        <v>0.27110391398702316</v>
      </c>
      <c r="H9" s="52">
        <v>126</v>
      </c>
      <c r="I9" s="52">
        <v>28</v>
      </c>
      <c r="J9" s="52">
        <v>65</v>
      </c>
      <c r="K9" s="54">
        <f t="shared" si="0"/>
        <v>219</v>
      </c>
      <c r="L9" s="52">
        <v>13</v>
      </c>
      <c r="M9" s="52">
        <v>7</v>
      </c>
      <c r="N9" s="52">
        <v>3</v>
      </c>
      <c r="O9" s="54">
        <f t="shared" si="1"/>
        <v>23</v>
      </c>
      <c r="P9" s="52">
        <f t="shared" si="2"/>
        <v>139</v>
      </c>
      <c r="Q9" s="52">
        <f t="shared" si="2"/>
        <v>35</v>
      </c>
      <c r="R9" s="52">
        <f t="shared" si="2"/>
        <v>68</v>
      </c>
      <c r="S9" s="54">
        <f t="shared" si="3"/>
        <v>242</v>
      </c>
      <c r="T9" s="55">
        <f t="shared" si="8"/>
        <v>9.8334010564811059E-2</v>
      </c>
      <c r="U9" s="55">
        <f t="shared" si="11"/>
        <v>2.4125053703030503E-4</v>
      </c>
      <c r="V9" s="55">
        <f t="shared" si="4"/>
        <v>2.7110391398702314E-3</v>
      </c>
      <c r="W9" s="83">
        <f t="shared" si="9"/>
        <v>8.8988216172287693E-2</v>
      </c>
      <c r="X9" s="83">
        <f t="shared" si="10"/>
        <v>9.3457943925233638E-3</v>
      </c>
    </row>
    <row r="10" spans="1:24" ht="13" x14ac:dyDescent="0.3">
      <c r="A10" s="47" t="s">
        <v>13</v>
      </c>
      <c r="B10" s="54">
        <v>894172</v>
      </c>
      <c r="C10" s="22">
        <f>2249+58</f>
        <v>2307</v>
      </c>
      <c r="D10" s="22">
        <v>455</v>
      </c>
      <c r="E10" s="54">
        <f t="shared" si="5"/>
        <v>2762</v>
      </c>
      <c r="F10" s="77">
        <f t="shared" si="6"/>
        <v>3.0888911752996067</v>
      </c>
      <c r="G10" s="77">
        <f t="shared" si="7"/>
        <v>0.30888911752996068</v>
      </c>
      <c r="H10" s="52">
        <v>61</v>
      </c>
      <c r="I10" s="52">
        <v>14</v>
      </c>
      <c r="J10" s="52">
        <v>33</v>
      </c>
      <c r="K10" s="54">
        <f t="shared" si="0"/>
        <v>108</v>
      </c>
      <c r="L10" s="52">
        <v>8</v>
      </c>
      <c r="M10" s="52">
        <v>4</v>
      </c>
      <c r="N10" s="52">
        <v>4</v>
      </c>
      <c r="O10" s="54">
        <f t="shared" si="1"/>
        <v>16</v>
      </c>
      <c r="P10" s="52">
        <f t="shared" si="2"/>
        <v>69</v>
      </c>
      <c r="Q10" s="52">
        <f t="shared" si="2"/>
        <v>18</v>
      </c>
      <c r="R10" s="52">
        <f t="shared" si="2"/>
        <v>37</v>
      </c>
      <c r="S10" s="54">
        <f t="shared" si="3"/>
        <v>124</v>
      </c>
      <c r="T10" s="55">
        <f t="shared" si="8"/>
        <v>4.4895003620564811E-2</v>
      </c>
      <c r="U10" s="55">
        <f t="shared" si="11"/>
        <v>1.2078213140201214E-4</v>
      </c>
      <c r="V10" s="55">
        <f t="shared" si="4"/>
        <v>3.0888911752996067E-3</v>
      </c>
      <c r="W10" s="83">
        <f t="shared" si="9"/>
        <v>3.9102099927588702E-2</v>
      </c>
      <c r="X10" s="83">
        <f t="shared" si="10"/>
        <v>5.7929036929761039E-3</v>
      </c>
    </row>
    <row r="11" spans="1:24" ht="13" x14ac:dyDescent="0.3">
      <c r="A11" s="47" t="s">
        <v>14</v>
      </c>
      <c r="B11" s="54">
        <v>558180</v>
      </c>
      <c r="C11" s="22">
        <f>1471+59</f>
        <v>1530</v>
      </c>
      <c r="D11" s="22">
        <v>415</v>
      </c>
      <c r="E11" s="54">
        <f t="shared" si="5"/>
        <v>1945</v>
      </c>
      <c r="F11" s="77">
        <f t="shared" si="6"/>
        <v>3.4845390375864418</v>
      </c>
      <c r="G11" s="77">
        <f t="shared" si="7"/>
        <v>0.34845390375864416</v>
      </c>
      <c r="H11" s="52">
        <v>95</v>
      </c>
      <c r="I11" s="52">
        <v>19</v>
      </c>
      <c r="J11" s="52">
        <v>53</v>
      </c>
      <c r="K11" s="54">
        <f t="shared" si="0"/>
        <v>167</v>
      </c>
      <c r="L11" s="52">
        <v>7</v>
      </c>
      <c r="M11" s="52">
        <v>11</v>
      </c>
      <c r="N11" s="52">
        <v>9</v>
      </c>
      <c r="O11" s="54">
        <f t="shared" si="1"/>
        <v>27</v>
      </c>
      <c r="P11" s="52">
        <f t="shared" si="2"/>
        <v>102</v>
      </c>
      <c r="Q11" s="52">
        <f t="shared" si="2"/>
        <v>30</v>
      </c>
      <c r="R11" s="52">
        <f t="shared" si="2"/>
        <v>62</v>
      </c>
      <c r="S11" s="54">
        <f t="shared" si="3"/>
        <v>194</v>
      </c>
      <c r="T11" s="55">
        <f t="shared" si="8"/>
        <v>9.9742930591259646E-2</v>
      </c>
      <c r="U11" s="55">
        <f t="shared" si="11"/>
        <v>2.9918664230176647E-4</v>
      </c>
      <c r="V11" s="55">
        <f t="shared" si="4"/>
        <v>3.4845390375864418E-3</v>
      </c>
      <c r="W11" s="83">
        <f t="shared" si="9"/>
        <v>8.586118251928021E-2</v>
      </c>
      <c r="X11" s="83">
        <f t="shared" si="10"/>
        <v>1.3881748071979434E-2</v>
      </c>
    </row>
    <row r="12" spans="1:24" ht="13" x14ac:dyDescent="0.3">
      <c r="A12" s="47" t="s">
        <v>15</v>
      </c>
      <c r="B12" s="54">
        <v>750499</v>
      </c>
      <c r="C12" s="22">
        <f>2177+51</f>
        <v>2228</v>
      </c>
      <c r="D12" s="22">
        <v>511</v>
      </c>
      <c r="E12" s="54">
        <f t="shared" si="5"/>
        <v>2739</v>
      </c>
      <c r="F12" s="77">
        <f t="shared" si="6"/>
        <v>3.6495718182169465</v>
      </c>
      <c r="G12" s="77">
        <f t="shared" si="7"/>
        <v>0.36495718182169462</v>
      </c>
      <c r="H12" s="54">
        <v>97</v>
      </c>
      <c r="I12" s="54">
        <v>22</v>
      </c>
      <c r="J12" s="54">
        <v>53</v>
      </c>
      <c r="K12" s="54">
        <f t="shared" si="0"/>
        <v>172</v>
      </c>
      <c r="L12" s="54">
        <v>7</v>
      </c>
      <c r="M12" s="54">
        <v>8</v>
      </c>
      <c r="N12" s="54">
        <v>9</v>
      </c>
      <c r="O12" s="54">
        <f t="shared" si="1"/>
        <v>24</v>
      </c>
      <c r="P12" s="52">
        <v>143</v>
      </c>
      <c r="Q12" s="52">
        <v>33</v>
      </c>
      <c r="R12" s="52">
        <v>95</v>
      </c>
      <c r="S12" s="54">
        <f t="shared" si="3"/>
        <v>271</v>
      </c>
      <c r="T12" s="55">
        <f t="shared" si="8"/>
        <v>9.8941219423147139E-2</v>
      </c>
      <c r="U12" s="55">
        <f t="shared" si="11"/>
        <v>2.2918085167335334E-4</v>
      </c>
      <c r="V12" s="55">
        <f t="shared" si="4"/>
        <v>3.6495718182169463E-3</v>
      </c>
      <c r="W12" s="83">
        <f t="shared" si="9"/>
        <v>6.2796641109894122E-2</v>
      </c>
      <c r="X12" s="83">
        <f t="shared" si="10"/>
        <v>8.7623220153340634E-3</v>
      </c>
    </row>
    <row r="13" spans="1:24" ht="13" x14ac:dyDescent="0.3">
      <c r="A13" s="47" t="s">
        <v>196</v>
      </c>
      <c r="B13" s="54">
        <v>812336</v>
      </c>
      <c r="C13" s="22">
        <v>2328</v>
      </c>
      <c r="D13" s="22">
        <v>501</v>
      </c>
      <c r="E13" s="54">
        <f t="shared" si="5"/>
        <v>2829</v>
      </c>
      <c r="F13" s="77">
        <f t="shared" si="6"/>
        <v>3.4825490929861536</v>
      </c>
      <c r="G13" s="77">
        <f t="shared" si="7"/>
        <v>0.34825490929861536</v>
      </c>
      <c r="H13" s="54">
        <v>102</v>
      </c>
      <c r="I13" s="54">
        <v>21</v>
      </c>
      <c r="J13" s="54">
        <v>55</v>
      </c>
      <c r="K13" s="54">
        <f t="shared" si="0"/>
        <v>178</v>
      </c>
      <c r="L13" s="30">
        <v>0</v>
      </c>
      <c r="M13" s="30">
        <v>0</v>
      </c>
      <c r="N13" s="30">
        <v>0</v>
      </c>
      <c r="O13" s="54">
        <f t="shared" si="1"/>
        <v>0</v>
      </c>
      <c r="P13" s="52">
        <v>49</v>
      </c>
      <c r="Q13" s="52">
        <v>8</v>
      </c>
      <c r="R13" s="52">
        <v>86</v>
      </c>
      <c r="S13" s="54">
        <f t="shared" si="3"/>
        <v>143</v>
      </c>
      <c r="T13" s="55">
        <f t="shared" si="8"/>
        <v>5.0547896783315657E-2</v>
      </c>
      <c r="U13" s="55">
        <f t="shared" si="11"/>
        <v>2.1912115183864804E-4</v>
      </c>
      <c r="V13" s="55">
        <f t="shared" si="4"/>
        <v>3.4825490929861536E-3</v>
      </c>
      <c r="W13" s="83">
        <f t="shared" si="9"/>
        <v>6.2919759632378933E-2</v>
      </c>
      <c r="X13" s="83">
        <f t="shared" si="10"/>
        <v>0</v>
      </c>
    </row>
    <row r="14" spans="1:24" ht="13" x14ac:dyDescent="0.3">
      <c r="A14" s="47" t="s">
        <v>197</v>
      </c>
      <c r="B14" s="54">
        <v>767951</v>
      </c>
      <c r="C14" s="22">
        <v>2015</v>
      </c>
      <c r="D14" s="22">
        <v>530</v>
      </c>
      <c r="E14" s="54">
        <f t="shared" si="5"/>
        <v>2545</v>
      </c>
      <c r="F14" s="77">
        <f t="shared" si="6"/>
        <v>3.3140135243003783</v>
      </c>
      <c r="G14" s="77">
        <f t="shared" si="7"/>
        <v>0.33140135243003788</v>
      </c>
      <c r="H14" s="54">
        <v>92</v>
      </c>
      <c r="I14" s="54">
        <v>23</v>
      </c>
      <c r="J14" s="54">
        <v>49</v>
      </c>
      <c r="K14" s="54">
        <f t="shared" si="0"/>
        <v>164</v>
      </c>
      <c r="L14" s="30">
        <v>0</v>
      </c>
      <c r="M14" s="30">
        <v>0</v>
      </c>
      <c r="N14" s="30">
        <v>0</v>
      </c>
      <c r="O14" s="54">
        <f t="shared" si="1"/>
        <v>0</v>
      </c>
      <c r="P14" s="52">
        <v>73</v>
      </c>
      <c r="Q14" s="52">
        <v>5</v>
      </c>
      <c r="R14" s="52">
        <v>109</v>
      </c>
      <c r="S14" s="54">
        <f t="shared" si="3"/>
        <v>187</v>
      </c>
      <c r="T14" s="55">
        <f t="shared" si="8"/>
        <v>7.347740667976424E-2</v>
      </c>
      <c r="U14" s="55">
        <f t="shared" si="11"/>
        <v>2.1355529193919925E-4</v>
      </c>
      <c r="V14" s="55">
        <f t="shared" si="4"/>
        <v>3.3140135243003785E-3</v>
      </c>
      <c r="W14" s="83">
        <f t="shared" si="9"/>
        <v>6.4440078585461691E-2</v>
      </c>
      <c r="X14" s="83">
        <f t="shared" si="10"/>
        <v>0</v>
      </c>
    </row>
    <row r="15" spans="1:24" s="70" customFormat="1" ht="13" x14ac:dyDescent="0.3">
      <c r="A15" s="70" t="s">
        <v>211</v>
      </c>
      <c r="B15" s="67">
        <v>776274</v>
      </c>
      <c r="C15" s="71">
        <v>2432</v>
      </c>
      <c r="D15" s="71">
        <v>567</v>
      </c>
      <c r="E15" s="72">
        <f t="shared" si="5"/>
        <v>2999</v>
      </c>
      <c r="F15" s="78">
        <f t="shared" si="6"/>
        <v>3.8633266089035572</v>
      </c>
      <c r="G15" s="78">
        <f t="shared" si="7"/>
        <v>0.38633266089035573</v>
      </c>
      <c r="H15" s="71">
        <v>109</v>
      </c>
      <c r="I15" s="71">
        <v>20</v>
      </c>
      <c r="J15" s="71">
        <v>32</v>
      </c>
      <c r="K15" s="72">
        <f t="shared" si="0"/>
        <v>161</v>
      </c>
      <c r="L15" s="71">
        <v>8</v>
      </c>
      <c r="M15" s="71">
        <v>2</v>
      </c>
      <c r="N15" s="71">
        <v>0</v>
      </c>
      <c r="O15" s="72">
        <f t="shared" si="1"/>
        <v>10</v>
      </c>
      <c r="P15" s="71">
        <v>108</v>
      </c>
      <c r="Q15" s="71">
        <v>20</v>
      </c>
      <c r="R15" s="71">
        <v>32</v>
      </c>
      <c r="S15" s="72">
        <f t="shared" si="3"/>
        <v>160</v>
      </c>
      <c r="T15" s="55">
        <f t="shared" si="8"/>
        <v>5.3351117039013005E-2</v>
      </c>
      <c r="U15" s="75">
        <f t="shared" si="11"/>
        <v>2.0740099500949407E-4</v>
      </c>
      <c r="V15" s="75">
        <f t="shared" si="4"/>
        <v>3.8633266089035572E-3</v>
      </c>
      <c r="W15" s="83">
        <f t="shared" si="9"/>
        <v>5.3684561520506838E-2</v>
      </c>
      <c r="X15" s="83">
        <f t="shared" si="10"/>
        <v>3.3344448149383128E-3</v>
      </c>
    </row>
    <row r="16" spans="1:24" s="70" customFormat="1" ht="13" x14ac:dyDescent="0.3">
      <c r="A16" s="70" t="s">
        <v>215</v>
      </c>
      <c r="B16" s="67">
        <v>765191</v>
      </c>
      <c r="C16" s="71">
        <v>2107</v>
      </c>
      <c r="D16" s="71">
        <v>555</v>
      </c>
      <c r="E16" s="72">
        <f t="shared" si="5"/>
        <v>2662</v>
      </c>
      <c r="F16" s="78">
        <f t="shared" si="6"/>
        <v>3.4788699814817479</v>
      </c>
      <c r="G16" s="78">
        <f t="shared" si="7"/>
        <v>0.34788699814817475</v>
      </c>
      <c r="H16" s="71">
        <v>61</v>
      </c>
      <c r="I16" s="71">
        <v>25</v>
      </c>
      <c r="J16" s="71">
        <v>27</v>
      </c>
      <c r="K16" s="72">
        <f t="shared" si="0"/>
        <v>113</v>
      </c>
      <c r="L16" s="71">
        <v>6</v>
      </c>
      <c r="M16" s="71">
        <v>6</v>
      </c>
      <c r="N16" s="71">
        <v>0</v>
      </c>
      <c r="O16" s="72">
        <f t="shared" si="1"/>
        <v>12</v>
      </c>
      <c r="P16" s="71">
        <v>61</v>
      </c>
      <c r="Q16" s="71">
        <v>23</v>
      </c>
      <c r="R16" s="71">
        <v>23</v>
      </c>
      <c r="S16" s="72">
        <f t="shared" si="3"/>
        <v>107</v>
      </c>
      <c r="T16" s="55">
        <f t="shared" si="8"/>
        <v>4.0195341848234409E-2</v>
      </c>
      <c r="U16" s="75">
        <f t="shared" si="11"/>
        <v>1.4767554767371806E-4</v>
      </c>
      <c r="V16" s="75">
        <f t="shared" si="4"/>
        <v>3.4788699814817478E-3</v>
      </c>
      <c r="W16" s="83">
        <f t="shared" si="9"/>
        <v>4.244928625093914E-2</v>
      </c>
      <c r="X16" s="83">
        <f t="shared" si="10"/>
        <v>4.5078888054094664E-3</v>
      </c>
    </row>
    <row r="17" spans="1:24" ht="13" x14ac:dyDescent="0.3">
      <c r="A17" s="10" t="s">
        <v>217</v>
      </c>
      <c r="B17" s="22">
        <v>784339</v>
      </c>
      <c r="C17" s="30">
        <v>2212</v>
      </c>
      <c r="D17" s="30">
        <v>303</v>
      </c>
      <c r="E17" s="72">
        <f t="shared" si="5"/>
        <v>2515</v>
      </c>
      <c r="F17" s="77">
        <f t="shared" si="6"/>
        <v>3.2065216698391894</v>
      </c>
      <c r="G17" s="77">
        <f t="shared" si="7"/>
        <v>0.32065216698391896</v>
      </c>
      <c r="H17" s="30">
        <v>70</v>
      </c>
      <c r="I17" s="30">
        <v>16</v>
      </c>
      <c r="J17" s="30">
        <v>16</v>
      </c>
      <c r="K17" s="54">
        <f t="shared" si="0"/>
        <v>102</v>
      </c>
      <c r="L17" s="30">
        <v>4</v>
      </c>
      <c r="M17" s="30">
        <v>3</v>
      </c>
      <c r="N17" s="30">
        <v>1</v>
      </c>
      <c r="O17" s="54">
        <f t="shared" si="1"/>
        <v>8</v>
      </c>
      <c r="P17" s="30">
        <v>70</v>
      </c>
      <c r="Q17" s="30">
        <v>16</v>
      </c>
      <c r="R17" s="30">
        <v>16</v>
      </c>
      <c r="S17" s="54">
        <f t="shared" si="3"/>
        <v>102</v>
      </c>
      <c r="T17" s="55">
        <f t="shared" si="8"/>
        <v>4.0556660039761432E-2</v>
      </c>
      <c r="U17" s="55">
        <f t="shared" si="11"/>
        <v>1.3004580927379616E-4</v>
      </c>
      <c r="V17" s="55">
        <f t="shared" si="4"/>
        <v>3.2065216698391893E-3</v>
      </c>
      <c r="W17" s="83">
        <f t="shared" si="9"/>
        <v>4.0556660039761432E-2</v>
      </c>
      <c r="X17" s="83">
        <f t="shared" si="10"/>
        <v>3.1809145129224653E-3</v>
      </c>
    </row>
    <row r="18" spans="1:24" ht="13" x14ac:dyDescent="0.3">
      <c r="A18" s="10" t="s">
        <v>216</v>
      </c>
      <c r="B18" s="22">
        <v>772555</v>
      </c>
      <c r="C18" s="30">
        <v>2474</v>
      </c>
      <c r="D18" s="30">
        <v>379</v>
      </c>
      <c r="E18" s="54">
        <f t="shared" si="5"/>
        <v>2853</v>
      </c>
      <c r="F18" s="77">
        <f t="shared" si="6"/>
        <v>3.6929409556601147</v>
      </c>
      <c r="G18" s="77">
        <f t="shared" si="7"/>
        <v>0.3692940955660115</v>
      </c>
      <c r="H18" s="30">
        <v>92</v>
      </c>
      <c r="I18" s="30">
        <v>8</v>
      </c>
      <c r="J18" s="30">
        <v>19</v>
      </c>
      <c r="K18" s="54">
        <f t="shared" si="0"/>
        <v>119</v>
      </c>
      <c r="L18" s="30">
        <v>4</v>
      </c>
      <c r="M18" s="30">
        <v>1</v>
      </c>
      <c r="N18" s="30">
        <v>2</v>
      </c>
      <c r="O18" s="54">
        <f t="shared" si="1"/>
        <v>7</v>
      </c>
      <c r="P18" s="30">
        <v>92</v>
      </c>
      <c r="Q18" s="30">
        <v>8</v>
      </c>
      <c r="R18" s="30">
        <v>19</v>
      </c>
      <c r="S18" s="54">
        <f t="shared" si="3"/>
        <v>119</v>
      </c>
      <c r="T18" s="55">
        <f t="shared" si="8"/>
        <v>4.1710480196284615E-2</v>
      </c>
      <c r="U18" s="55">
        <f t="shared" si="11"/>
        <v>1.5403434059710959E-4</v>
      </c>
      <c r="V18" s="55">
        <f t="shared" si="4"/>
        <v>3.6929409556601149E-3</v>
      </c>
      <c r="W18" s="83">
        <f t="shared" si="9"/>
        <v>4.1710480196284615E-2</v>
      </c>
      <c r="X18" s="83">
        <f t="shared" si="10"/>
        <v>2.4535576586049773E-3</v>
      </c>
    </row>
    <row r="19" spans="1:24" ht="13" x14ac:dyDescent="0.3">
      <c r="A19" s="10" t="s">
        <v>218</v>
      </c>
      <c r="B19" s="52">
        <f>Datos!F26</f>
        <v>793822</v>
      </c>
      <c r="C19" s="30">
        <f>Datos!I26</f>
        <v>2007</v>
      </c>
      <c r="D19" s="30">
        <f>Datos!H26</f>
        <v>245</v>
      </c>
      <c r="E19" s="54">
        <f t="shared" si="5"/>
        <v>2252</v>
      </c>
      <c r="F19" s="77">
        <f t="shared" si="6"/>
        <v>2.8369080222014507</v>
      </c>
      <c r="G19" s="77">
        <f t="shared" si="7"/>
        <v>0.28369080222014509</v>
      </c>
      <c r="H19" s="30">
        <v>122</v>
      </c>
      <c r="I19" s="30">
        <v>19</v>
      </c>
      <c r="J19" s="30">
        <v>32</v>
      </c>
      <c r="K19" s="54">
        <f t="shared" si="0"/>
        <v>173</v>
      </c>
      <c r="L19" s="30">
        <v>5</v>
      </c>
      <c r="M19" s="30">
        <v>4</v>
      </c>
      <c r="N19" s="30">
        <v>0</v>
      </c>
      <c r="O19" s="54">
        <f t="shared" si="1"/>
        <v>9</v>
      </c>
      <c r="P19" s="52">
        <v>122</v>
      </c>
      <c r="Q19" s="52">
        <v>18</v>
      </c>
      <c r="R19" s="52">
        <v>32</v>
      </c>
      <c r="S19" s="54">
        <f t="shared" si="3"/>
        <v>172</v>
      </c>
      <c r="T19" s="55">
        <f t="shared" si="8"/>
        <v>7.6376554174067496E-2</v>
      </c>
      <c r="U19" s="55">
        <f t="shared" si="11"/>
        <v>2.1793298749593737E-4</v>
      </c>
      <c r="V19" s="55">
        <f t="shared" si="4"/>
        <v>2.8369080222014507E-3</v>
      </c>
      <c r="W19" s="83">
        <f t="shared" si="9"/>
        <v>7.6820603907637661E-2</v>
      </c>
      <c r="X19" s="83">
        <f t="shared" si="10"/>
        <v>3.9964476021314387E-3</v>
      </c>
    </row>
    <row r="20" spans="1:24" ht="13" x14ac:dyDescent="0.3">
      <c r="A20" s="10" t="s">
        <v>219</v>
      </c>
      <c r="B20" s="52">
        <f>Datos!F27</f>
        <v>888773</v>
      </c>
      <c r="C20" s="30">
        <f>Datos!I27</f>
        <v>2546</v>
      </c>
      <c r="D20" s="30">
        <f>Datos!H27</f>
        <v>248</v>
      </c>
      <c r="E20" s="54">
        <f t="shared" si="5"/>
        <v>2794</v>
      </c>
      <c r="F20" s="77">
        <f t="shared" si="6"/>
        <v>3.1436598546535506</v>
      </c>
      <c r="G20" s="77">
        <f t="shared" si="7"/>
        <v>0.31436598546535505</v>
      </c>
      <c r="H20" s="30">
        <v>85</v>
      </c>
      <c r="I20" s="30">
        <v>11</v>
      </c>
      <c r="J20" s="30">
        <v>13</v>
      </c>
      <c r="K20" s="54">
        <f t="shared" si="0"/>
        <v>109</v>
      </c>
      <c r="L20" s="30">
        <v>9</v>
      </c>
      <c r="M20" s="30">
        <v>7</v>
      </c>
      <c r="N20" s="30">
        <v>4</v>
      </c>
      <c r="O20" s="54">
        <f t="shared" si="1"/>
        <v>20</v>
      </c>
      <c r="P20" s="52">
        <f t="shared" si="2"/>
        <v>94</v>
      </c>
      <c r="Q20" s="52">
        <f t="shared" si="2"/>
        <v>18</v>
      </c>
      <c r="R20" s="52">
        <f t="shared" si="2"/>
        <v>17</v>
      </c>
      <c r="S20" s="54">
        <f t="shared" si="3"/>
        <v>129</v>
      </c>
      <c r="T20" s="55">
        <f t="shared" si="8"/>
        <v>4.6170365068002865E-2</v>
      </c>
      <c r="U20" s="55">
        <f t="shared" si="11"/>
        <v>1.2264098931898245E-4</v>
      </c>
      <c r="V20" s="55">
        <f t="shared" si="4"/>
        <v>3.1436598546535507E-3</v>
      </c>
      <c r="W20" s="83">
        <f t="shared" si="9"/>
        <v>3.9012168933428779E-2</v>
      </c>
      <c r="X20" s="83">
        <f t="shared" si="10"/>
        <v>7.1581961345740875E-3</v>
      </c>
    </row>
    <row r="21" spans="1:24" ht="13" x14ac:dyDescent="0.3">
      <c r="A21" s="10" t="s">
        <v>220</v>
      </c>
      <c r="B21" s="52">
        <f>Datos!F28</f>
        <v>808120</v>
      </c>
      <c r="C21" s="30">
        <f>Datos!I28</f>
        <v>2219</v>
      </c>
      <c r="D21" s="30">
        <f>Datos!H28</f>
        <v>240</v>
      </c>
      <c r="E21" s="54">
        <f t="shared" si="5"/>
        <v>2459</v>
      </c>
      <c r="F21" s="77">
        <f t="shared" si="6"/>
        <v>3.0428649210513292</v>
      </c>
      <c r="G21" s="77">
        <f t="shared" si="7"/>
        <v>0.30428649210513292</v>
      </c>
      <c r="H21" s="30">
        <v>79</v>
      </c>
      <c r="I21" s="30">
        <v>13</v>
      </c>
      <c r="J21" s="30">
        <v>19</v>
      </c>
      <c r="K21" s="54">
        <f t="shared" si="0"/>
        <v>111</v>
      </c>
      <c r="L21" s="30">
        <v>4</v>
      </c>
      <c r="M21" s="30">
        <v>5</v>
      </c>
      <c r="N21" s="30">
        <v>9</v>
      </c>
      <c r="O21" s="54">
        <f t="shared" si="1"/>
        <v>18</v>
      </c>
      <c r="P21" s="52">
        <f t="shared" si="2"/>
        <v>83</v>
      </c>
      <c r="Q21" s="52">
        <f t="shared" si="2"/>
        <v>18</v>
      </c>
      <c r="R21" s="52">
        <f t="shared" si="2"/>
        <v>28</v>
      </c>
      <c r="S21" s="54">
        <f t="shared" si="3"/>
        <v>129</v>
      </c>
      <c r="T21" s="55">
        <f t="shared" ref="T21:T26" si="12">+K21/E21</f>
        <v>4.5140300935339571E-2</v>
      </c>
      <c r="U21" s="55">
        <f>+K21/B21</f>
        <v>1.3735583824184527E-4</v>
      </c>
      <c r="V21" s="55">
        <f t="shared" si="4"/>
        <v>3.0428649210513291E-3</v>
      </c>
      <c r="W21" s="83">
        <f t="shared" si="9"/>
        <v>4.5140300935339571E-2</v>
      </c>
      <c r="X21" s="83">
        <f t="shared" si="10"/>
        <v>7.3200488003253355E-3</v>
      </c>
    </row>
    <row r="22" spans="1:24" ht="13" x14ac:dyDescent="0.3">
      <c r="A22" s="10" t="s">
        <v>955</v>
      </c>
      <c r="B22" s="52">
        <f>Datos!F29</f>
        <v>887246</v>
      </c>
      <c r="C22" s="30">
        <f>Datos!I29</f>
        <v>2306</v>
      </c>
      <c r="D22" s="30">
        <f>Datos!H29</f>
        <v>260</v>
      </c>
      <c r="E22" s="54">
        <f t="shared" ref="E22:E24" si="13">+SUM(C22,D22)</f>
        <v>2566</v>
      </c>
      <c r="F22" s="77">
        <f t="shared" ref="F22:F24" si="14">E22*1000/B22</f>
        <v>2.8920953151662561</v>
      </c>
      <c r="G22" s="77">
        <f t="shared" ref="G22:G24" si="15">(E22*100/B22)</f>
        <v>0.2892095315166256</v>
      </c>
      <c r="H22" s="30">
        <v>74</v>
      </c>
      <c r="I22" s="30">
        <v>13</v>
      </c>
      <c r="J22" s="30">
        <v>14</v>
      </c>
      <c r="K22" s="54">
        <f t="shared" si="0"/>
        <v>101</v>
      </c>
      <c r="L22" s="30">
        <v>2</v>
      </c>
      <c r="M22" s="30">
        <v>6</v>
      </c>
      <c r="N22" s="30">
        <v>2</v>
      </c>
      <c r="O22" s="54">
        <f t="shared" si="1"/>
        <v>10</v>
      </c>
      <c r="P22" s="52">
        <f t="shared" ref="P22:P25" si="16">+H22+L22</f>
        <v>76</v>
      </c>
      <c r="Q22" s="52">
        <f t="shared" ref="Q22:Q25" si="17">+I22+M22</f>
        <v>19</v>
      </c>
      <c r="R22" s="52">
        <f t="shared" ref="R22:R25" si="18">+J22+N22</f>
        <v>16</v>
      </c>
      <c r="S22" s="54">
        <f t="shared" si="3"/>
        <v>111</v>
      </c>
      <c r="T22" s="55">
        <f t="shared" ref="T22:T24" si="19">+K22/E22</f>
        <v>3.9360872954014033E-2</v>
      </c>
      <c r="U22" s="55">
        <f>+K22/B22</f>
        <v>1.1383539627115816E-4</v>
      </c>
      <c r="V22" s="55">
        <f t="shared" ref="V22:V24" si="20">+E22/B22</f>
        <v>2.8920953151662558E-3</v>
      </c>
      <c r="W22" s="83">
        <f t="shared" ref="W22:W24" si="21">K22/E22</f>
        <v>3.9360872954014033E-2</v>
      </c>
      <c r="X22" s="83">
        <f t="shared" ref="X22:X24" si="22">O22/E22</f>
        <v>3.897116134060795E-3</v>
      </c>
    </row>
    <row r="23" spans="1:24" ht="13" x14ac:dyDescent="0.3">
      <c r="A23" s="10" t="s">
        <v>956</v>
      </c>
      <c r="B23" s="52">
        <f>Datos!F30</f>
        <v>876008</v>
      </c>
      <c r="C23" s="30">
        <f>Datos!I30</f>
        <v>2352</v>
      </c>
      <c r="D23" s="30">
        <f>Datos!H30</f>
        <v>346</v>
      </c>
      <c r="E23" s="54">
        <f t="shared" si="13"/>
        <v>2698</v>
      </c>
      <c r="F23" s="77">
        <f t="shared" si="14"/>
        <v>3.0798805490360817</v>
      </c>
      <c r="G23" s="77">
        <f t="shared" si="15"/>
        <v>0.3079880549036082</v>
      </c>
      <c r="H23" s="30">
        <v>149</v>
      </c>
      <c r="I23" s="30">
        <v>9</v>
      </c>
      <c r="J23" s="30">
        <v>32</v>
      </c>
      <c r="K23" s="54">
        <f t="shared" si="0"/>
        <v>190</v>
      </c>
      <c r="L23" s="30">
        <v>8</v>
      </c>
      <c r="M23" s="30">
        <v>6</v>
      </c>
      <c r="N23" s="30">
        <v>2</v>
      </c>
      <c r="O23" s="54">
        <f t="shared" si="1"/>
        <v>16</v>
      </c>
      <c r="P23" s="52">
        <f t="shared" si="16"/>
        <v>157</v>
      </c>
      <c r="Q23" s="52">
        <f t="shared" si="17"/>
        <v>15</v>
      </c>
      <c r="R23" s="52">
        <f t="shared" si="18"/>
        <v>34</v>
      </c>
      <c r="S23" s="54">
        <f t="shared" si="3"/>
        <v>206</v>
      </c>
      <c r="T23" s="55">
        <f t="shared" si="19"/>
        <v>7.0422535211267609E-2</v>
      </c>
      <c r="U23" s="55">
        <f>+K23/B23</f>
        <v>2.1689299641099169E-4</v>
      </c>
      <c r="V23" s="55">
        <f t="shared" si="20"/>
        <v>3.0798805490360819E-3</v>
      </c>
      <c r="W23" s="83">
        <f t="shared" si="21"/>
        <v>7.0422535211267609E-2</v>
      </c>
      <c r="X23" s="83">
        <f t="shared" si="22"/>
        <v>5.9303187546330613E-3</v>
      </c>
    </row>
    <row r="24" spans="1:24" ht="13" x14ac:dyDescent="0.3">
      <c r="A24" s="10" t="s">
        <v>957</v>
      </c>
      <c r="B24" s="52">
        <f>Datos!F31</f>
        <v>813683</v>
      </c>
      <c r="C24" s="30">
        <f>Datos!I31</f>
        <v>2213</v>
      </c>
      <c r="D24" s="30">
        <f>Datos!H31</f>
        <v>306</v>
      </c>
      <c r="E24" s="54">
        <f t="shared" si="13"/>
        <v>2519</v>
      </c>
      <c r="F24" s="77">
        <f t="shared" si="14"/>
        <v>3.0958002072060005</v>
      </c>
      <c r="G24" s="77">
        <f t="shared" si="15"/>
        <v>0.30958002072060004</v>
      </c>
      <c r="H24" s="30">
        <v>158</v>
      </c>
      <c r="I24" s="30">
        <v>11</v>
      </c>
      <c r="J24" s="30">
        <v>34</v>
      </c>
      <c r="K24" s="54">
        <f t="shared" si="0"/>
        <v>203</v>
      </c>
      <c r="L24" s="30">
        <v>8</v>
      </c>
      <c r="M24" s="30">
        <v>6</v>
      </c>
      <c r="N24" s="30">
        <v>6</v>
      </c>
      <c r="O24" s="54">
        <f t="shared" si="1"/>
        <v>20</v>
      </c>
      <c r="P24" s="52">
        <f t="shared" si="16"/>
        <v>166</v>
      </c>
      <c r="Q24" s="52">
        <f t="shared" si="17"/>
        <v>17</v>
      </c>
      <c r="R24" s="52">
        <f t="shared" si="18"/>
        <v>40</v>
      </c>
      <c r="S24" s="54">
        <f t="shared" si="3"/>
        <v>223</v>
      </c>
      <c r="T24" s="55">
        <f t="shared" si="19"/>
        <v>8.0587534736006355E-2</v>
      </c>
      <c r="U24" s="55">
        <f>+K24/B24</f>
        <v>2.4948290673394919E-4</v>
      </c>
      <c r="V24" s="55">
        <f t="shared" si="20"/>
        <v>3.0958002072060003E-3</v>
      </c>
      <c r="W24" s="83">
        <f t="shared" si="21"/>
        <v>8.0587534736006355E-2</v>
      </c>
      <c r="X24" s="83">
        <f t="shared" si="22"/>
        <v>7.9396585946804286E-3</v>
      </c>
    </row>
    <row r="25" spans="1:24" ht="13" x14ac:dyDescent="0.3">
      <c r="A25" s="10" t="s">
        <v>962</v>
      </c>
      <c r="B25" s="52">
        <f>Datos!F32</f>
        <v>0</v>
      </c>
      <c r="C25" s="30">
        <f>Datos!I32</f>
        <v>0</v>
      </c>
      <c r="D25" s="30">
        <f>Datos!H32</f>
        <v>0</v>
      </c>
      <c r="E25" s="54">
        <f t="shared" ref="E25" si="23">+SUM(C25,D25)</f>
        <v>0</v>
      </c>
      <c r="F25" s="77" t="e">
        <f t="shared" ref="F25" si="24">E25*1000/B25</f>
        <v>#DIV/0!</v>
      </c>
      <c r="G25" s="77" t="e">
        <f t="shared" ref="G25" si="25">(E25*100/B25)</f>
        <v>#DIV/0!</v>
      </c>
      <c r="H25" s="30">
        <v>2</v>
      </c>
      <c r="I25" s="30">
        <v>0</v>
      </c>
      <c r="J25" s="30">
        <v>2</v>
      </c>
      <c r="K25" s="54">
        <f t="shared" ref="K25" si="26">+SUM(H25:J25)</f>
        <v>4</v>
      </c>
      <c r="L25" s="30">
        <v>1</v>
      </c>
      <c r="M25" s="30">
        <v>2</v>
      </c>
      <c r="N25" s="30">
        <v>2</v>
      </c>
      <c r="O25" s="54">
        <f t="shared" ref="O25" si="27">+SUM(L25:N25)</f>
        <v>5</v>
      </c>
      <c r="P25" s="52">
        <f t="shared" si="16"/>
        <v>3</v>
      </c>
      <c r="Q25" s="52">
        <f t="shared" si="17"/>
        <v>2</v>
      </c>
      <c r="R25" s="52">
        <f t="shared" si="18"/>
        <v>4</v>
      </c>
      <c r="S25" s="54">
        <f t="shared" ref="S25" si="28">+SUM(P25:R25)</f>
        <v>9</v>
      </c>
      <c r="T25" s="55" t="e">
        <f t="shared" ref="T25" si="29">+K25/E25</f>
        <v>#DIV/0!</v>
      </c>
      <c r="U25" s="55" t="e">
        <f>+K25/B25</f>
        <v>#DIV/0!</v>
      </c>
      <c r="V25" s="55" t="e">
        <f t="shared" ref="V25" si="30">+E25/B25</f>
        <v>#DIV/0!</v>
      </c>
      <c r="W25" s="83" t="e">
        <f t="shared" ref="W25" si="31">K25/E25</f>
        <v>#DIV/0!</v>
      </c>
      <c r="X25" s="83" t="e">
        <f t="shared" ref="X25" si="32">O25/E25</f>
        <v>#DIV/0!</v>
      </c>
    </row>
    <row r="26" spans="1:24" ht="13.5" x14ac:dyDescent="0.3">
      <c r="B26" s="9">
        <f>SUM(B4:B24)</f>
        <v>16650283</v>
      </c>
      <c r="C26" s="9">
        <f>SUM(C4:C24)</f>
        <v>44830</v>
      </c>
      <c r="D26" s="9">
        <f>SUM(D4:D24)</f>
        <v>8518</v>
      </c>
      <c r="E26" s="9">
        <f>SUM(E4:E24)</f>
        <v>53348</v>
      </c>
      <c r="F26" s="9"/>
      <c r="G26" s="9"/>
      <c r="H26" s="9">
        <f>SUM(H4:H25)</f>
        <v>2065</v>
      </c>
      <c r="I26" s="9">
        <f>SUM(I4:I25)</f>
        <v>353</v>
      </c>
      <c r="J26" s="9">
        <f>SUM(J4:J25)</f>
        <v>784</v>
      </c>
      <c r="K26" s="9">
        <f t="shared" ref="K26:S26" si="33">SUM(K4:K24)</f>
        <v>3198</v>
      </c>
      <c r="L26" s="9">
        <f t="shared" si="33"/>
        <v>141</v>
      </c>
      <c r="M26" s="9">
        <f>SUM(M4:M25)</f>
        <v>110</v>
      </c>
      <c r="N26" s="9">
        <f>SUM(N4:N25)</f>
        <v>144</v>
      </c>
      <c r="O26" s="9">
        <f t="shared" si="33"/>
        <v>391</v>
      </c>
      <c r="P26" s="9">
        <f t="shared" si="33"/>
        <v>2143</v>
      </c>
      <c r="Q26" s="9">
        <f t="shared" si="33"/>
        <v>414</v>
      </c>
      <c r="R26" s="9">
        <f t="shared" si="33"/>
        <v>1041</v>
      </c>
      <c r="S26" s="9">
        <f t="shared" si="33"/>
        <v>3598</v>
      </c>
      <c r="T26" s="55">
        <f t="shared" si="12"/>
        <v>5.994601484591737E-2</v>
      </c>
      <c r="U26" s="55" t="e">
        <f>+L26/F26</f>
        <v>#DIV/0!</v>
      </c>
      <c r="V26" s="55" t="e">
        <f>+M26/G26</f>
        <v>#DIV/0!</v>
      </c>
    </row>
    <row r="31" spans="1:24" x14ac:dyDescent="0.25">
      <c r="P31" s="16" t="s">
        <v>281</v>
      </c>
    </row>
    <row r="32" spans="1:24" x14ac:dyDescent="0.25">
      <c r="P32" s="83">
        <f>S26/E26</f>
        <v>6.744395291294894E-2</v>
      </c>
    </row>
  </sheetData>
  <mergeCells count="4">
    <mergeCell ref="C2:E2"/>
    <mergeCell ref="H2:K2"/>
    <mergeCell ref="L2:O2"/>
    <mergeCell ref="P2:S2"/>
  </mergeCells>
  <phoneticPr fontId="4" type="noConversion"/>
  <pageMargins left="0.75" right="0.75" top="1" bottom="1" header="0" footer="0"/>
  <pageSetup paperSize="9" orientation="portrait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HI64"/>
  <sheetViews>
    <sheetView topLeftCell="AP45" zoomScale="85" zoomScaleNormal="85" workbookViewId="0">
      <selection activeCell="AW52" sqref="AW52"/>
    </sheetView>
  </sheetViews>
  <sheetFormatPr baseColWidth="10" defaultColWidth="11.453125" defaultRowHeight="13.5" x14ac:dyDescent="0.3"/>
  <cols>
    <col min="1" max="1" width="3.453125" style="11" customWidth="1"/>
    <col min="2" max="2" width="17.453125" style="11" bestFit="1" customWidth="1"/>
    <col min="3" max="3" width="13.7265625" style="11" customWidth="1"/>
    <col min="4" max="5" width="15.453125" style="11" bestFit="1" customWidth="1"/>
    <col min="6" max="6" width="18.1796875" style="11" bestFit="1" customWidth="1"/>
    <col min="7" max="8" width="15.453125" style="11" customWidth="1"/>
    <col min="9" max="10" width="19" style="11" bestFit="1" customWidth="1"/>
    <col min="11" max="16" width="13.7265625" style="11" customWidth="1"/>
    <col min="17" max="18" width="21.81640625" style="11" customWidth="1"/>
    <col min="19" max="19" width="22.7265625" style="11" bestFit="1" customWidth="1"/>
    <col min="20" max="20" width="21.81640625" style="11" customWidth="1"/>
    <col min="21" max="21" width="23" style="11" bestFit="1" customWidth="1"/>
    <col min="22" max="22" width="21.81640625" style="11" customWidth="1"/>
    <col min="23" max="23" width="24.453125" style="11" bestFit="1" customWidth="1"/>
    <col min="24" max="24" width="21.81640625" style="11" customWidth="1"/>
    <col min="25" max="25" width="29.453125" style="11" bestFit="1" customWidth="1"/>
    <col min="26" max="26" width="21.81640625" style="11" customWidth="1"/>
    <col min="27" max="27" width="29.81640625" style="11" bestFit="1" customWidth="1"/>
    <col min="28" max="28" width="21.81640625" style="11" customWidth="1"/>
    <col min="29" max="29" width="29.81640625" style="11" customWidth="1"/>
    <col min="30" max="30" width="21.81640625" style="11" customWidth="1"/>
    <col min="31" max="31" width="19.7265625" style="11" bestFit="1" customWidth="1"/>
    <col min="32" max="32" width="18.81640625" style="11" bestFit="1" customWidth="1"/>
    <col min="33" max="33" width="21.7265625" style="11" bestFit="1" customWidth="1"/>
    <col min="34" max="34" width="25.453125" style="11" bestFit="1" customWidth="1"/>
    <col min="35" max="35" width="20" style="11" bestFit="1" customWidth="1"/>
    <col min="36" max="36" width="22.7265625" style="11" bestFit="1" customWidth="1"/>
    <col min="37" max="37" width="23" style="11" bestFit="1" customWidth="1"/>
    <col min="38" max="38" width="24.453125" style="11" bestFit="1" customWidth="1"/>
    <col min="39" max="39" width="31" style="11" customWidth="1"/>
    <col min="40" max="41" width="33" style="11" customWidth="1"/>
    <col min="42" max="42" width="19.7265625" style="11" bestFit="1" customWidth="1"/>
    <col min="43" max="43" width="18.81640625" style="11" bestFit="1" customWidth="1"/>
    <col min="44" max="44" width="21.7265625" style="11" bestFit="1" customWidth="1"/>
    <col min="45" max="45" width="25.453125" style="11" bestFit="1" customWidth="1"/>
    <col min="46" max="46" width="20" style="11" bestFit="1" customWidth="1"/>
    <col min="47" max="47" width="22.7265625" style="11" bestFit="1" customWidth="1"/>
    <col min="48" max="48" width="26.453125" style="11" customWidth="1"/>
    <col min="49" max="49" width="28.26953125" style="11" customWidth="1"/>
    <col min="50" max="50" width="31.26953125" style="11" customWidth="1"/>
    <col min="51" max="51" width="32.1796875" style="11" customWidth="1"/>
    <col min="52" max="52" width="33" style="11" customWidth="1"/>
    <col min="53" max="53" width="19.7265625" style="11" bestFit="1" customWidth="1"/>
    <col min="54" max="54" width="18.81640625" style="11" bestFit="1" customWidth="1"/>
    <col min="55" max="55" width="21.7265625" style="11" bestFit="1" customWidth="1"/>
    <col min="56" max="56" width="25.453125" style="11" bestFit="1" customWidth="1"/>
    <col min="57" max="57" width="20" style="11" bestFit="1" customWidth="1"/>
    <col min="58" max="58" width="22.7265625" style="11" bestFit="1" customWidth="1"/>
    <col min="59" max="59" width="21.81640625" style="11" customWidth="1"/>
    <col min="60" max="60" width="23" style="11" bestFit="1" customWidth="1"/>
    <col min="61" max="61" width="20" style="11" bestFit="1" customWidth="1"/>
    <col min="62" max="62" width="22.7265625" style="11" bestFit="1" customWidth="1"/>
    <col min="63" max="63" width="21.81640625" style="11" customWidth="1"/>
    <col min="64" max="65" width="23" style="11" bestFit="1" customWidth="1"/>
    <col min="66" max="66" width="20" style="11" bestFit="1" customWidth="1"/>
    <col min="67" max="67" width="23" style="11" bestFit="1" customWidth="1"/>
    <col min="68" max="68" width="20" style="11" bestFit="1" customWidth="1"/>
    <col min="69" max="69" width="22.7265625" style="11" bestFit="1" customWidth="1"/>
    <col min="70" max="70" width="23" style="11" bestFit="1" customWidth="1"/>
    <col min="71" max="71" width="22" style="11" customWidth="1"/>
    <col min="72" max="72" width="16.81640625" style="11" bestFit="1" customWidth="1"/>
    <col min="73" max="73" width="16" style="11" customWidth="1"/>
    <col min="74" max="74" width="23.26953125" style="11" customWidth="1"/>
    <col min="75" max="75" width="23.26953125" style="6" customWidth="1"/>
    <col min="76" max="76" width="13.453125" style="11" customWidth="1"/>
    <col min="77" max="16384" width="11.453125" style="11"/>
  </cols>
  <sheetData>
    <row r="1" spans="2:75" x14ac:dyDescent="0.3">
      <c r="Q1" s="786" t="s">
        <v>224</v>
      </c>
      <c r="R1" s="786"/>
      <c r="S1" s="786"/>
      <c r="T1" s="786"/>
      <c r="U1" s="786"/>
      <c r="V1" s="786"/>
      <c r="W1" s="786"/>
      <c r="X1" s="786"/>
      <c r="Y1" s="786"/>
      <c r="Z1" s="786"/>
      <c r="AA1" s="787" t="s">
        <v>223</v>
      </c>
      <c r="AB1" s="787"/>
      <c r="AC1" s="787"/>
      <c r="AD1" s="787"/>
      <c r="AE1" s="787"/>
      <c r="AF1" s="787"/>
      <c r="AG1" s="787"/>
      <c r="AH1" s="787"/>
      <c r="AI1" s="787"/>
      <c r="AJ1" s="787"/>
      <c r="AK1" s="788" t="s">
        <v>222</v>
      </c>
      <c r="AL1" s="788"/>
      <c r="AM1" s="788"/>
      <c r="AN1" s="788"/>
      <c r="AO1" s="788"/>
      <c r="AP1" s="788"/>
      <c r="AQ1" s="788"/>
      <c r="AR1" s="788"/>
      <c r="AS1" s="788"/>
      <c r="AT1" s="788"/>
      <c r="AU1" s="782" t="s">
        <v>225</v>
      </c>
      <c r="AV1" s="782"/>
      <c r="AW1" s="782"/>
      <c r="AX1" s="783" t="s">
        <v>229</v>
      </c>
      <c r="AY1" s="783"/>
      <c r="AZ1" s="783"/>
      <c r="BA1" s="783"/>
      <c r="BB1" s="784" t="s">
        <v>233</v>
      </c>
      <c r="BC1" s="784"/>
      <c r="BD1" s="785" t="s">
        <v>234</v>
      </c>
      <c r="BE1" s="785"/>
      <c r="BF1" s="785"/>
      <c r="BG1" s="45"/>
      <c r="BM1" s="551"/>
      <c r="BN1" s="551"/>
      <c r="BO1" s="551"/>
      <c r="BP1" s="551"/>
      <c r="BQ1" s="551"/>
      <c r="BR1" s="551"/>
      <c r="BS1" s="551"/>
      <c r="BW1" s="11"/>
    </row>
    <row r="2" spans="2:75" x14ac:dyDescent="0.3">
      <c r="B2" s="3" t="s">
        <v>127</v>
      </c>
      <c r="C2" s="3" t="s">
        <v>24</v>
      </c>
      <c r="D2" s="3" t="s">
        <v>432</v>
      </c>
      <c r="E2" s="3" t="s">
        <v>212</v>
      </c>
      <c r="F2" s="3" t="s">
        <v>221</v>
      </c>
      <c r="G2" s="3" t="s">
        <v>213</v>
      </c>
      <c r="H2" s="3" t="s">
        <v>214</v>
      </c>
      <c r="I2" s="3" t="s">
        <v>205</v>
      </c>
      <c r="J2" s="3" t="s">
        <v>204</v>
      </c>
      <c r="K2" s="3" t="s">
        <v>206</v>
      </c>
      <c r="L2" s="3" t="s">
        <v>207</v>
      </c>
      <c r="M2" s="3" t="s">
        <v>16</v>
      </c>
      <c r="N2" s="3" t="s">
        <v>208</v>
      </c>
      <c r="O2" s="3" t="s">
        <v>209</v>
      </c>
      <c r="P2" s="3" t="s">
        <v>210</v>
      </c>
      <c r="Q2" s="39" t="s">
        <v>876</v>
      </c>
      <c r="R2" s="7" t="s">
        <v>230</v>
      </c>
      <c r="S2" s="7" t="s">
        <v>305</v>
      </c>
      <c r="T2" s="7" t="s">
        <v>231</v>
      </c>
      <c r="U2" s="7" t="s">
        <v>877</v>
      </c>
      <c r="V2" s="7" t="s">
        <v>26</v>
      </c>
      <c r="W2" s="7" t="s">
        <v>874</v>
      </c>
      <c r="X2" s="7" t="s">
        <v>875</v>
      </c>
      <c r="Y2" s="7" t="s">
        <v>878</v>
      </c>
      <c r="Z2" s="7" t="s">
        <v>377</v>
      </c>
      <c r="AA2" s="35" t="s">
        <v>226</v>
      </c>
      <c r="AB2" s="13" t="s">
        <v>230</v>
      </c>
      <c r="AC2" s="13" t="s">
        <v>305</v>
      </c>
      <c r="AD2" s="13" t="s">
        <v>231</v>
      </c>
      <c r="AE2" s="13" t="s">
        <v>306</v>
      </c>
      <c r="AF2" s="13" t="s">
        <v>26</v>
      </c>
      <c r="AG2" s="13" t="s">
        <v>307</v>
      </c>
      <c r="AH2" s="13" t="s">
        <v>308</v>
      </c>
      <c r="AI2" s="13" t="s">
        <v>304</v>
      </c>
      <c r="AJ2" s="13" t="s">
        <v>309</v>
      </c>
      <c r="AK2" s="35" t="s">
        <v>226</v>
      </c>
      <c r="AL2" s="13" t="s">
        <v>230</v>
      </c>
      <c r="AM2" s="13" t="s">
        <v>305</v>
      </c>
      <c r="AN2" s="13" t="s">
        <v>231</v>
      </c>
      <c r="AO2" s="13" t="s">
        <v>306</v>
      </c>
      <c r="AP2" s="13" t="s">
        <v>26</v>
      </c>
      <c r="AQ2" s="13" t="s">
        <v>307</v>
      </c>
      <c r="AR2" s="13" t="s">
        <v>308</v>
      </c>
      <c r="AS2" s="13" t="s">
        <v>304</v>
      </c>
      <c r="AT2" s="13" t="s">
        <v>309</v>
      </c>
      <c r="AU2" s="35" t="s">
        <v>228</v>
      </c>
      <c r="AV2" s="13" t="s">
        <v>227</v>
      </c>
      <c r="AW2" s="13" t="s">
        <v>226</v>
      </c>
      <c r="AX2" s="35" t="s">
        <v>228</v>
      </c>
      <c r="AY2" s="13" t="s">
        <v>232</v>
      </c>
      <c r="AZ2" s="13" t="s">
        <v>230</v>
      </c>
      <c r="BA2" s="13" t="s">
        <v>231</v>
      </c>
      <c r="BB2" s="35" t="s">
        <v>958</v>
      </c>
      <c r="BC2" s="13" t="s">
        <v>959</v>
      </c>
      <c r="BD2" s="35" t="s">
        <v>228</v>
      </c>
      <c r="BE2" s="13" t="s">
        <v>235</v>
      </c>
      <c r="BF2" s="13" t="s">
        <v>236</v>
      </c>
      <c r="BG2" s="46" t="s">
        <v>226</v>
      </c>
      <c r="BH2" s="3" t="s">
        <v>433</v>
      </c>
      <c r="BI2" s="3" t="s">
        <v>26</v>
      </c>
      <c r="BJ2" s="3" t="s">
        <v>232</v>
      </c>
      <c r="BK2" s="3" t="s">
        <v>434</v>
      </c>
      <c r="BL2" s="3" t="s">
        <v>435</v>
      </c>
      <c r="BM2" s="178" t="s">
        <v>226</v>
      </c>
      <c r="BN2" s="552" t="s">
        <v>433</v>
      </c>
      <c r="BO2" s="552" t="s">
        <v>26</v>
      </c>
      <c r="BP2" s="552" t="s">
        <v>232</v>
      </c>
      <c r="BQ2" s="552" t="s">
        <v>434</v>
      </c>
      <c r="BR2" s="552" t="s">
        <v>435</v>
      </c>
      <c r="BS2" s="553" t="s">
        <v>305</v>
      </c>
      <c r="BW2" s="11"/>
    </row>
    <row r="3" spans="2:75" s="17" customFormat="1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40"/>
      <c r="R3" s="21"/>
      <c r="S3" s="21"/>
      <c r="T3" s="21"/>
      <c r="U3" s="21"/>
      <c r="V3" s="21"/>
      <c r="W3" s="21"/>
      <c r="X3" s="21"/>
      <c r="Y3" s="21"/>
      <c r="Z3" s="21"/>
      <c r="AA3" s="36"/>
      <c r="AB3" s="18"/>
      <c r="AC3" s="18"/>
      <c r="AD3" s="18"/>
      <c r="AE3" s="18"/>
      <c r="AF3" s="18"/>
      <c r="AG3" s="18"/>
      <c r="AH3" s="18"/>
      <c r="AI3" s="18"/>
      <c r="AJ3" s="18"/>
      <c r="AK3" s="36"/>
      <c r="AL3" s="18"/>
      <c r="AM3" s="18"/>
      <c r="AN3" s="18"/>
      <c r="AO3" s="18"/>
      <c r="AP3" s="18"/>
      <c r="AQ3" s="18"/>
      <c r="AR3" s="18"/>
      <c r="AS3" s="18"/>
      <c r="AT3" s="18"/>
      <c r="AU3" s="36"/>
      <c r="AV3" s="18"/>
      <c r="AW3" s="18"/>
      <c r="AX3" s="36"/>
      <c r="AY3" s="18"/>
      <c r="AZ3" s="18"/>
      <c r="BA3" s="18"/>
      <c r="BB3" s="36"/>
      <c r="BC3" s="18"/>
      <c r="BD3" s="36"/>
      <c r="BE3" s="18"/>
      <c r="BF3" s="18"/>
      <c r="BG3" s="36"/>
      <c r="BH3" s="18"/>
      <c r="BI3" s="18"/>
      <c r="BJ3" s="18"/>
      <c r="BK3" s="18"/>
      <c r="BL3" s="18"/>
      <c r="BM3" s="163"/>
      <c r="BN3" s="367"/>
      <c r="BO3" s="367"/>
      <c r="BP3" s="367"/>
      <c r="BQ3" s="367"/>
      <c r="BR3" s="367"/>
      <c r="BS3" s="554"/>
    </row>
    <row r="4" spans="2:75" x14ac:dyDescent="0.3">
      <c r="B4" s="3">
        <v>1</v>
      </c>
      <c r="C4" s="1" t="s">
        <v>0</v>
      </c>
      <c r="D4" s="22">
        <f>Datos!F4</f>
        <v>506000</v>
      </c>
      <c r="E4" s="22">
        <f>Datos!G4</f>
        <v>1793</v>
      </c>
      <c r="F4" s="33">
        <f t="shared" ref="F4:F27" si="0">+E4/D4*1000</f>
        <v>3.543478260869565</v>
      </c>
      <c r="G4" s="22">
        <f>Datos!L4</f>
        <v>796</v>
      </c>
      <c r="H4" s="22">
        <f>Datos!O4</f>
        <v>717</v>
      </c>
      <c r="I4" s="22">
        <f>Datos!P4+Datos!Q4</f>
        <v>209</v>
      </c>
      <c r="J4" s="22">
        <f>Datos!R4+Datos!S4+Datos!T4+Datos!U4+Datos!V4+Datos!W4</f>
        <v>1304</v>
      </c>
      <c r="K4" s="22">
        <f>Datos!I4</f>
        <v>1513</v>
      </c>
      <c r="L4" s="22">
        <v>0</v>
      </c>
      <c r="M4" s="22">
        <f>Datos!H4</f>
        <v>0</v>
      </c>
      <c r="N4" s="22">
        <v>0</v>
      </c>
      <c r="O4" s="22">
        <v>0</v>
      </c>
      <c r="P4" s="22">
        <v>0</v>
      </c>
      <c r="Q4" s="41">
        <f>Datos!X4</f>
        <v>604</v>
      </c>
      <c r="R4" s="26">
        <f>Datos!DE4</f>
        <v>121</v>
      </c>
      <c r="S4" s="26">
        <f>Datos!CQ4</f>
        <v>55</v>
      </c>
      <c r="T4" s="26">
        <f>Datos!CC4</f>
        <v>38</v>
      </c>
      <c r="U4" s="26">
        <f>Datos!BO4</f>
        <v>57</v>
      </c>
      <c r="V4" s="26">
        <f>Datos!AL4</f>
        <v>242</v>
      </c>
      <c r="W4" s="26">
        <f>Datos!EU4</f>
        <v>99</v>
      </c>
      <c r="X4" s="26">
        <f>Datos!FI4</f>
        <v>120</v>
      </c>
      <c r="Y4" s="26">
        <f>Datos!EG4</f>
        <v>90</v>
      </c>
      <c r="Z4" s="26">
        <f>Datos!DS4</f>
        <v>109</v>
      </c>
      <c r="AA4" s="37">
        <f>Datos!Z4</f>
        <v>604</v>
      </c>
      <c r="AB4" s="22">
        <f>Datos!DG4</f>
        <v>121</v>
      </c>
      <c r="AC4" s="22">
        <f>Datos!CS4</f>
        <v>55</v>
      </c>
      <c r="AD4" s="22">
        <f>Datos!CE4</f>
        <v>38</v>
      </c>
      <c r="AE4" s="22">
        <f>Datos!BQ4</f>
        <v>57</v>
      </c>
      <c r="AF4" s="22">
        <f>Datos!AN4</f>
        <v>242</v>
      </c>
      <c r="AG4" s="22">
        <f>Datos!EU4</f>
        <v>99</v>
      </c>
      <c r="AH4" s="22">
        <f>Datos!FK4</f>
        <v>120</v>
      </c>
      <c r="AI4" s="22">
        <f>Datos!EI4</f>
        <v>90</v>
      </c>
      <c r="AJ4" s="22">
        <f>Datos!DU4</f>
        <v>109</v>
      </c>
      <c r="AK4" s="37">
        <f>Datos!Y4</f>
        <v>0</v>
      </c>
      <c r="AL4" s="22">
        <f>Datos!DF4</f>
        <v>0</v>
      </c>
      <c r="AM4" s="22">
        <f>Datos!CR4</f>
        <v>0</v>
      </c>
      <c r="AN4" s="22">
        <f>Datos!CD4</f>
        <v>0</v>
      </c>
      <c r="AO4" s="22">
        <f>Datos!BP4</f>
        <v>0</v>
      </c>
      <c r="AP4" s="22">
        <f>Datos!AM4</f>
        <v>0</v>
      </c>
      <c r="AQ4" s="22">
        <f>Datos!EV4</f>
        <v>0</v>
      </c>
      <c r="AR4" s="22">
        <f>Datos!FJ4</f>
        <v>0</v>
      </c>
      <c r="AS4" s="22">
        <f>Datos!EH4</f>
        <v>0</v>
      </c>
      <c r="AT4" s="22">
        <f>Datos!DT4</f>
        <v>0</v>
      </c>
      <c r="AU4" s="37">
        <f>Datos!FI4</f>
        <v>120</v>
      </c>
      <c r="AV4" s="22">
        <f>Datos!AZ4</f>
        <v>47</v>
      </c>
      <c r="AW4" s="22">
        <f>Datos!X4</f>
        <v>604</v>
      </c>
      <c r="AX4" s="37">
        <f>Datos!EU4</f>
        <v>99</v>
      </c>
      <c r="AY4" s="22">
        <f>Datos!CQ4</f>
        <v>55</v>
      </c>
      <c r="AZ4" s="22">
        <f>Datos!DE4</f>
        <v>121</v>
      </c>
      <c r="BA4" s="22">
        <f>Datos!CC4</f>
        <v>38</v>
      </c>
      <c r="BB4" s="37">
        <v>129</v>
      </c>
      <c r="BC4" s="22">
        <v>109</v>
      </c>
      <c r="BD4" s="37">
        <f>Datos!EG4</f>
        <v>90</v>
      </c>
      <c r="BE4" s="22">
        <v>25</v>
      </c>
      <c r="BF4" s="22">
        <v>14</v>
      </c>
      <c r="BG4" s="37">
        <f>Datos!X4</f>
        <v>604</v>
      </c>
      <c r="BH4" s="22">
        <f>Datos!AZ4</f>
        <v>47</v>
      </c>
      <c r="BI4" s="22">
        <f>Datos!AL4</f>
        <v>242</v>
      </c>
      <c r="BJ4" s="22">
        <f>Datos!CQ4</f>
        <v>55</v>
      </c>
      <c r="BK4" s="22">
        <f>Datos!CC4</f>
        <v>38</v>
      </c>
      <c r="BL4" s="22">
        <f>Datos!BO4</f>
        <v>57</v>
      </c>
      <c r="BM4" s="555">
        <f t="shared" ref="BM4:BM28" si="1">(BG4/$E4)</f>
        <v>0.33686558839933073</v>
      </c>
      <c r="BN4" s="555">
        <f t="shared" ref="BN4:BN28" si="2">(BH4/$E4)</f>
        <v>2.6213050752928055E-2</v>
      </c>
      <c r="BO4" s="555">
        <f t="shared" ref="BO4:BO28" si="3">(BI4/$E4)</f>
        <v>0.13496932515337423</v>
      </c>
      <c r="BP4" s="555">
        <f t="shared" ref="BP4:BP28" si="4">(BJ4/$E4)</f>
        <v>3.0674846625766871E-2</v>
      </c>
      <c r="BQ4" s="555">
        <f t="shared" ref="BQ4:BQ28" si="5">(BK4/$E4)</f>
        <v>2.1193530395984383E-2</v>
      </c>
      <c r="BR4" s="555">
        <f t="shared" ref="BR4:BR28" si="6">(BL4/$E4)</f>
        <v>3.1790295593976572E-2</v>
      </c>
      <c r="BS4" s="555">
        <f t="shared" ref="BS4:BS28" si="7">(S4/$E4)</f>
        <v>3.0674846625766871E-2</v>
      </c>
      <c r="BW4" s="11"/>
    </row>
    <row r="5" spans="2:75" x14ac:dyDescent="0.3">
      <c r="B5" s="3">
        <v>2</v>
      </c>
      <c r="C5" s="1" t="s">
        <v>2</v>
      </c>
      <c r="D5" s="22">
        <f>Datos!F5</f>
        <v>551192</v>
      </c>
      <c r="E5" s="22">
        <f>Datos!G5</f>
        <v>1906</v>
      </c>
      <c r="F5" s="33">
        <f t="shared" si="0"/>
        <v>3.4579602026154226</v>
      </c>
      <c r="G5" s="22">
        <f>Datos!L5</f>
        <v>806</v>
      </c>
      <c r="H5" s="22">
        <f>Datos!O5</f>
        <v>795</v>
      </c>
      <c r="I5" s="22">
        <f>Datos!P5+Datos!Q5</f>
        <v>222</v>
      </c>
      <c r="J5" s="22">
        <f>Datos!R5+Datos!S5+Datos!T5+Datos!U5+Datos!V5+Datos!W5</f>
        <v>1379</v>
      </c>
      <c r="K5" s="22">
        <f>Datos!I5</f>
        <v>1601</v>
      </c>
      <c r="L5" s="22">
        <v>0</v>
      </c>
      <c r="M5" s="22">
        <f>Datos!H5</f>
        <v>0</v>
      </c>
      <c r="N5" s="22">
        <v>0</v>
      </c>
      <c r="O5" s="22">
        <v>0</v>
      </c>
      <c r="P5" s="22">
        <v>0</v>
      </c>
      <c r="Q5" s="41">
        <f>Datos!X5</f>
        <v>590</v>
      </c>
      <c r="R5" s="26">
        <f>Datos!DE5</f>
        <v>179</v>
      </c>
      <c r="S5" s="26">
        <f>Datos!CQ5</f>
        <v>64</v>
      </c>
      <c r="T5" s="26">
        <f>Datos!CC5</f>
        <v>48</v>
      </c>
      <c r="U5" s="26">
        <f>Datos!BO5</f>
        <v>48</v>
      </c>
      <c r="V5" s="26">
        <f>Datos!AL5</f>
        <v>284</v>
      </c>
      <c r="W5" s="26">
        <f>Datos!EU5</f>
        <v>132</v>
      </c>
      <c r="X5" s="26">
        <f>Datos!FI5</f>
        <v>185</v>
      </c>
      <c r="Y5" s="26">
        <f>Datos!EG5</f>
        <v>100</v>
      </c>
      <c r="Z5" s="26">
        <f>Datos!DS5</f>
        <v>104</v>
      </c>
      <c r="AA5" s="37">
        <f>Datos!Z5</f>
        <v>590</v>
      </c>
      <c r="AB5" s="22">
        <f>Datos!DG5</f>
        <v>179</v>
      </c>
      <c r="AC5" s="22">
        <f>Datos!CS5</f>
        <v>64</v>
      </c>
      <c r="AD5" s="22">
        <f>Datos!CE5</f>
        <v>48</v>
      </c>
      <c r="AE5" s="22">
        <f>Datos!BQ5</f>
        <v>48</v>
      </c>
      <c r="AF5" s="22">
        <f>Datos!AN5</f>
        <v>284</v>
      </c>
      <c r="AG5" s="22">
        <f>Datos!EU5</f>
        <v>132</v>
      </c>
      <c r="AH5" s="22">
        <f>Datos!FK5</f>
        <v>185</v>
      </c>
      <c r="AI5" s="22">
        <f>Datos!EI5</f>
        <v>100</v>
      </c>
      <c r="AJ5" s="22">
        <f>Datos!DU5</f>
        <v>104</v>
      </c>
      <c r="AK5" s="37">
        <f>Datos!Y5</f>
        <v>0</v>
      </c>
      <c r="AL5" s="22">
        <f>Datos!DF5</f>
        <v>0</v>
      </c>
      <c r="AM5" s="22">
        <f>Datos!CR5</f>
        <v>0</v>
      </c>
      <c r="AN5" s="22">
        <f>Datos!CD5</f>
        <v>0</v>
      </c>
      <c r="AO5" s="22">
        <f>Datos!BP5</f>
        <v>0</v>
      </c>
      <c r="AP5" s="22">
        <f>Datos!AM5</f>
        <v>0</v>
      </c>
      <c r="AQ5" s="22">
        <f>Datos!EV5</f>
        <v>0</v>
      </c>
      <c r="AR5" s="22">
        <f>Datos!FJ5</f>
        <v>0</v>
      </c>
      <c r="AS5" s="22">
        <f>Datos!EH5</f>
        <v>0</v>
      </c>
      <c r="AT5" s="22">
        <f>Datos!DT5</f>
        <v>0</v>
      </c>
      <c r="AU5" s="37">
        <f>Datos!FI5</f>
        <v>185</v>
      </c>
      <c r="AV5" s="22">
        <f>Datos!AZ5</f>
        <v>62</v>
      </c>
      <c r="AW5" s="22">
        <f>Datos!X5</f>
        <v>590</v>
      </c>
      <c r="AX5" s="37">
        <f>Datos!EU5</f>
        <v>132</v>
      </c>
      <c r="AY5" s="22">
        <f>Datos!CQ5</f>
        <v>64</v>
      </c>
      <c r="AZ5" s="22">
        <f>Datos!DE5</f>
        <v>179</v>
      </c>
      <c r="BA5" s="22">
        <f>Datos!CC5</f>
        <v>48</v>
      </c>
      <c r="BB5" s="37">
        <f>Datos!DS5</f>
        <v>104</v>
      </c>
      <c r="BC5" s="22">
        <v>83</v>
      </c>
      <c r="BD5" s="37">
        <f>Datos!EG5</f>
        <v>100</v>
      </c>
      <c r="BE5" s="22">
        <v>13</v>
      </c>
      <c r="BF5" s="22">
        <v>13</v>
      </c>
      <c r="BG5" s="37">
        <f>Datos!X5</f>
        <v>590</v>
      </c>
      <c r="BH5" s="22">
        <f>Datos!AZ5</f>
        <v>62</v>
      </c>
      <c r="BI5" s="22">
        <f>Datos!AL5</f>
        <v>284</v>
      </c>
      <c r="BJ5" s="22">
        <f>Datos!CQ5</f>
        <v>64</v>
      </c>
      <c r="BK5" s="22">
        <f>Datos!CC5</f>
        <v>48</v>
      </c>
      <c r="BL5" s="22">
        <f>Datos!BO5</f>
        <v>48</v>
      </c>
      <c r="BM5" s="555">
        <f t="shared" si="1"/>
        <v>0.30954879328436519</v>
      </c>
      <c r="BN5" s="555">
        <f t="shared" si="2"/>
        <v>3.2528856243441762E-2</v>
      </c>
      <c r="BO5" s="555">
        <f t="shared" si="3"/>
        <v>0.14900314795383002</v>
      </c>
      <c r="BP5" s="555">
        <f t="shared" si="4"/>
        <v>3.3578174186778595E-2</v>
      </c>
      <c r="BQ5" s="555">
        <f t="shared" si="5"/>
        <v>2.5183630640083946E-2</v>
      </c>
      <c r="BR5" s="555">
        <f t="shared" si="6"/>
        <v>2.5183630640083946E-2</v>
      </c>
      <c r="BS5" s="555">
        <f t="shared" si="7"/>
        <v>3.3578174186778595E-2</v>
      </c>
      <c r="BW5" s="11"/>
    </row>
    <row r="6" spans="2:75" x14ac:dyDescent="0.3">
      <c r="B6" s="3">
        <v>3</v>
      </c>
      <c r="C6" s="1" t="s">
        <v>3</v>
      </c>
      <c r="D6" s="22">
        <f>Datos!F6</f>
        <v>596389</v>
      </c>
      <c r="E6" s="22">
        <f>Datos!G6</f>
        <v>1960</v>
      </c>
      <c r="F6" s="33">
        <f t="shared" si="0"/>
        <v>3.2864455917194983</v>
      </c>
      <c r="G6" s="22">
        <f>Datos!L6</f>
        <v>836</v>
      </c>
      <c r="H6" s="22">
        <f>Datos!O6</f>
        <v>824</v>
      </c>
      <c r="I6" s="22">
        <f>Datos!P6+Datos!Q6</f>
        <v>243</v>
      </c>
      <c r="J6" s="22">
        <f>Datos!R6+Datos!S6+Datos!T6+Datos!U6+Datos!V6+Datos!W6</f>
        <v>1417</v>
      </c>
      <c r="K6" s="22">
        <f>Datos!I6</f>
        <v>1648</v>
      </c>
      <c r="L6" s="22">
        <v>0</v>
      </c>
      <c r="M6" s="22">
        <f>Datos!H6</f>
        <v>12</v>
      </c>
      <c r="N6" s="22">
        <v>0</v>
      </c>
      <c r="O6" s="22">
        <v>0</v>
      </c>
      <c r="P6" s="22">
        <v>0</v>
      </c>
      <c r="Q6" s="41">
        <f>Datos!X6</f>
        <v>678</v>
      </c>
      <c r="R6" s="26">
        <f>Datos!DE6</f>
        <v>188</v>
      </c>
      <c r="S6" s="26">
        <f>Datos!CQ6</f>
        <v>61</v>
      </c>
      <c r="T6" s="26">
        <f>Datos!CC6</f>
        <v>52</v>
      </c>
      <c r="U6" s="26">
        <f>Datos!BO6</f>
        <v>35</v>
      </c>
      <c r="V6" s="26">
        <f>Datos!AL6</f>
        <v>212</v>
      </c>
      <c r="W6" s="26">
        <f>Datos!EU6</f>
        <v>210</v>
      </c>
      <c r="X6" s="26">
        <f>Datos!FI6</f>
        <v>144</v>
      </c>
      <c r="Y6" s="26">
        <f>Datos!EG6</f>
        <v>100</v>
      </c>
      <c r="Z6" s="26">
        <f>Datos!DS6</f>
        <v>131</v>
      </c>
      <c r="AA6" s="37">
        <f>Datos!Z6</f>
        <v>659</v>
      </c>
      <c r="AB6" s="22">
        <f>Datos!DG6</f>
        <v>184</v>
      </c>
      <c r="AC6" s="22">
        <f>Datos!CS6</f>
        <v>61</v>
      </c>
      <c r="AD6" s="22">
        <f>Datos!CE6</f>
        <v>49</v>
      </c>
      <c r="AE6" s="22">
        <f>Datos!BQ6</f>
        <v>28</v>
      </c>
      <c r="AF6" s="22">
        <f>Datos!AN6</f>
        <v>209</v>
      </c>
      <c r="AG6" s="22">
        <f>Datos!EU6</f>
        <v>210</v>
      </c>
      <c r="AH6" s="22">
        <f>Datos!FK6</f>
        <v>144</v>
      </c>
      <c r="AI6" s="22">
        <f>Datos!EI6</f>
        <v>100</v>
      </c>
      <c r="AJ6" s="22">
        <f>Datos!DU6</f>
        <v>131</v>
      </c>
      <c r="AK6" s="37">
        <f>Datos!Y6</f>
        <v>19</v>
      </c>
      <c r="AL6" s="22">
        <f>Datos!DF6</f>
        <v>4</v>
      </c>
      <c r="AM6" s="22">
        <f>Datos!CR6</f>
        <v>0</v>
      </c>
      <c r="AN6" s="22">
        <f>Datos!CD6</f>
        <v>3</v>
      </c>
      <c r="AO6" s="22">
        <f>Datos!BP6</f>
        <v>7</v>
      </c>
      <c r="AP6" s="22">
        <f>Datos!AM6</f>
        <v>3</v>
      </c>
      <c r="AQ6" s="22">
        <f>Datos!EV6</f>
        <v>0</v>
      </c>
      <c r="AR6" s="22">
        <f>Datos!FJ6</f>
        <v>0</v>
      </c>
      <c r="AS6" s="22">
        <f>Datos!EH6</f>
        <v>0</v>
      </c>
      <c r="AT6" s="22">
        <f>Datos!DT6</f>
        <v>0</v>
      </c>
      <c r="AU6" s="37">
        <f>Datos!FI6</f>
        <v>144</v>
      </c>
      <c r="AV6" s="22">
        <f>Datos!AZ6</f>
        <v>72</v>
      </c>
      <c r="AW6" s="22">
        <f>Datos!X6</f>
        <v>678</v>
      </c>
      <c r="AX6" s="37">
        <f>Datos!EU6</f>
        <v>210</v>
      </c>
      <c r="AY6" s="22">
        <f>Datos!CQ6</f>
        <v>61</v>
      </c>
      <c r="AZ6" s="22">
        <f>Datos!DE6</f>
        <v>188</v>
      </c>
      <c r="BA6" s="22">
        <f>Datos!CC6</f>
        <v>52</v>
      </c>
      <c r="BB6" s="37">
        <f>Datos!DS6</f>
        <v>131</v>
      </c>
      <c r="BC6" s="22">
        <v>102</v>
      </c>
      <c r="BD6" s="37">
        <f>Datos!EG6</f>
        <v>100</v>
      </c>
      <c r="BE6" s="22">
        <v>20</v>
      </c>
      <c r="BF6" s="22">
        <v>11</v>
      </c>
      <c r="BG6" s="37">
        <f>Datos!X6</f>
        <v>678</v>
      </c>
      <c r="BH6" s="22">
        <f>Datos!AZ6</f>
        <v>72</v>
      </c>
      <c r="BI6" s="22">
        <f>Datos!AL6</f>
        <v>212</v>
      </c>
      <c r="BJ6" s="22">
        <f>Datos!CQ6</f>
        <v>61</v>
      </c>
      <c r="BK6" s="22">
        <f>Datos!CC6</f>
        <v>52</v>
      </c>
      <c r="BL6" s="22">
        <f>Datos!BO6</f>
        <v>35</v>
      </c>
      <c r="BM6" s="555">
        <f t="shared" si="1"/>
        <v>0.34591836734693876</v>
      </c>
      <c r="BN6" s="555">
        <f t="shared" si="2"/>
        <v>3.6734693877551024E-2</v>
      </c>
      <c r="BO6" s="555">
        <f t="shared" si="3"/>
        <v>0.10816326530612246</v>
      </c>
      <c r="BP6" s="555">
        <f t="shared" si="4"/>
        <v>3.1122448979591835E-2</v>
      </c>
      <c r="BQ6" s="555">
        <f t="shared" si="5"/>
        <v>2.6530612244897958E-2</v>
      </c>
      <c r="BR6" s="555">
        <f t="shared" si="6"/>
        <v>1.7857142857142856E-2</v>
      </c>
      <c r="BS6" s="555">
        <f t="shared" si="7"/>
        <v>3.1122448979591835E-2</v>
      </c>
      <c r="BW6" s="11"/>
    </row>
    <row r="7" spans="2:75" x14ac:dyDescent="0.3">
      <c r="B7" s="3">
        <v>4</v>
      </c>
      <c r="C7" s="1" t="s">
        <v>4</v>
      </c>
      <c r="D7" s="22">
        <f>Datos!F7</f>
        <v>609271</v>
      </c>
      <c r="E7" s="22">
        <f>Datos!G7</f>
        <v>1762</v>
      </c>
      <c r="F7" s="33">
        <f t="shared" si="0"/>
        <v>2.8919807442008563</v>
      </c>
      <c r="G7" s="22">
        <f>Datos!L7</f>
        <v>906</v>
      </c>
      <c r="H7" s="22">
        <f>Datos!O7</f>
        <v>856</v>
      </c>
      <c r="I7" s="22">
        <f>Datos!P7+Datos!Q7</f>
        <v>264</v>
      </c>
      <c r="J7" s="22">
        <f>Datos!R7+Datos!S7+Datos!T7+Datos!U7+Datos!V7+Datos!W7</f>
        <v>1498</v>
      </c>
      <c r="K7" s="22">
        <f>Datos!I7</f>
        <v>1702</v>
      </c>
      <c r="L7" s="22">
        <v>0</v>
      </c>
      <c r="M7" s="22">
        <f>Datos!H7</f>
        <v>60</v>
      </c>
      <c r="N7" s="22">
        <v>0</v>
      </c>
      <c r="O7" s="22">
        <v>1</v>
      </c>
      <c r="P7" s="22">
        <v>0</v>
      </c>
      <c r="Q7" s="41">
        <f>Datos!X7</f>
        <v>494</v>
      </c>
      <c r="R7" s="26">
        <f>Datos!DE7</f>
        <v>160</v>
      </c>
      <c r="S7" s="26">
        <f>Datos!CQ7</f>
        <v>55</v>
      </c>
      <c r="T7" s="26">
        <f>Datos!CC7</f>
        <v>31</v>
      </c>
      <c r="U7" s="26">
        <f>Datos!BO7</f>
        <v>20</v>
      </c>
      <c r="V7" s="26">
        <f>Datos!AL7</f>
        <v>253</v>
      </c>
      <c r="W7" s="26">
        <f>Datos!EU7</f>
        <v>141</v>
      </c>
      <c r="X7" s="26">
        <f>Datos!FI7</f>
        <v>102</v>
      </c>
      <c r="Y7" s="26">
        <f>Datos!EG7</f>
        <v>53</v>
      </c>
      <c r="Z7" s="26">
        <f>Datos!DS7</f>
        <v>79</v>
      </c>
      <c r="AA7" s="37">
        <f>Datos!Z7</f>
        <v>475</v>
      </c>
      <c r="AB7" s="22">
        <f>Datos!DG7</f>
        <v>151</v>
      </c>
      <c r="AC7" s="22">
        <f>Datos!CS7</f>
        <v>49</v>
      </c>
      <c r="AD7" s="22">
        <f>Datos!CE7</f>
        <v>27</v>
      </c>
      <c r="AE7" s="22">
        <f>Datos!BQ7</f>
        <v>11</v>
      </c>
      <c r="AF7" s="22">
        <f>Datos!AN7</f>
        <v>251</v>
      </c>
      <c r="AG7" s="22">
        <f>Datos!EU7</f>
        <v>141</v>
      </c>
      <c r="AH7" s="22">
        <f>Datos!FK7</f>
        <v>102</v>
      </c>
      <c r="AI7" s="22">
        <f>Datos!EI7</f>
        <v>53</v>
      </c>
      <c r="AJ7" s="22">
        <f>Datos!DU7</f>
        <v>79</v>
      </c>
      <c r="AK7" s="37">
        <f>Datos!Y7</f>
        <v>19</v>
      </c>
      <c r="AL7" s="22">
        <f>Datos!DF7</f>
        <v>9</v>
      </c>
      <c r="AM7" s="22">
        <f>Datos!CR7</f>
        <v>6</v>
      </c>
      <c r="AN7" s="22">
        <f>Datos!CD7</f>
        <v>4</v>
      </c>
      <c r="AO7" s="22">
        <f>Datos!BP7</f>
        <v>9</v>
      </c>
      <c r="AP7" s="22">
        <f>Datos!AM7</f>
        <v>2</v>
      </c>
      <c r="AQ7" s="22">
        <f>Datos!EV7</f>
        <v>0</v>
      </c>
      <c r="AR7" s="22">
        <f>Datos!FJ7</f>
        <v>0</v>
      </c>
      <c r="AS7" s="22">
        <f>Datos!EH7</f>
        <v>0</v>
      </c>
      <c r="AT7" s="22">
        <f>Datos!DT7</f>
        <v>0</v>
      </c>
      <c r="AU7" s="37">
        <f>Datos!FI7</f>
        <v>102</v>
      </c>
      <c r="AV7" s="22">
        <f>Datos!AZ7</f>
        <v>59</v>
      </c>
      <c r="AW7" s="22">
        <f>Datos!X7</f>
        <v>494</v>
      </c>
      <c r="AX7" s="37">
        <f>Datos!EU7</f>
        <v>141</v>
      </c>
      <c r="AY7" s="22">
        <f>Datos!CQ7</f>
        <v>55</v>
      </c>
      <c r="AZ7" s="22">
        <f>Datos!DE7</f>
        <v>160</v>
      </c>
      <c r="BA7" s="22">
        <f>Datos!CC7</f>
        <v>31</v>
      </c>
      <c r="BB7" s="37">
        <f>Datos!DS7</f>
        <v>79</v>
      </c>
      <c r="BC7" s="22">
        <v>66</v>
      </c>
      <c r="BD7" s="37">
        <f>Datos!EG7</f>
        <v>53</v>
      </c>
      <c r="BE7" s="22">
        <v>11</v>
      </c>
      <c r="BF7" s="22">
        <v>15</v>
      </c>
      <c r="BG7" s="37">
        <f>Datos!X7</f>
        <v>494</v>
      </c>
      <c r="BH7" s="22">
        <f>Datos!AZ7</f>
        <v>59</v>
      </c>
      <c r="BI7" s="22">
        <f>Datos!AL7</f>
        <v>253</v>
      </c>
      <c r="BJ7" s="22">
        <f>Datos!CQ7</f>
        <v>55</v>
      </c>
      <c r="BK7" s="22">
        <f>Datos!CC7</f>
        <v>31</v>
      </c>
      <c r="BL7" s="22">
        <f>Datos!BO7</f>
        <v>20</v>
      </c>
      <c r="BM7" s="555">
        <f t="shared" si="1"/>
        <v>0.28036322360953464</v>
      </c>
      <c r="BN7" s="555">
        <f t="shared" si="2"/>
        <v>3.3484676503972757E-2</v>
      </c>
      <c r="BO7" s="555">
        <f t="shared" si="3"/>
        <v>0.14358683314415438</v>
      </c>
      <c r="BP7" s="555">
        <f t="shared" si="4"/>
        <v>3.1214528944381384E-2</v>
      </c>
      <c r="BQ7" s="555">
        <f t="shared" si="5"/>
        <v>1.7593643586833144E-2</v>
      </c>
      <c r="BR7" s="555">
        <f t="shared" si="6"/>
        <v>1.1350737797956867E-2</v>
      </c>
      <c r="BS7" s="555">
        <f t="shared" si="7"/>
        <v>3.1214528944381384E-2</v>
      </c>
      <c r="BW7" s="11"/>
    </row>
    <row r="8" spans="2:75" x14ac:dyDescent="0.3">
      <c r="B8" s="3">
        <v>5</v>
      </c>
      <c r="C8" s="1" t="s">
        <v>5</v>
      </c>
      <c r="D8" s="22">
        <f>Datos!F8</f>
        <v>508295</v>
      </c>
      <c r="E8" s="22">
        <f>Datos!G8</f>
        <v>1921</v>
      </c>
      <c r="F8" s="33">
        <f t="shared" si="0"/>
        <v>3.7793013899408807</v>
      </c>
      <c r="G8" s="22">
        <f>Datos!L8</f>
        <v>861</v>
      </c>
      <c r="H8" s="22">
        <f>Datos!O8</f>
        <v>760</v>
      </c>
      <c r="I8" s="22">
        <f>Datos!P8+Datos!Q8</f>
        <v>253</v>
      </c>
      <c r="J8" s="22">
        <f>Datos!R8+Datos!S8+Datos!T8+Datos!U8+Datos!V8+Datos!W8</f>
        <v>1368</v>
      </c>
      <c r="K8" s="22">
        <f>Datos!I8</f>
        <v>1526</v>
      </c>
      <c r="L8" s="22">
        <v>0</v>
      </c>
      <c r="M8" s="22">
        <f>Datos!H8</f>
        <v>95</v>
      </c>
      <c r="N8" s="22">
        <v>0</v>
      </c>
      <c r="O8" s="22">
        <v>6</v>
      </c>
      <c r="P8" s="22">
        <v>0</v>
      </c>
      <c r="Q8" s="41">
        <f>Datos!X8</f>
        <v>435</v>
      </c>
      <c r="R8" s="26">
        <f>Datos!DE8</f>
        <v>144</v>
      </c>
      <c r="S8" s="26">
        <f>Datos!CQ8</f>
        <v>61</v>
      </c>
      <c r="T8" s="26">
        <f>Datos!CC8</f>
        <v>33</v>
      </c>
      <c r="U8" s="26">
        <f>Datos!BO8</f>
        <v>18</v>
      </c>
      <c r="V8" s="26">
        <f>Datos!AL8</f>
        <v>154</v>
      </c>
      <c r="W8" s="26">
        <f>Datos!EU8</f>
        <v>174</v>
      </c>
      <c r="X8" s="26">
        <f>Datos!FI8</f>
        <v>142</v>
      </c>
      <c r="Y8" s="26">
        <f>Datos!EG8</f>
        <v>89</v>
      </c>
      <c r="Z8" s="26">
        <f>Datos!DS8</f>
        <v>92</v>
      </c>
      <c r="AA8" s="37">
        <f>Datos!Z8</f>
        <v>419</v>
      </c>
      <c r="AB8" s="22">
        <f>Datos!DG8</f>
        <v>137</v>
      </c>
      <c r="AC8" s="22">
        <f>Datos!CS8</f>
        <v>50</v>
      </c>
      <c r="AD8" s="22">
        <f>Datos!CE8</f>
        <v>27</v>
      </c>
      <c r="AE8" s="22">
        <f>Datos!BQ8</f>
        <v>10</v>
      </c>
      <c r="AF8" s="22">
        <f>Datos!AN8</f>
        <v>149</v>
      </c>
      <c r="AG8" s="22">
        <f>Datos!EU8</f>
        <v>174</v>
      </c>
      <c r="AH8" s="22">
        <f>Datos!FK8</f>
        <v>142</v>
      </c>
      <c r="AI8" s="22">
        <f>Datos!EI8</f>
        <v>89</v>
      </c>
      <c r="AJ8" s="22">
        <f>Datos!DU8</f>
        <v>92</v>
      </c>
      <c r="AK8" s="37">
        <f>Datos!Y8</f>
        <v>16</v>
      </c>
      <c r="AL8" s="22">
        <f>Datos!DF8</f>
        <v>7</v>
      </c>
      <c r="AM8" s="22">
        <f>Datos!CR8</f>
        <v>11</v>
      </c>
      <c r="AN8" s="22">
        <f>Datos!CD8</f>
        <v>6</v>
      </c>
      <c r="AO8" s="22">
        <f>Datos!BP8</f>
        <v>8</v>
      </c>
      <c r="AP8" s="22">
        <f>Datos!AM8</f>
        <v>5</v>
      </c>
      <c r="AQ8" s="22">
        <f>Datos!EV8</f>
        <v>0</v>
      </c>
      <c r="AR8" s="22">
        <f>Datos!FJ8</f>
        <v>0</v>
      </c>
      <c r="AS8" s="22">
        <f>Datos!EH8</f>
        <v>0</v>
      </c>
      <c r="AT8" s="22">
        <f>Datos!DT8</f>
        <v>0</v>
      </c>
      <c r="AU8" s="37">
        <f>Datos!FI8</f>
        <v>142</v>
      </c>
      <c r="AV8" s="22">
        <f>Datos!AZ8</f>
        <v>45</v>
      </c>
      <c r="AW8" s="22">
        <f>Datos!X8</f>
        <v>435</v>
      </c>
      <c r="AX8" s="37">
        <f>Datos!EU8</f>
        <v>174</v>
      </c>
      <c r="AY8" s="22">
        <f>Datos!CQ8</f>
        <v>61</v>
      </c>
      <c r="AZ8" s="22">
        <f>Datos!DE8</f>
        <v>144</v>
      </c>
      <c r="BA8" s="22">
        <f>Datos!CC8</f>
        <v>33</v>
      </c>
      <c r="BB8" s="37">
        <f>Datos!DS8</f>
        <v>92</v>
      </c>
      <c r="BC8" s="22">
        <v>63</v>
      </c>
      <c r="BD8" s="37">
        <f>Datos!EG8</f>
        <v>89</v>
      </c>
      <c r="BE8" s="22">
        <v>17</v>
      </c>
      <c r="BF8" s="22">
        <v>12</v>
      </c>
      <c r="BG8" s="37">
        <f>Datos!X8</f>
        <v>435</v>
      </c>
      <c r="BH8" s="22">
        <f>Datos!AZ8</f>
        <v>45</v>
      </c>
      <c r="BI8" s="22">
        <f>Datos!AL8</f>
        <v>154</v>
      </c>
      <c r="BJ8" s="22">
        <f>Datos!CQ8</f>
        <v>61</v>
      </c>
      <c r="BK8" s="22">
        <f>Datos!CC8</f>
        <v>33</v>
      </c>
      <c r="BL8" s="22">
        <f>Datos!BO8</f>
        <v>18</v>
      </c>
      <c r="BM8" s="555">
        <f t="shared" si="1"/>
        <v>0.22644456012493494</v>
      </c>
      <c r="BN8" s="555">
        <f t="shared" si="2"/>
        <v>2.342529932326913E-2</v>
      </c>
      <c r="BO8" s="555">
        <f t="shared" si="3"/>
        <v>8.0166579906298802E-2</v>
      </c>
      <c r="BP8" s="555">
        <f t="shared" si="4"/>
        <v>3.1754294638209266E-2</v>
      </c>
      <c r="BQ8" s="555">
        <f t="shared" si="5"/>
        <v>1.7178552837064029E-2</v>
      </c>
      <c r="BR8" s="555">
        <f t="shared" si="6"/>
        <v>9.3701197293076521E-3</v>
      </c>
      <c r="BS8" s="555">
        <f t="shared" si="7"/>
        <v>3.1754294638209266E-2</v>
      </c>
      <c r="BW8" s="11"/>
    </row>
    <row r="9" spans="2:75" x14ac:dyDescent="0.3">
      <c r="B9" s="3">
        <v>6</v>
      </c>
      <c r="C9" s="1" t="s">
        <v>6</v>
      </c>
      <c r="D9" s="22">
        <f>Datos!F9</f>
        <v>650363</v>
      </c>
      <c r="E9" s="22">
        <f>Datos!G9</f>
        <v>2251</v>
      </c>
      <c r="F9" s="33">
        <f t="shared" si="0"/>
        <v>3.4611440072697861</v>
      </c>
      <c r="G9" s="22">
        <f>Datos!L9</f>
        <v>1179</v>
      </c>
      <c r="H9" s="22">
        <f>Datos!O9</f>
        <v>902</v>
      </c>
      <c r="I9" s="22">
        <f>Datos!P9+Datos!Q9</f>
        <v>301</v>
      </c>
      <c r="J9" s="22">
        <f>Datos!R9+Datos!S9+Datos!T9+Datos!U9+Datos!V9+Datos!W9</f>
        <v>1780</v>
      </c>
      <c r="K9" s="22">
        <f>Datos!I9</f>
        <v>1994</v>
      </c>
      <c r="L9" s="22">
        <v>0</v>
      </c>
      <c r="M9" s="22">
        <f>Datos!H9</f>
        <v>194</v>
      </c>
      <c r="N9" s="22">
        <v>0</v>
      </c>
      <c r="O9" s="22">
        <v>6</v>
      </c>
      <c r="P9" s="22">
        <v>0</v>
      </c>
      <c r="Q9" s="41">
        <f>Datos!X9</f>
        <v>651</v>
      </c>
      <c r="R9" s="26">
        <f>Datos!DE9</f>
        <v>170</v>
      </c>
      <c r="S9" s="26">
        <f>Datos!CQ9</f>
        <v>94</v>
      </c>
      <c r="T9" s="26">
        <f>Datos!CC9</f>
        <v>50</v>
      </c>
      <c r="U9" s="26">
        <f>Datos!BO9</f>
        <v>25</v>
      </c>
      <c r="V9" s="26">
        <f>Datos!AL9</f>
        <v>249</v>
      </c>
      <c r="W9" s="26">
        <f>Datos!EU9</f>
        <v>260</v>
      </c>
      <c r="X9" s="26">
        <f>Datos!FI9</f>
        <v>203</v>
      </c>
      <c r="Y9" s="26">
        <f>Datos!EG9</f>
        <v>120</v>
      </c>
      <c r="Z9" s="26">
        <f>Datos!DS9</f>
        <v>131</v>
      </c>
      <c r="AA9" s="37">
        <f>Datos!Z9</f>
        <v>630</v>
      </c>
      <c r="AB9" s="22">
        <f>Datos!DG9</f>
        <v>160</v>
      </c>
      <c r="AC9" s="22">
        <f>Datos!CS9</f>
        <v>73</v>
      </c>
      <c r="AD9" s="22">
        <f>Datos!CE9</f>
        <v>44</v>
      </c>
      <c r="AE9" s="22">
        <f>Datos!BQ9</f>
        <v>16</v>
      </c>
      <c r="AF9" s="22">
        <f>Datos!AN9</f>
        <v>240</v>
      </c>
      <c r="AG9" s="22">
        <f>Datos!EU9</f>
        <v>260</v>
      </c>
      <c r="AH9" s="22">
        <f>Datos!FK9</f>
        <v>203</v>
      </c>
      <c r="AI9" s="22">
        <f>Datos!EI9</f>
        <v>120</v>
      </c>
      <c r="AJ9" s="22">
        <f>Datos!DU9</f>
        <v>131</v>
      </c>
      <c r="AK9" s="37">
        <f>Datos!Y9</f>
        <v>21</v>
      </c>
      <c r="AL9" s="22">
        <f>Datos!DF9</f>
        <v>10</v>
      </c>
      <c r="AM9" s="22">
        <f>Datos!CR9</f>
        <v>21</v>
      </c>
      <c r="AN9" s="22">
        <f>Datos!CD9</f>
        <v>6</v>
      </c>
      <c r="AO9" s="22">
        <f>Datos!BP9</f>
        <v>9</v>
      </c>
      <c r="AP9" s="22">
        <f>Datos!AM9</f>
        <v>9</v>
      </c>
      <c r="AQ9" s="22">
        <f>Datos!EV9</f>
        <v>0</v>
      </c>
      <c r="AR9" s="22">
        <f>Datos!FJ9</f>
        <v>0</v>
      </c>
      <c r="AS9" s="22">
        <f>Datos!EH9</f>
        <v>0</v>
      </c>
      <c r="AT9" s="22">
        <f>Datos!DT9</f>
        <v>0</v>
      </c>
      <c r="AU9" s="37">
        <f>Datos!FI9</f>
        <v>203</v>
      </c>
      <c r="AV9" s="22">
        <f>Datos!AZ9</f>
        <v>93</v>
      </c>
      <c r="AW9" s="22">
        <f>Datos!X9</f>
        <v>651</v>
      </c>
      <c r="AX9" s="37">
        <f>Datos!EU9</f>
        <v>260</v>
      </c>
      <c r="AY9" s="22">
        <f>Datos!CQ9</f>
        <v>94</v>
      </c>
      <c r="AZ9" s="22">
        <f>Datos!DE9</f>
        <v>170</v>
      </c>
      <c r="BA9" s="22">
        <f>Datos!CC9</f>
        <v>50</v>
      </c>
      <c r="BB9" s="37">
        <f>Datos!DS9</f>
        <v>131</v>
      </c>
      <c r="BC9" s="22">
        <v>85</v>
      </c>
      <c r="BD9" s="37">
        <f>Datos!EG9</f>
        <v>120</v>
      </c>
      <c r="BE9" s="22">
        <v>32</v>
      </c>
      <c r="BF9" s="22">
        <v>13</v>
      </c>
      <c r="BG9" s="37">
        <f>Datos!X9</f>
        <v>651</v>
      </c>
      <c r="BH9" s="22">
        <f>Datos!AZ9</f>
        <v>93</v>
      </c>
      <c r="BI9" s="22">
        <f>Datos!AL9</f>
        <v>249</v>
      </c>
      <c r="BJ9" s="22">
        <f>Datos!CQ9</f>
        <v>94</v>
      </c>
      <c r="BK9" s="22">
        <f>Datos!CC9</f>
        <v>50</v>
      </c>
      <c r="BL9" s="22">
        <f>Datos!BO9</f>
        <v>25</v>
      </c>
      <c r="BM9" s="555">
        <f t="shared" si="1"/>
        <v>0.28920479786761438</v>
      </c>
      <c r="BN9" s="555">
        <f t="shared" si="2"/>
        <v>4.1314971123944916E-2</v>
      </c>
      <c r="BO9" s="555">
        <f t="shared" si="3"/>
        <v>0.11061750333185251</v>
      </c>
      <c r="BP9" s="555">
        <f t="shared" si="4"/>
        <v>4.1759218125277657E-2</v>
      </c>
      <c r="BQ9" s="555">
        <f t="shared" si="5"/>
        <v>2.2212350066637049E-2</v>
      </c>
      <c r="BR9" s="555">
        <f t="shared" si="6"/>
        <v>1.1106175033318524E-2</v>
      </c>
      <c r="BS9" s="555">
        <f t="shared" si="7"/>
        <v>4.1759218125277657E-2</v>
      </c>
      <c r="BW9" s="11"/>
    </row>
    <row r="10" spans="2:75" x14ac:dyDescent="0.3">
      <c r="B10" s="3">
        <v>7</v>
      </c>
      <c r="C10" s="1" t="s">
        <v>7</v>
      </c>
      <c r="D10" s="22">
        <f>Datos!F10</f>
        <v>771287</v>
      </c>
      <c r="E10" s="22">
        <f>Datos!G10</f>
        <v>2558</v>
      </c>
      <c r="F10" s="33">
        <f t="shared" si="0"/>
        <v>3.3165345714370917</v>
      </c>
      <c r="G10" s="22">
        <f>Datos!L10</f>
        <v>1109</v>
      </c>
      <c r="H10" s="22">
        <f>Datos!O10</f>
        <v>890</v>
      </c>
      <c r="I10" s="22">
        <f>Datos!P10+Datos!Q10</f>
        <v>319</v>
      </c>
      <c r="J10" s="22">
        <f>Datos!R10+Datos!S10+Datos!T10+Datos!U10+Datos!V10+Datos!W10</f>
        <v>1680</v>
      </c>
      <c r="K10" s="22">
        <f>Datos!I10</f>
        <v>1850</v>
      </c>
      <c r="L10" s="22">
        <v>68</v>
      </c>
      <c r="M10" s="22">
        <f>Datos!H10</f>
        <v>321</v>
      </c>
      <c r="N10" s="22">
        <v>0</v>
      </c>
      <c r="O10" s="22">
        <v>1</v>
      </c>
      <c r="P10" s="22">
        <v>0</v>
      </c>
      <c r="Q10" s="41">
        <f>Datos!X10</f>
        <v>814</v>
      </c>
      <c r="R10" s="26">
        <f>Datos!DE10</f>
        <v>185</v>
      </c>
      <c r="S10" s="26">
        <f>Datos!CQ10</f>
        <v>76</v>
      </c>
      <c r="T10" s="26">
        <f>Datos!CC10</f>
        <v>52</v>
      </c>
      <c r="U10" s="26">
        <f>Datos!BO10</f>
        <v>41</v>
      </c>
      <c r="V10" s="26">
        <f>Datos!AL10</f>
        <v>388</v>
      </c>
      <c r="W10" s="26">
        <f>Datos!EU10</f>
        <v>673</v>
      </c>
      <c r="X10" s="26">
        <f>Datos!FI10</f>
        <v>181</v>
      </c>
      <c r="Y10" s="26">
        <f>Datos!EG10</f>
        <v>237</v>
      </c>
      <c r="Z10" s="26">
        <f>Datos!DS10</f>
        <v>181</v>
      </c>
      <c r="AA10" s="37">
        <f>Datos!Z10</f>
        <v>790</v>
      </c>
      <c r="AB10" s="22">
        <f>Datos!DG10</f>
        <v>174</v>
      </c>
      <c r="AC10" s="22">
        <f>Datos!CS10</f>
        <v>43</v>
      </c>
      <c r="AD10" s="22">
        <f>Datos!CE10</f>
        <v>42</v>
      </c>
      <c r="AE10" s="22">
        <f>Datos!BQ10</f>
        <v>31</v>
      </c>
      <c r="AF10" s="22">
        <f>Datos!AN10</f>
        <v>380</v>
      </c>
      <c r="AG10" s="22">
        <f>Datos!EU10</f>
        <v>673</v>
      </c>
      <c r="AH10" s="22">
        <f>Datos!FK10</f>
        <v>159</v>
      </c>
      <c r="AI10" s="22">
        <f>Datos!EI10</f>
        <v>204</v>
      </c>
      <c r="AJ10" s="22">
        <f>Datos!DU10</f>
        <v>161</v>
      </c>
      <c r="AK10" s="37">
        <f>Datos!Y10</f>
        <v>24</v>
      </c>
      <c r="AL10" s="22">
        <f>Datos!DF10</f>
        <v>11</v>
      </c>
      <c r="AM10" s="22">
        <f>Datos!CR10</f>
        <v>33</v>
      </c>
      <c r="AN10" s="22">
        <f>Datos!CD10</f>
        <v>10</v>
      </c>
      <c r="AO10" s="22">
        <f>Datos!BP10</f>
        <v>10</v>
      </c>
      <c r="AP10" s="22">
        <f>Datos!AM10</f>
        <v>8</v>
      </c>
      <c r="AQ10" s="22">
        <f>Datos!EV10</f>
        <v>88</v>
      </c>
      <c r="AR10" s="22">
        <f>Datos!FJ10</f>
        <v>22</v>
      </c>
      <c r="AS10" s="22">
        <f>Datos!EH10</f>
        <v>33</v>
      </c>
      <c r="AT10" s="22">
        <f>Datos!DT10</f>
        <v>20</v>
      </c>
      <c r="AU10" s="37">
        <f>Datos!FI10</f>
        <v>181</v>
      </c>
      <c r="AV10" s="22">
        <f>Datos!AZ10</f>
        <v>62</v>
      </c>
      <c r="AW10" s="22">
        <f>Datos!X10</f>
        <v>814</v>
      </c>
      <c r="AX10" s="37">
        <f>Datos!EU10</f>
        <v>673</v>
      </c>
      <c r="AY10" s="22">
        <f>Datos!CQ10</f>
        <v>76</v>
      </c>
      <c r="AZ10" s="22">
        <f>Datos!DE10</f>
        <v>185</v>
      </c>
      <c r="BA10" s="22">
        <f>Datos!CC10</f>
        <v>52</v>
      </c>
      <c r="BB10" s="37">
        <f>Datos!DS10</f>
        <v>181</v>
      </c>
      <c r="BC10" s="22">
        <v>105</v>
      </c>
      <c r="BD10" s="37">
        <f>Datos!EG10</f>
        <v>237</v>
      </c>
      <c r="BE10" s="22">
        <v>30</v>
      </c>
      <c r="BF10" s="22">
        <v>12</v>
      </c>
      <c r="BG10" s="37">
        <f>Datos!X10</f>
        <v>814</v>
      </c>
      <c r="BH10" s="22">
        <f>Datos!AZ10</f>
        <v>62</v>
      </c>
      <c r="BI10" s="22">
        <f>Datos!AL10</f>
        <v>388</v>
      </c>
      <c r="BJ10" s="22">
        <f>Datos!CQ10</f>
        <v>76</v>
      </c>
      <c r="BK10" s="22">
        <f>Datos!CC10</f>
        <v>52</v>
      </c>
      <c r="BL10" s="22">
        <f>Datos!BO10</f>
        <v>41</v>
      </c>
      <c r="BM10" s="555">
        <f t="shared" si="1"/>
        <v>0.31821735731039874</v>
      </c>
      <c r="BN10" s="555">
        <f t="shared" si="2"/>
        <v>2.4237685691946835E-2</v>
      </c>
      <c r="BO10" s="555">
        <f t="shared" si="3"/>
        <v>0.15168100078186084</v>
      </c>
      <c r="BP10" s="555">
        <f t="shared" si="4"/>
        <v>2.9710711493354185E-2</v>
      </c>
      <c r="BQ10" s="555">
        <f t="shared" si="5"/>
        <v>2.0328381548084442E-2</v>
      </c>
      <c r="BR10" s="555">
        <f t="shared" si="6"/>
        <v>1.6028146989835811E-2</v>
      </c>
      <c r="BS10" s="555">
        <f t="shared" si="7"/>
        <v>2.9710711493354185E-2</v>
      </c>
      <c r="BW10" s="11"/>
    </row>
    <row r="11" spans="2:75" x14ac:dyDescent="0.3">
      <c r="B11" s="3">
        <v>8</v>
      </c>
      <c r="C11" s="1" t="s">
        <v>8</v>
      </c>
      <c r="D11" s="22">
        <f>Datos!F11</f>
        <v>864188</v>
      </c>
      <c r="E11" s="22">
        <f>Datos!G11</f>
        <v>3045</v>
      </c>
      <c r="F11" s="33">
        <f t="shared" si="0"/>
        <v>3.5235388595999946</v>
      </c>
      <c r="G11" s="22">
        <f>Datos!L11</f>
        <v>1399</v>
      </c>
      <c r="H11" s="22">
        <f>Datos!O11</f>
        <v>1180</v>
      </c>
      <c r="I11" s="22">
        <f>Datos!P11+Datos!Q11</f>
        <v>368</v>
      </c>
      <c r="J11" s="22">
        <f>Datos!R11+Datos!S11+Datos!T11+Datos!U11+Datos!V11+Datos!W11</f>
        <v>2211</v>
      </c>
      <c r="K11" s="22">
        <f>Datos!I11</f>
        <v>2119</v>
      </c>
      <c r="L11" s="22">
        <v>461</v>
      </c>
      <c r="M11" s="22">
        <f>Datos!H11</f>
        <v>460</v>
      </c>
      <c r="N11" s="22">
        <v>0</v>
      </c>
      <c r="O11" s="22">
        <v>0</v>
      </c>
      <c r="P11" s="22">
        <v>0</v>
      </c>
      <c r="Q11" s="41">
        <f>Datos!X11</f>
        <v>783</v>
      </c>
      <c r="R11" s="26">
        <f>Datos!DE11</f>
        <v>238</v>
      </c>
      <c r="S11" s="26">
        <f>Datos!CQ11</f>
        <v>175</v>
      </c>
      <c r="T11" s="26">
        <f>Datos!CC11</f>
        <v>72</v>
      </c>
      <c r="U11" s="26">
        <f>Datos!BO11</f>
        <v>65</v>
      </c>
      <c r="V11" s="26">
        <f>Datos!AL11</f>
        <v>298</v>
      </c>
      <c r="W11" s="26">
        <f>Datos!EU11</f>
        <v>1034</v>
      </c>
      <c r="X11" s="26">
        <f>Datos!FI11</f>
        <v>390</v>
      </c>
      <c r="Y11" s="26">
        <f>Datos!EG11</f>
        <v>329</v>
      </c>
      <c r="Z11" s="26">
        <f>Datos!DS11</f>
        <v>250</v>
      </c>
      <c r="AA11" s="37">
        <f>Datos!Z11</f>
        <v>746</v>
      </c>
      <c r="AB11" s="22">
        <f>Datos!DG11</f>
        <v>225</v>
      </c>
      <c r="AC11" s="22">
        <f>Datos!CS11</f>
        <v>82</v>
      </c>
      <c r="AD11" s="22">
        <f>Datos!CE11</f>
        <v>57</v>
      </c>
      <c r="AE11" s="22">
        <f>Datos!BQ11</f>
        <v>47</v>
      </c>
      <c r="AF11" s="22">
        <f>Datos!AN11</f>
        <v>291</v>
      </c>
      <c r="AG11" s="22">
        <f>Datos!EU11</f>
        <v>1034</v>
      </c>
      <c r="AH11" s="22">
        <f>Datos!FK11</f>
        <v>343</v>
      </c>
      <c r="AI11" s="22">
        <f>Datos!EI11</f>
        <v>279</v>
      </c>
      <c r="AJ11" s="22">
        <f>Datos!DU11</f>
        <v>224</v>
      </c>
      <c r="AK11" s="37">
        <f>Datos!Y11</f>
        <v>37</v>
      </c>
      <c r="AL11" s="22">
        <f>Datos!DF11</f>
        <v>13</v>
      </c>
      <c r="AM11" s="22">
        <f>Datos!CR11</f>
        <v>93</v>
      </c>
      <c r="AN11" s="22">
        <f>Datos!CD11</f>
        <v>15</v>
      </c>
      <c r="AO11" s="22">
        <f>Datos!BP11</f>
        <v>18</v>
      </c>
      <c r="AP11" s="22">
        <f>Datos!AM11</f>
        <v>7</v>
      </c>
      <c r="AQ11" s="22">
        <f>Datos!EV11</f>
        <v>163</v>
      </c>
      <c r="AR11" s="22">
        <f>Datos!FJ11</f>
        <v>47</v>
      </c>
      <c r="AS11" s="22">
        <f>Datos!EH11</f>
        <v>50</v>
      </c>
      <c r="AT11" s="22">
        <f>Datos!DT11</f>
        <v>26</v>
      </c>
      <c r="AU11" s="37">
        <f>Datos!FI11</f>
        <v>390</v>
      </c>
      <c r="AV11" s="22">
        <f>Datos!AZ11</f>
        <v>86</v>
      </c>
      <c r="AW11" s="22">
        <f>Datos!X11</f>
        <v>783</v>
      </c>
      <c r="AX11" s="37">
        <f>Datos!EU11</f>
        <v>1034</v>
      </c>
      <c r="AY11" s="22">
        <f>Datos!CQ11</f>
        <v>175</v>
      </c>
      <c r="AZ11" s="22">
        <f>Datos!DE11</f>
        <v>238</v>
      </c>
      <c r="BA11" s="22">
        <f>Datos!CC11</f>
        <v>72</v>
      </c>
      <c r="BB11" s="37">
        <f>Datos!DS11</f>
        <v>250</v>
      </c>
      <c r="BC11" s="22">
        <v>136</v>
      </c>
      <c r="BD11" s="37">
        <f>Datos!EG11</f>
        <v>329</v>
      </c>
      <c r="BE11" s="22">
        <v>52</v>
      </c>
      <c r="BF11" s="22">
        <v>11</v>
      </c>
      <c r="BG11" s="37">
        <f>Datos!X11</f>
        <v>783</v>
      </c>
      <c r="BH11" s="22">
        <f>Datos!AZ11</f>
        <v>86</v>
      </c>
      <c r="BI11" s="22">
        <f>Datos!AL11</f>
        <v>298</v>
      </c>
      <c r="BJ11" s="22">
        <f>Datos!CQ11</f>
        <v>175</v>
      </c>
      <c r="BK11" s="22">
        <f>Datos!CC11</f>
        <v>72</v>
      </c>
      <c r="BL11" s="22">
        <f>Datos!BO11</f>
        <v>65</v>
      </c>
      <c r="BM11" s="555">
        <f t="shared" si="1"/>
        <v>0.25714285714285712</v>
      </c>
      <c r="BN11" s="555">
        <f t="shared" si="2"/>
        <v>2.8243021346469624E-2</v>
      </c>
      <c r="BO11" s="555">
        <f t="shared" si="3"/>
        <v>9.7865353037766833E-2</v>
      </c>
      <c r="BP11" s="555">
        <f t="shared" si="4"/>
        <v>5.7471264367816091E-2</v>
      </c>
      <c r="BQ11" s="555">
        <f t="shared" si="5"/>
        <v>2.3645320197044337E-2</v>
      </c>
      <c r="BR11" s="555">
        <f t="shared" si="6"/>
        <v>2.1346469622331693E-2</v>
      </c>
      <c r="BS11" s="555">
        <f t="shared" si="7"/>
        <v>5.7471264367816091E-2</v>
      </c>
      <c r="BW11" s="11"/>
    </row>
    <row r="12" spans="2:75" x14ac:dyDescent="0.3">
      <c r="B12" s="3">
        <v>9</v>
      </c>
      <c r="C12" s="1" t="s">
        <v>9</v>
      </c>
      <c r="D12" s="22">
        <f>Datos!F12</f>
        <v>537652</v>
      </c>
      <c r="E12" s="22">
        <f>Datos!G12</f>
        <v>2102</v>
      </c>
      <c r="F12" s="33">
        <f t="shared" si="0"/>
        <v>3.9095920781472029</v>
      </c>
      <c r="G12" s="22">
        <f>Datos!L12</f>
        <v>1045</v>
      </c>
      <c r="H12" s="22">
        <f>Datos!O12</f>
        <v>843</v>
      </c>
      <c r="I12" s="22">
        <f>Datos!P12+Datos!Q12</f>
        <v>270</v>
      </c>
      <c r="J12" s="22">
        <f>Datos!R12+Datos!S12+Datos!T12+Datos!U12+Datos!V12+Datos!W12</f>
        <v>1618</v>
      </c>
      <c r="K12" s="22">
        <f>E12-L12-M12-N12-O12-P12</f>
        <v>1169</v>
      </c>
      <c r="L12" s="22">
        <v>479</v>
      </c>
      <c r="M12" s="22">
        <f>Datos!H12</f>
        <v>444</v>
      </c>
      <c r="N12" s="22">
        <v>0</v>
      </c>
      <c r="O12" s="22">
        <v>10</v>
      </c>
      <c r="P12" s="22">
        <v>0</v>
      </c>
      <c r="Q12" s="41">
        <f>Datos!X12</f>
        <v>517</v>
      </c>
      <c r="R12" s="26">
        <f>Datos!DE12</f>
        <v>150</v>
      </c>
      <c r="S12" s="26">
        <f>Datos!CQ12</f>
        <v>169</v>
      </c>
      <c r="T12" s="26">
        <f>Datos!CC12</f>
        <v>68</v>
      </c>
      <c r="U12" s="26">
        <f>Datos!BO12</f>
        <v>35</v>
      </c>
      <c r="V12" s="26">
        <f>Datos!AL12</f>
        <v>205</v>
      </c>
      <c r="W12" s="26">
        <f>Datos!EU12</f>
        <v>688</v>
      </c>
      <c r="X12" s="26">
        <f>Datos!FI12</f>
        <v>379</v>
      </c>
      <c r="Y12" s="26">
        <f>Datos!EG12</f>
        <v>201</v>
      </c>
      <c r="Z12" s="26">
        <f>Datos!DS12</f>
        <v>168</v>
      </c>
      <c r="AA12" s="37">
        <f>Datos!Z12</f>
        <v>495</v>
      </c>
      <c r="AB12" s="22">
        <f>Datos!DG12</f>
        <v>141</v>
      </c>
      <c r="AC12" s="22">
        <f>Datos!CS12</f>
        <v>59</v>
      </c>
      <c r="AD12" s="22">
        <f>Datos!CE12</f>
        <v>56</v>
      </c>
      <c r="AE12" s="22">
        <f>Datos!BQ12</f>
        <v>25</v>
      </c>
      <c r="AF12" s="22">
        <f>Datos!AN12</f>
        <v>202</v>
      </c>
      <c r="AG12" s="22">
        <f>Datos!EU12</f>
        <v>688</v>
      </c>
      <c r="AH12" s="22">
        <f>Datos!FK12</f>
        <v>336</v>
      </c>
      <c r="AI12" s="22">
        <f>Datos!EI12</f>
        <v>170</v>
      </c>
      <c r="AJ12" s="22">
        <f>Datos!DU12</f>
        <v>146</v>
      </c>
      <c r="AK12" s="37">
        <f>Datos!Y12</f>
        <v>22</v>
      </c>
      <c r="AL12" s="22">
        <f>Datos!DF12</f>
        <v>9</v>
      </c>
      <c r="AM12" s="22">
        <f>Datos!CR12</f>
        <v>110</v>
      </c>
      <c r="AN12" s="22">
        <f>Datos!CD12</f>
        <v>12</v>
      </c>
      <c r="AO12" s="22">
        <f>Datos!BP12</f>
        <v>10</v>
      </c>
      <c r="AP12" s="22">
        <f>Datos!AM12</f>
        <v>3</v>
      </c>
      <c r="AQ12" s="22">
        <f>Datos!EV12</f>
        <v>102</v>
      </c>
      <c r="AR12" s="22">
        <f>Datos!FJ12</f>
        <v>43</v>
      </c>
      <c r="AS12" s="22">
        <f>Datos!EH12</f>
        <v>31</v>
      </c>
      <c r="AT12" s="22">
        <f>Datos!DT12</f>
        <v>22</v>
      </c>
      <c r="AU12" s="37">
        <f>Datos!FI12</f>
        <v>379</v>
      </c>
      <c r="AV12" s="22">
        <f>Datos!AZ12</f>
        <v>50</v>
      </c>
      <c r="AW12" s="22">
        <f>Datos!X12</f>
        <v>517</v>
      </c>
      <c r="AX12" s="37">
        <f>Datos!EU12</f>
        <v>688</v>
      </c>
      <c r="AY12" s="22">
        <f>Datos!CQ12</f>
        <v>169</v>
      </c>
      <c r="AZ12" s="22">
        <f>Datos!DE12</f>
        <v>150</v>
      </c>
      <c r="BA12" s="22">
        <f>Datos!CC12</f>
        <v>68</v>
      </c>
      <c r="BB12" s="37">
        <f>Datos!DS12</f>
        <v>168</v>
      </c>
      <c r="BC12" s="22">
        <v>79</v>
      </c>
      <c r="BD12" s="37">
        <f>Datos!EG12</f>
        <v>201</v>
      </c>
      <c r="BE12" s="22">
        <v>31</v>
      </c>
      <c r="BF12" s="22">
        <v>14</v>
      </c>
      <c r="BG12" s="37">
        <f>Datos!X12</f>
        <v>517</v>
      </c>
      <c r="BH12" s="22">
        <f>Datos!AZ12</f>
        <v>50</v>
      </c>
      <c r="BI12" s="22">
        <f>Datos!AL12</f>
        <v>205</v>
      </c>
      <c r="BJ12" s="22">
        <f>Datos!CQ12</f>
        <v>169</v>
      </c>
      <c r="BK12" s="22">
        <f>Datos!CC12</f>
        <v>68</v>
      </c>
      <c r="BL12" s="22">
        <f>Datos!BO12</f>
        <v>35</v>
      </c>
      <c r="BM12" s="555">
        <f t="shared" si="1"/>
        <v>0.24595623215984777</v>
      </c>
      <c r="BN12" s="555">
        <f t="shared" si="2"/>
        <v>2.3786869647954328E-2</v>
      </c>
      <c r="BO12" s="555">
        <f t="shared" si="3"/>
        <v>9.7526165556612754E-2</v>
      </c>
      <c r="BP12" s="555">
        <f t="shared" si="4"/>
        <v>8.0399619410085638E-2</v>
      </c>
      <c r="BQ12" s="555">
        <f t="shared" si="5"/>
        <v>3.2350142721217889E-2</v>
      </c>
      <c r="BR12" s="555">
        <f t="shared" si="6"/>
        <v>1.665080875356803E-2</v>
      </c>
      <c r="BS12" s="555">
        <f t="shared" si="7"/>
        <v>8.0399619410085638E-2</v>
      </c>
      <c r="BW12" s="11"/>
    </row>
    <row r="13" spans="2:75" x14ac:dyDescent="0.3">
      <c r="B13" s="3">
        <v>10</v>
      </c>
      <c r="C13" s="2" t="s">
        <v>1</v>
      </c>
      <c r="D13" s="22">
        <f>Datos!F13</f>
        <v>830927</v>
      </c>
      <c r="E13" s="22">
        <f>Datos!G13</f>
        <v>2921</v>
      </c>
      <c r="F13" s="33">
        <f t="shared" si="0"/>
        <v>3.515350927337781</v>
      </c>
      <c r="G13" s="22">
        <f>Datos!L13</f>
        <v>1480</v>
      </c>
      <c r="H13" s="22">
        <f>Datos!O13</f>
        <v>1242</v>
      </c>
      <c r="I13" s="22">
        <f>Datos!P13+Datos!Q13</f>
        <v>445</v>
      </c>
      <c r="J13" s="22">
        <f>Datos!R13+Datos!S13+Datos!T13+Datos!U13+Datos!V13+Datos!W13</f>
        <v>2277</v>
      </c>
      <c r="K13" s="22">
        <f t="shared" ref="K13:K21" si="8">E13-L13-M13-N13-O13-P13</f>
        <v>776</v>
      </c>
      <c r="L13" s="22">
        <v>1636</v>
      </c>
      <c r="M13" s="22">
        <f>Datos!H13</f>
        <v>502</v>
      </c>
      <c r="N13" s="22">
        <v>0</v>
      </c>
      <c r="O13" s="22">
        <v>7</v>
      </c>
      <c r="P13" s="22">
        <v>0</v>
      </c>
      <c r="Q13" s="41">
        <f>Datos!X13</f>
        <v>559</v>
      </c>
      <c r="R13" s="26">
        <f>Datos!DE13</f>
        <v>241</v>
      </c>
      <c r="S13" s="26">
        <f>Datos!CQ13</f>
        <v>195</v>
      </c>
      <c r="T13" s="26">
        <f>Datos!CC13</f>
        <v>73</v>
      </c>
      <c r="U13" s="26">
        <f>Datos!BO13</f>
        <v>80</v>
      </c>
      <c r="V13" s="26">
        <f>Datos!AL13</f>
        <v>213</v>
      </c>
      <c r="W13" s="26">
        <f>Datos!EU13</f>
        <v>597</v>
      </c>
      <c r="X13" s="26">
        <f>Datos!FI13</f>
        <v>319</v>
      </c>
      <c r="Y13" s="26">
        <f>Datos!EG13</f>
        <v>344</v>
      </c>
      <c r="Z13" s="26">
        <f>Datos!DS13</f>
        <v>176</v>
      </c>
      <c r="AA13" s="37">
        <f>Datos!Z13</f>
        <v>526</v>
      </c>
      <c r="AB13" s="22">
        <f>Datos!DG13</f>
        <v>236</v>
      </c>
      <c r="AC13" s="22">
        <f>Datos!CS13</f>
        <v>77</v>
      </c>
      <c r="AD13" s="22">
        <f>Datos!CE13</f>
        <v>62</v>
      </c>
      <c r="AE13" s="22">
        <f>Datos!BQ13</f>
        <v>51</v>
      </c>
      <c r="AF13" s="22">
        <f>Datos!AN13</f>
        <v>207</v>
      </c>
      <c r="AG13" s="22">
        <f>Datos!EU13</f>
        <v>597</v>
      </c>
      <c r="AH13" s="22">
        <f>Datos!FK13</f>
        <v>268</v>
      </c>
      <c r="AI13" s="22">
        <f>Datos!EI13</f>
        <v>287</v>
      </c>
      <c r="AJ13" s="22">
        <f>Datos!DU13</f>
        <v>157</v>
      </c>
      <c r="AK13" s="37">
        <f>Datos!Y13</f>
        <v>33</v>
      </c>
      <c r="AL13" s="22">
        <f>Datos!DF13</f>
        <v>5</v>
      </c>
      <c r="AM13" s="22">
        <f>Datos!CR13</f>
        <v>118</v>
      </c>
      <c r="AN13" s="22">
        <f>Datos!CD13</f>
        <v>11</v>
      </c>
      <c r="AO13" s="22">
        <f>Datos!BP13</f>
        <v>29</v>
      </c>
      <c r="AP13" s="22">
        <f>Datos!AM13</f>
        <v>6</v>
      </c>
      <c r="AQ13" s="22">
        <f>Datos!EV13</f>
        <v>102</v>
      </c>
      <c r="AR13" s="22">
        <f>Datos!FJ13</f>
        <v>51</v>
      </c>
      <c r="AS13" s="22">
        <f>Datos!EH13</f>
        <v>57</v>
      </c>
      <c r="AT13" s="22">
        <f>Datos!DT13</f>
        <v>19</v>
      </c>
      <c r="AU13" s="37">
        <f>Datos!FI13</f>
        <v>319</v>
      </c>
      <c r="AV13" s="22">
        <f>Datos!AZ13</f>
        <v>70</v>
      </c>
      <c r="AW13" s="22">
        <f>Datos!X13</f>
        <v>559</v>
      </c>
      <c r="AX13" s="37">
        <f>Datos!EU13</f>
        <v>597</v>
      </c>
      <c r="AY13" s="22">
        <f>Datos!CQ13</f>
        <v>195</v>
      </c>
      <c r="AZ13" s="22">
        <f>Datos!DE13</f>
        <v>241</v>
      </c>
      <c r="BA13" s="22">
        <f>Datos!CC13</f>
        <v>73</v>
      </c>
      <c r="BB13" s="37">
        <f>Datos!DS13</f>
        <v>176</v>
      </c>
      <c r="BC13" s="22">
        <v>89</v>
      </c>
      <c r="BD13" s="37">
        <f>Datos!EG13</f>
        <v>344</v>
      </c>
      <c r="BE13" s="22">
        <v>41</v>
      </c>
      <c r="BF13" s="22">
        <v>13</v>
      </c>
      <c r="BG13" s="37">
        <f>Datos!X13</f>
        <v>559</v>
      </c>
      <c r="BH13" s="22">
        <f>Datos!AZ13</f>
        <v>70</v>
      </c>
      <c r="BI13" s="22">
        <f>Datos!AL13</f>
        <v>213</v>
      </c>
      <c r="BJ13" s="22">
        <f>Datos!CQ13</f>
        <v>195</v>
      </c>
      <c r="BK13" s="22">
        <f>Datos!CC13</f>
        <v>73</v>
      </c>
      <c r="BL13" s="22">
        <f>Datos!BO13</f>
        <v>80</v>
      </c>
      <c r="BM13" s="555">
        <f t="shared" si="1"/>
        <v>0.19137281752824375</v>
      </c>
      <c r="BN13" s="555">
        <f t="shared" si="2"/>
        <v>2.3964395754878465E-2</v>
      </c>
      <c r="BO13" s="555">
        <f t="shared" si="3"/>
        <v>7.2920232796987339E-2</v>
      </c>
      <c r="BP13" s="555">
        <f t="shared" si="4"/>
        <v>6.6757959602875727E-2</v>
      </c>
      <c r="BQ13" s="555">
        <f t="shared" si="5"/>
        <v>2.4991441287230399E-2</v>
      </c>
      <c r="BR13" s="555">
        <f t="shared" si="6"/>
        <v>2.7387880862718247E-2</v>
      </c>
      <c r="BS13" s="555">
        <f t="shared" si="7"/>
        <v>6.6757959602875727E-2</v>
      </c>
      <c r="BW13" s="11"/>
    </row>
    <row r="14" spans="2:75" x14ac:dyDescent="0.3">
      <c r="B14" s="3">
        <v>11</v>
      </c>
      <c r="C14" s="1" t="s">
        <v>10</v>
      </c>
      <c r="D14" s="22">
        <f>Datos!F14</f>
        <v>788827</v>
      </c>
      <c r="E14" s="22">
        <f>Datos!G14</f>
        <v>2816</v>
      </c>
      <c r="F14" s="33">
        <f t="shared" si="0"/>
        <v>3.5698575226253668</v>
      </c>
      <c r="G14" s="22">
        <f>Datos!L14</f>
        <v>1346</v>
      </c>
      <c r="H14" s="22">
        <f>Datos!O14</f>
        <v>960</v>
      </c>
      <c r="I14" s="22">
        <f>Datos!P14+Datos!Q14</f>
        <v>338</v>
      </c>
      <c r="J14" s="22">
        <f>Datos!R14+Datos!S14+Datos!T14+Datos!U14+Datos!V14+Datos!W14</f>
        <v>1968</v>
      </c>
      <c r="K14" s="22">
        <f t="shared" si="8"/>
        <v>900</v>
      </c>
      <c r="L14" s="22">
        <v>1448</v>
      </c>
      <c r="M14" s="22">
        <f>Datos!H14</f>
        <v>465</v>
      </c>
      <c r="N14" s="22">
        <v>0</v>
      </c>
      <c r="O14" s="22">
        <v>3</v>
      </c>
      <c r="P14" s="22">
        <v>0</v>
      </c>
      <c r="Q14" s="41">
        <f>Datos!X14</f>
        <v>584</v>
      </c>
      <c r="R14" s="26">
        <f>Datos!DE14</f>
        <v>213</v>
      </c>
      <c r="S14" s="26">
        <f>Datos!CQ14</f>
        <v>137</v>
      </c>
      <c r="T14" s="26">
        <f>Datos!CC14</f>
        <v>71</v>
      </c>
      <c r="U14" s="26">
        <f>Datos!BO14</f>
        <v>60</v>
      </c>
      <c r="V14" s="26">
        <f>Datos!AL14</f>
        <v>213</v>
      </c>
      <c r="W14" s="26">
        <f>Datos!EU14</f>
        <v>1005</v>
      </c>
      <c r="X14" s="26">
        <f>Datos!FI14</f>
        <v>419</v>
      </c>
      <c r="Y14" s="26">
        <f>Datos!EG14</f>
        <v>396</v>
      </c>
      <c r="Z14" s="26">
        <f>Datos!DS14</f>
        <v>153</v>
      </c>
      <c r="AA14" s="37">
        <f>Datos!Z14</f>
        <v>545</v>
      </c>
      <c r="AB14" s="22">
        <f>Datos!DG14</f>
        <v>202</v>
      </c>
      <c r="AC14" s="22">
        <f>Datos!CS14</f>
        <v>69</v>
      </c>
      <c r="AD14" s="22">
        <f>Datos!CE14</f>
        <v>66</v>
      </c>
      <c r="AE14" s="22">
        <f>Datos!BQ14</f>
        <v>33</v>
      </c>
      <c r="AF14" s="22">
        <f>Datos!AN14</f>
        <v>207</v>
      </c>
      <c r="AG14" s="22">
        <f>Datos!EU14</f>
        <v>1005</v>
      </c>
      <c r="AH14" s="22">
        <f>Datos!FK14</f>
        <v>374</v>
      </c>
      <c r="AI14" s="22">
        <f>Datos!EI14</f>
        <v>325</v>
      </c>
      <c r="AJ14" s="22">
        <f>Datos!DU14</f>
        <v>143</v>
      </c>
      <c r="AK14" s="37">
        <f>Datos!Y14</f>
        <v>39</v>
      </c>
      <c r="AL14" s="22">
        <f>Datos!DF14</f>
        <v>11</v>
      </c>
      <c r="AM14" s="22">
        <f>Datos!CR14</f>
        <v>68</v>
      </c>
      <c r="AN14" s="22">
        <f>Datos!CD14</f>
        <v>5</v>
      </c>
      <c r="AO14" s="22">
        <f>Datos!BP14</f>
        <v>27</v>
      </c>
      <c r="AP14" s="22">
        <f>Datos!AM14</f>
        <v>6</v>
      </c>
      <c r="AQ14" s="22">
        <f>Datos!EV14</f>
        <v>164</v>
      </c>
      <c r="AR14" s="22">
        <f>Datos!FJ14</f>
        <v>45</v>
      </c>
      <c r="AS14" s="22">
        <f>Datos!EH14</f>
        <v>71</v>
      </c>
      <c r="AT14" s="22">
        <f>Datos!DT14</f>
        <v>10</v>
      </c>
      <c r="AU14" s="37">
        <f>Datos!FI14</f>
        <v>419</v>
      </c>
      <c r="AV14" s="22">
        <f>Datos!AZ14</f>
        <v>80</v>
      </c>
      <c r="AW14" s="22">
        <f>Datos!X14</f>
        <v>584</v>
      </c>
      <c r="AX14" s="37">
        <f>Datos!EU14</f>
        <v>1005</v>
      </c>
      <c r="AY14" s="22">
        <f>Datos!CQ14</f>
        <v>137</v>
      </c>
      <c r="AZ14" s="22">
        <f>Datos!DE14</f>
        <v>213</v>
      </c>
      <c r="BA14" s="22">
        <f>Datos!CC14</f>
        <v>71</v>
      </c>
      <c r="BB14" s="37">
        <f>Datos!DS14</f>
        <v>153</v>
      </c>
      <c r="BC14" s="22">
        <v>67</v>
      </c>
      <c r="BD14" s="37">
        <f>Datos!EG14</f>
        <v>396</v>
      </c>
      <c r="BE14" s="22">
        <v>28</v>
      </c>
      <c r="BF14" s="22">
        <v>10</v>
      </c>
      <c r="BG14" s="37">
        <f>Datos!X14</f>
        <v>584</v>
      </c>
      <c r="BH14" s="22">
        <f>Datos!AZ14</f>
        <v>80</v>
      </c>
      <c r="BI14" s="22">
        <f>Datos!AL14</f>
        <v>213</v>
      </c>
      <c r="BJ14" s="22">
        <f>Datos!CQ14</f>
        <v>137</v>
      </c>
      <c r="BK14" s="22">
        <f>Datos!CC14</f>
        <v>71</v>
      </c>
      <c r="BL14" s="22">
        <f>Datos!BO14</f>
        <v>60</v>
      </c>
      <c r="BM14" s="555">
        <f t="shared" si="1"/>
        <v>0.20738636363636365</v>
      </c>
      <c r="BN14" s="555">
        <f t="shared" si="2"/>
        <v>2.8409090909090908E-2</v>
      </c>
      <c r="BO14" s="555">
        <f t="shared" si="3"/>
        <v>7.5639204545454544E-2</v>
      </c>
      <c r="BP14" s="555">
        <f t="shared" si="4"/>
        <v>4.8650568181818184E-2</v>
      </c>
      <c r="BQ14" s="555">
        <f t="shared" si="5"/>
        <v>2.521306818181818E-2</v>
      </c>
      <c r="BR14" s="555">
        <f t="shared" si="6"/>
        <v>2.130681818181818E-2</v>
      </c>
      <c r="BS14" s="555">
        <f t="shared" si="7"/>
        <v>4.8650568181818184E-2</v>
      </c>
      <c r="BW14" s="11"/>
    </row>
    <row r="15" spans="2:75" x14ac:dyDescent="0.3">
      <c r="B15" s="3">
        <v>12</v>
      </c>
      <c r="C15" s="1" t="s">
        <v>11</v>
      </c>
      <c r="D15" s="22">
        <f>Datos!F15</f>
        <v>771770</v>
      </c>
      <c r="E15" s="22">
        <f>Datos!G15</f>
        <v>2630</v>
      </c>
      <c r="F15" s="33">
        <f t="shared" si="0"/>
        <v>3.407751013903106</v>
      </c>
      <c r="G15" s="22">
        <f>Datos!L15</f>
        <v>1281</v>
      </c>
      <c r="H15" s="22">
        <f>Datos!O15</f>
        <v>974</v>
      </c>
      <c r="I15" s="22">
        <f>Datos!P15+Datos!Q15</f>
        <v>355</v>
      </c>
      <c r="J15" s="22">
        <f>Datos!R15+Datos!S15+Datos!T15+Datos!U15+Datos!V15+Datos!W15</f>
        <v>1900</v>
      </c>
      <c r="K15" s="22">
        <f t="shared" si="8"/>
        <v>573</v>
      </c>
      <c r="L15" s="22">
        <v>1550</v>
      </c>
      <c r="M15" s="22">
        <f>Datos!H15</f>
        <v>498</v>
      </c>
      <c r="N15" s="22">
        <v>0</v>
      </c>
      <c r="O15" s="22">
        <v>9</v>
      </c>
      <c r="P15" s="22">
        <v>0</v>
      </c>
      <c r="Q15" s="41">
        <f>Datos!X15</f>
        <v>578</v>
      </c>
      <c r="R15" s="26">
        <f>Datos!DE15</f>
        <v>205</v>
      </c>
      <c r="S15" s="26">
        <f>Datos!CQ15</f>
        <v>180</v>
      </c>
      <c r="T15" s="26">
        <f>Datos!CC15</f>
        <v>78</v>
      </c>
      <c r="U15" s="26">
        <f>Datos!BO15</f>
        <v>67</v>
      </c>
      <c r="V15" s="26">
        <f>Datos!AL15</f>
        <v>214</v>
      </c>
      <c r="W15" s="26">
        <f>Datos!EU15</f>
        <v>1006</v>
      </c>
      <c r="X15" s="26">
        <f>Datos!FI15</f>
        <v>332</v>
      </c>
      <c r="Y15" s="26">
        <f>Datos!EG15</f>
        <v>344</v>
      </c>
      <c r="Z15" s="26">
        <f>Datos!DS15</f>
        <v>181</v>
      </c>
      <c r="AA15" s="37">
        <f>Datos!Z15</f>
        <v>549</v>
      </c>
      <c r="AB15" s="22">
        <f>Datos!DG15</f>
        <v>194</v>
      </c>
      <c r="AC15" s="22">
        <f>Datos!CS15</f>
        <v>69</v>
      </c>
      <c r="AD15" s="22">
        <f>Datos!CE15</f>
        <v>63</v>
      </c>
      <c r="AE15" s="22">
        <f>Datos!BQ15</f>
        <v>39</v>
      </c>
      <c r="AF15" s="22">
        <f>Datos!AN15</f>
        <v>208</v>
      </c>
      <c r="AG15" s="22">
        <f>Datos!EU15</f>
        <v>1006</v>
      </c>
      <c r="AH15" s="22">
        <f>Datos!FK15</f>
        <v>272</v>
      </c>
      <c r="AI15" s="22">
        <f>Datos!EI15</f>
        <v>285</v>
      </c>
      <c r="AJ15" s="22">
        <f>Datos!DU15</f>
        <v>155</v>
      </c>
      <c r="AK15" s="37">
        <f>Datos!Y15</f>
        <v>29</v>
      </c>
      <c r="AL15" s="22">
        <f>Datos!DF15</f>
        <v>11</v>
      </c>
      <c r="AM15" s="22">
        <f>Datos!CR15</f>
        <v>111</v>
      </c>
      <c r="AN15" s="22">
        <f>Datos!CD15</f>
        <v>15</v>
      </c>
      <c r="AO15" s="22">
        <f>Datos!BP15</f>
        <v>28</v>
      </c>
      <c r="AP15" s="22">
        <f>Datos!AM15</f>
        <v>6</v>
      </c>
      <c r="AQ15" s="22">
        <f>Datos!EV15</f>
        <v>192</v>
      </c>
      <c r="AR15" s="22">
        <f>Datos!FJ15</f>
        <v>60</v>
      </c>
      <c r="AS15" s="22">
        <f>Datos!EH15</f>
        <v>59</v>
      </c>
      <c r="AT15" s="22">
        <f>Datos!DT15</f>
        <v>26</v>
      </c>
      <c r="AU15" s="37">
        <f>Datos!FI15</f>
        <v>332</v>
      </c>
      <c r="AV15" s="22">
        <f>Datos!AZ15</f>
        <v>76</v>
      </c>
      <c r="AW15" s="22">
        <f>Datos!X15</f>
        <v>578</v>
      </c>
      <c r="AX15" s="37">
        <f>Datos!EU15</f>
        <v>1006</v>
      </c>
      <c r="AY15" s="22">
        <f>Datos!CQ15</f>
        <v>180</v>
      </c>
      <c r="AZ15" s="22">
        <f>Datos!DE15</f>
        <v>205</v>
      </c>
      <c r="BA15" s="22">
        <f>Datos!CC15</f>
        <v>78</v>
      </c>
      <c r="BB15" s="37">
        <f>Datos!DS15</f>
        <v>181</v>
      </c>
      <c r="BC15" s="22">
        <v>72</v>
      </c>
      <c r="BD15" s="37">
        <f>Datos!EG15</f>
        <v>344</v>
      </c>
      <c r="BE15" s="22">
        <v>45</v>
      </c>
      <c r="BF15" s="22">
        <v>10</v>
      </c>
      <c r="BG15" s="37">
        <f>Datos!X15</f>
        <v>578</v>
      </c>
      <c r="BH15" s="22">
        <f>Datos!AZ15</f>
        <v>76</v>
      </c>
      <c r="BI15" s="22">
        <f>Datos!AL15</f>
        <v>214</v>
      </c>
      <c r="BJ15" s="22">
        <f>Datos!CQ15</f>
        <v>180</v>
      </c>
      <c r="BK15" s="22">
        <f>Datos!CC15</f>
        <v>78</v>
      </c>
      <c r="BL15" s="22">
        <f>Datos!BO15</f>
        <v>67</v>
      </c>
      <c r="BM15" s="555">
        <f t="shared" si="1"/>
        <v>0.21977186311787072</v>
      </c>
      <c r="BN15" s="555">
        <f t="shared" si="2"/>
        <v>2.8897338403041824E-2</v>
      </c>
      <c r="BO15" s="555">
        <f t="shared" si="3"/>
        <v>8.1368821292775659E-2</v>
      </c>
      <c r="BP15" s="555">
        <f t="shared" si="4"/>
        <v>6.8441064638783272E-2</v>
      </c>
      <c r="BQ15" s="555">
        <f t="shared" si="5"/>
        <v>2.9657794676806085E-2</v>
      </c>
      <c r="BR15" s="555">
        <f t="shared" si="6"/>
        <v>2.547528517110266E-2</v>
      </c>
      <c r="BS15" s="555">
        <f t="shared" si="7"/>
        <v>6.8441064638783272E-2</v>
      </c>
      <c r="BW15" s="11"/>
    </row>
    <row r="16" spans="2:75" s="701" customFormat="1" x14ac:dyDescent="0.3">
      <c r="B16" s="126">
        <v>13</v>
      </c>
      <c r="C16" s="701" t="s">
        <v>12</v>
      </c>
      <c r="D16" s="132">
        <f>Datos!F16</f>
        <v>907310</v>
      </c>
      <c r="E16" s="132">
        <f>Datos!G16</f>
        <v>3015</v>
      </c>
      <c r="F16" s="702">
        <f t="shared" si="0"/>
        <v>3.3230097761514807</v>
      </c>
      <c r="G16" s="132">
        <f>Datos!L16</f>
        <v>1373</v>
      </c>
      <c r="H16" s="132">
        <f>Datos!O16</f>
        <v>1088</v>
      </c>
      <c r="I16" s="132">
        <f>Datos!P16+Datos!Q16</f>
        <v>401</v>
      </c>
      <c r="J16" s="132">
        <f>Datos!R16+Datos!S16+Datos!T16+Datos!U16+Datos!V16+Datos!W16</f>
        <v>2060</v>
      </c>
      <c r="K16" s="132">
        <f t="shared" si="8"/>
        <v>749</v>
      </c>
      <c r="L16" s="132">
        <v>1808</v>
      </c>
      <c r="M16" s="132">
        <f>Datos!H16</f>
        <v>429</v>
      </c>
      <c r="N16" s="132">
        <v>23</v>
      </c>
      <c r="O16" s="132">
        <v>6</v>
      </c>
      <c r="P16" s="132">
        <v>0</v>
      </c>
      <c r="Q16" s="703">
        <f>Datos!X16</f>
        <v>632</v>
      </c>
      <c r="R16" s="132">
        <f>Datos!DE16</f>
        <v>146</v>
      </c>
      <c r="S16" s="132">
        <f>Datos!CQ16</f>
        <v>171</v>
      </c>
      <c r="T16" s="132">
        <f>Datos!CC16</f>
        <v>71</v>
      </c>
      <c r="U16" s="132">
        <f>Datos!BO16</f>
        <v>72</v>
      </c>
      <c r="V16" s="132">
        <f>Datos!AL16</f>
        <v>230</v>
      </c>
      <c r="W16" s="132">
        <f>Datos!EU16</f>
        <v>906</v>
      </c>
      <c r="X16" s="132">
        <f>Datos!FI16</f>
        <v>425</v>
      </c>
      <c r="Y16" s="132">
        <f>Datos!EG16</f>
        <v>369</v>
      </c>
      <c r="Z16" s="132">
        <f>Datos!DS16</f>
        <v>161</v>
      </c>
      <c r="AA16" s="703">
        <f>Datos!Z16</f>
        <v>601</v>
      </c>
      <c r="AB16" s="132">
        <f>Datos!DG16</f>
        <v>144</v>
      </c>
      <c r="AC16" s="132">
        <f>Datos!CS16</f>
        <v>74</v>
      </c>
      <c r="AD16" s="132">
        <f>Datos!CE16</f>
        <v>57</v>
      </c>
      <c r="AE16" s="132">
        <f>Datos!BQ16</f>
        <v>53</v>
      </c>
      <c r="AF16" s="132">
        <f>Datos!AN16</f>
        <v>228</v>
      </c>
      <c r="AG16" s="132">
        <f>Datos!EU16</f>
        <v>906</v>
      </c>
      <c r="AH16" s="132">
        <f>Datos!FK16</f>
        <v>372</v>
      </c>
      <c r="AI16" s="132">
        <f>Datos!EI16</f>
        <v>308</v>
      </c>
      <c r="AJ16" s="132">
        <f>Datos!DU16</f>
        <v>150</v>
      </c>
      <c r="AK16" s="703">
        <f>Datos!Y16</f>
        <v>31</v>
      </c>
      <c r="AL16" s="132">
        <f>Datos!DF16</f>
        <v>2</v>
      </c>
      <c r="AM16" s="132">
        <f>Datos!CR16</f>
        <v>97</v>
      </c>
      <c r="AN16" s="132">
        <f>Datos!CD16</f>
        <v>14</v>
      </c>
      <c r="AO16" s="132">
        <f>Datos!BP16</f>
        <v>19</v>
      </c>
      <c r="AP16" s="132">
        <f>Datos!AM16</f>
        <v>2</v>
      </c>
      <c r="AQ16" s="132">
        <f>Datos!EV16</f>
        <v>131</v>
      </c>
      <c r="AR16" s="132">
        <f>Datos!FJ16</f>
        <v>53</v>
      </c>
      <c r="AS16" s="132">
        <f>Datos!EH16</f>
        <v>61</v>
      </c>
      <c r="AT16" s="132">
        <f>Datos!DT16</f>
        <v>11</v>
      </c>
      <c r="AU16" s="703">
        <f>Datos!FI16</f>
        <v>425</v>
      </c>
      <c r="AV16" s="132">
        <f>Datos!AZ16</f>
        <v>99</v>
      </c>
      <c r="AW16" s="132">
        <f>Datos!X16</f>
        <v>632</v>
      </c>
      <c r="AX16" s="703">
        <f>Datos!EU16</f>
        <v>906</v>
      </c>
      <c r="AY16" s="132">
        <f>Datos!CQ16</f>
        <v>171</v>
      </c>
      <c r="AZ16" s="132">
        <f>Datos!DE16</f>
        <v>146</v>
      </c>
      <c r="BA16" s="132">
        <f>Datos!CC16</f>
        <v>71</v>
      </c>
      <c r="BB16" s="703">
        <f>Datos!DS16</f>
        <v>161</v>
      </c>
      <c r="BC16" s="132">
        <v>76</v>
      </c>
      <c r="BD16" s="703">
        <f>Datos!EG16</f>
        <v>369</v>
      </c>
      <c r="BE16" s="132">
        <v>40</v>
      </c>
      <c r="BF16" s="132">
        <v>11</v>
      </c>
      <c r="BG16" s="703">
        <f>Datos!X16</f>
        <v>632</v>
      </c>
      <c r="BH16" s="132">
        <f>Datos!AZ16</f>
        <v>99</v>
      </c>
      <c r="BI16" s="132">
        <f>Datos!AL16</f>
        <v>230</v>
      </c>
      <c r="BJ16" s="132">
        <f>Datos!CQ16</f>
        <v>171</v>
      </c>
      <c r="BK16" s="132">
        <f>Datos!CC16</f>
        <v>71</v>
      </c>
      <c r="BL16" s="132">
        <f>Datos!BO16</f>
        <v>72</v>
      </c>
      <c r="BM16" s="704">
        <f t="shared" si="1"/>
        <v>0.20961857379767829</v>
      </c>
      <c r="BN16" s="704">
        <f t="shared" si="2"/>
        <v>3.2835820895522387E-2</v>
      </c>
      <c r="BO16" s="704">
        <f t="shared" si="3"/>
        <v>7.6285240464344942E-2</v>
      </c>
      <c r="BP16" s="704">
        <f t="shared" si="4"/>
        <v>5.6716417910447764E-2</v>
      </c>
      <c r="BQ16" s="704">
        <f t="shared" si="5"/>
        <v>2.3548922056384744E-2</v>
      </c>
      <c r="BR16" s="704">
        <f t="shared" si="6"/>
        <v>2.3880597014925373E-2</v>
      </c>
      <c r="BS16" s="704">
        <f t="shared" si="7"/>
        <v>5.6716417910447764E-2</v>
      </c>
    </row>
    <row r="17" spans="2:217" x14ac:dyDescent="0.3">
      <c r="B17" s="3">
        <v>14</v>
      </c>
      <c r="C17" s="1" t="s">
        <v>13</v>
      </c>
      <c r="D17" s="22">
        <f>Datos!F17</f>
        <v>894172</v>
      </c>
      <c r="E17" s="22">
        <f>Datos!G17</f>
        <v>3259</v>
      </c>
      <c r="F17" s="33">
        <f t="shared" si="0"/>
        <v>3.6447126503625702</v>
      </c>
      <c r="G17" s="22">
        <f>Datos!L17</f>
        <v>1558</v>
      </c>
      <c r="H17" s="22">
        <f>Datos!O17</f>
        <v>1204</v>
      </c>
      <c r="I17" s="22">
        <f>Datos!P17+Datos!Q17</f>
        <v>420</v>
      </c>
      <c r="J17" s="22">
        <f>Datos!R17+Datos!S17+Datos!T17+Datos!U17+Datos!V17+Datos!W17</f>
        <v>2342</v>
      </c>
      <c r="K17" s="22">
        <f t="shared" si="8"/>
        <v>531</v>
      </c>
      <c r="L17" s="22">
        <v>2249</v>
      </c>
      <c r="M17" s="22">
        <f>Datos!H17</f>
        <v>455</v>
      </c>
      <c r="N17" s="22">
        <v>17</v>
      </c>
      <c r="O17" s="22">
        <v>7</v>
      </c>
      <c r="P17" s="22">
        <v>0</v>
      </c>
      <c r="Q17" s="41">
        <f>Datos!X17</f>
        <v>775</v>
      </c>
      <c r="R17" s="26">
        <f>Datos!DE17</f>
        <v>184</v>
      </c>
      <c r="S17" s="26">
        <f>Datos!CQ17</f>
        <v>163</v>
      </c>
      <c r="T17" s="26">
        <f>Datos!CC17</f>
        <v>83</v>
      </c>
      <c r="U17" s="26">
        <f>Datos!BO17</f>
        <v>92</v>
      </c>
      <c r="V17" s="26">
        <f>Datos!AL17</f>
        <v>298</v>
      </c>
      <c r="W17" s="26">
        <f>Datos!EU17</f>
        <v>781</v>
      </c>
      <c r="X17" s="26">
        <f>Datos!FI17</f>
        <v>311</v>
      </c>
      <c r="Y17" s="26">
        <f>Datos!EG17</f>
        <v>360</v>
      </c>
      <c r="Z17" s="26">
        <f>Datos!DS17</f>
        <v>165</v>
      </c>
      <c r="AA17" s="37">
        <f>Datos!Z17</f>
        <v>740</v>
      </c>
      <c r="AB17" s="22">
        <f>Datos!DG17</f>
        <v>181</v>
      </c>
      <c r="AC17" s="22">
        <f>Datos!CS17</f>
        <v>91</v>
      </c>
      <c r="AD17" s="22">
        <f>Datos!CE17</f>
        <v>73</v>
      </c>
      <c r="AE17" s="22">
        <f>Datos!BQ17</f>
        <v>76</v>
      </c>
      <c r="AF17" s="22">
        <f>Datos!AN17</f>
        <v>291</v>
      </c>
      <c r="AG17" s="22">
        <f>Datos!EU17</f>
        <v>781</v>
      </c>
      <c r="AH17" s="22">
        <f>Datos!FK17</f>
        <v>264</v>
      </c>
      <c r="AI17" s="22">
        <f>Datos!EI17</f>
        <v>300</v>
      </c>
      <c r="AJ17" s="22">
        <f>Datos!DU17</f>
        <v>150</v>
      </c>
      <c r="AK17" s="37">
        <f>Datos!Y17</f>
        <v>35</v>
      </c>
      <c r="AL17" s="22">
        <f>Datos!DF17</f>
        <v>3</v>
      </c>
      <c r="AM17" s="22">
        <f>Datos!CR17</f>
        <v>72</v>
      </c>
      <c r="AN17" s="22">
        <f>Datos!CD17</f>
        <v>10</v>
      </c>
      <c r="AO17" s="22">
        <f>Datos!BP17</f>
        <v>16</v>
      </c>
      <c r="AP17" s="22">
        <f>Datos!AM17</f>
        <v>7</v>
      </c>
      <c r="AQ17" s="22">
        <f>Datos!EV17</f>
        <v>146</v>
      </c>
      <c r="AR17" s="22">
        <f>Datos!FJ17</f>
        <v>47</v>
      </c>
      <c r="AS17" s="22">
        <f>Datos!EH17</f>
        <v>60</v>
      </c>
      <c r="AT17" s="22">
        <f>Datos!DT17</f>
        <v>15</v>
      </c>
      <c r="AU17" s="37">
        <f>Datos!FI17</f>
        <v>311</v>
      </c>
      <c r="AV17" s="22">
        <f>Datos!AZ17</f>
        <v>156</v>
      </c>
      <c r="AW17" s="22">
        <f>Datos!X17</f>
        <v>775</v>
      </c>
      <c r="AX17" s="37">
        <f>Datos!EU17</f>
        <v>781</v>
      </c>
      <c r="AY17" s="22">
        <f>Datos!CQ17</f>
        <v>163</v>
      </c>
      <c r="AZ17" s="22">
        <f>Datos!DE17</f>
        <v>184</v>
      </c>
      <c r="BA17" s="22">
        <f>Datos!CC17</f>
        <v>83</v>
      </c>
      <c r="BB17" s="37">
        <f>Datos!DS17</f>
        <v>165</v>
      </c>
      <c r="BC17" s="22">
        <v>69</v>
      </c>
      <c r="BD17" s="37">
        <f>Datos!EG17</f>
        <v>360</v>
      </c>
      <c r="BE17" s="22">
        <v>48</v>
      </c>
      <c r="BF17" s="22">
        <v>12</v>
      </c>
      <c r="BG17" s="37">
        <f>Datos!X17</f>
        <v>775</v>
      </c>
      <c r="BH17" s="22">
        <f>Datos!AZ17</f>
        <v>156</v>
      </c>
      <c r="BI17" s="22">
        <f>Datos!AL17</f>
        <v>298</v>
      </c>
      <c r="BJ17" s="22">
        <f>Datos!CQ17</f>
        <v>163</v>
      </c>
      <c r="BK17" s="22">
        <f>Datos!CC17</f>
        <v>83</v>
      </c>
      <c r="BL17" s="22">
        <f>Datos!BO17</f>
        <v>92</v>
      </c>
      <c r="BM17" s="555">
        <f t="shared" si="1"/>
        <v>0.23780300705737956</v>
      </c>
      <c r="BN17" s="555">
        <f t="shared" si="2"/>
        <v>4.7867444001227367E-2</v>
      </c>
      <c r="BO17" s="555">
        <f t="shared" si="3"/>
        <v>9.1439091745934342E-2</v>
      </c>
      <c r="BP17" s="555">
        <f t="shared" si="4"/>
        <v>5.0015342129487571E-2</v>
      </c>
      <c r="BQ17" s="555">
        <f t="shared" si="5"/>
        <v>2.5467934949370972E-2</v>
      </c>
      <c r="BR17" s="555">
        <f t="shared" si="6"/>
        <v>2.822951825713409E-2</v>
      </c>
      <c r="BS17" s="555">
        <f t="shared" si="7"/>
        <v>5.0015342129487571E-2</v>
      </c>
      <c r="BW17" s="11"/>
    </row>
    <row r="18" spans="2:217" x14ac:dyDescent="0.3">
      <c r="B18" s="3">
        <v>15</v>
      </c>
      <c r="C18" s="1" t="s">
        <v>14</v>
      </c>
      <c r="D18" s="22">
        <f>Datos!F18</f>
        <v>558180</v>
      </c>
      <c r="E18" s="22">
        <f>Datos!G18</f>
        <v>2243</v>
      </c>
      <c r="F18" s="33">
        <f t="shared" si="0"/>
        <v>4.018416998100971</v>
      </c>
      <c r="G18" s="22">
        <f>Datos!L18</f>
        <v>1063</v>
      </c>
      <c r="H18" s="22">
        <f>Datos!O18</f>
        <v>882</v>
      </c>
      <c r="I18" s="22">
        <f>Datos!P18+Datos!Q18</f>
        <v>334</v>
      </c>
      <c r="J18" s="22">
        <f>Datos!R18+Datos!S18+Datos!T18+Datos!U18+Datos!V18+Datos!W18</f>
        <v>1611</v>
      </c>
      <c r="K18" s="22">
        <f t="shared" si="8"/>
        <v>329</v>
      </c>
      <c r="L18" s="22">
        <v>1471</v>
      </c>
      <c r="M18" s="22">
        <f>Datos!H18</f>
        <v>415</v>
      </c>
      <c r="N18" s="22">
        <v>15</v>
      </c>
      <c r="O18" s="22">
        <v>3</v>
      </c>
      <c r="P18" s="22">
        <v>10</v>
      </c>
      <c r="Q18" s="41">
        <f>Datos!X18</f>
        <v>428</v>
      </c>
      <c r="R18" s="26">
        <f>Datos!DE18</f>
        <v>116</v>
      </c>
      <c r="S18" s="26">
        <f>Datos!CQ18</f>
        <v>151</v>
      </c>
      <c r="T18" s="26">
        <f>Datos!CC18</f>
        <v>64</v>
      </c>
      <c r="U18" s="26">
        <f>Datos!BO18</f>
        <v>48</v>
      </c>
      <c r="V18" s="26">
        <f>Datos!AL18</f>
        <v>174</v>
      </c>
      <c r="W18" s="26">
        <f>Datos!EU18</f>
        <v>607</v>
      </c>
      <c r="X18" s="26">
        <f>Datos!FI18</f>
        <v>352</v>
      </c>
      <c r="Y18" s="26">
        <f>Datos!EG18</f>
        <v>302</v>
      </c>
      <c r="Z18" s="26">
        <f>Datos!DS18</f>
        <v>113</v>
      </c>
      <c r="AA18" s="37">
        <f>Datos!Z18</f>
        <v>398</v>
      </c>
      <c r="AB18" s="22">
        <f>Datos!DG18</f>
        <v>112</v>
      </c>
      <c r="AC18" s="22">
        <f>Datos!CS18</f>
        <v>55</v>
      </c>
      <c r="AD18" s="22">
        <f>Datos!CE18</f>
        <v>46</v>
      </c>
      <c r="AE18" s="22">
        <f>Datos!BQ18</f>
        <v>34</v>
      </c>
      <c r="AF18" s="22">
        <f>Datos!AN18</f>
        <v>171</v>
      </c>
      <c r="AG18" s="22">
        <f>Datos!EU18</f>
        <v>607</v>
      </c>
      <c r="AH18" s="22">
        <f>Datos!FK18</f>
        <v>302</v>
      </c>
      <c r="AI18" s="22">
        <f>Datos!EI18</f>
        <v>250</v>
      </c>
      <c r="AJ18" s="22">
        <f>Datos!DU18</f>
        <v>98</v>
      </c>
      <c r="AK18" s="37">
        <f>Datos!Y18</f>
        <v>30</v>
      </c>
      <c r="AL18" s="22">
        <f>Datos!DF18</f>
        <v>4</v>
      </c>
      <c r="AM18" s="22">
        <f>Datos!CR18</f>
        <v>96</v>
      </c>
      <c r="AN18" s="22">
        <f>Datos!CD18</f>
        <v>18</v>
      </c>
      <c r="AO18" s="22">
        <f>Datos!BP18</f>
        <v>14</v>
      </c>
      <c r="AP18" s="22">
        <f>Datos!AM18</f>
        <v>3</v>
      </c>
      <c r="AQ18" s="22">
        <f>Datos!EV18</f>
        <v>113</v>
      </c>
      <c r="AR18" s="22">
        <f>Datos!FJ18</f>
        <v>50</v>
      </c>
      <c r="AS18" s="22">
        <f>Datos!EH18</f>
        <v>52</v>
      </c>
      <c r="AT18" s="22">
        <f>Datos!DT18</f>
        <v>15</v>
      </c>
      <c r="AU18" s="37">
        <f>Datos!FI18</f>
        <v>352</v>
      </c>
      <c r="AV18" s="22">
        <f>Datos!AZ18</f>
        <v>56</v>
      </c>
      <c r="AW18" s="22">
        <f>Datos!X18</f>
        <v>428</v>
      </c>
      <c r="AX18" s="37">
        <f>Datos!EU18</f>
        <v>607</v>
      </c>
      <c r="AY18" s="22">
        <f>Datos!CQ18</f>
        <v>151</v>
      </c>
      <c r="AZ18" s="22">
        <f>Datos!DE18</f>
        <v>116</v>
      </c>
      <c r="BA18" s="22">
        <f>Datos!CC18</f>
        <v>64</v>
      </c>
      <c r="BB18" s="37">
        <f>Datos!DS18</f>
        <v>113</v>
      </c>
      <c r="BC18" s="22">
        <v>35</v>
      </c>
      <c r="BD18" s="37">
        <f>Datos!EG18</f>
        <v>302</v>
      </c>
      <c r="BE18" s="22">
        <v>19</v>
      </c>
      <c r="BF18" s="22">
        <v>10</v>
      </c>
      <c r="BG18" s="37">
        <f>Datos!X18</f>
        <v>428</v>
      </c>
      <c r="BH18" s="22">
        <f>Datos!AZ18</f>
        <v>56</v>
      </c>
      <c r="BI18" s="22">
        <f>Datos!AL18</f>
        <v>174</v>
      </c>
      <c r="BJ18" s="22">
        <f>Datos!CQ18</f>
        <v>151</v>
      </c>
      <c r="BK18" s="22">
        <f>Datos!CC18</f>
        <v>64</v>
      </c>
      <c r="BL18" s="22">
        <f>Datos!BO18</f>
        <v>48</v>
      </c>
      <c r="BM18" s="555">
        <f t="shared" si="1"/>
        <v>0.19081587160053501</v>
      </c>
      <c r="BN18" s="555">
        <f t="shared" si="2"/>
        <v>2.4966562639322336E-2</v>
      </c>
      <c r="BO18" s="555">
        <f t="shared" si="3"/>
        <v>7.7574676772180121E-2</v>
      </c>
      <c r="BP18" s="555">
        <f t="shared" si="4"/>
        <v>6.7320552831029876E-2</v>
      </c>
      <c r="BQ18" s="555">
        <f t="shared" si="5"/>
        <v>2.8533214444939812E-2</v>
      </c>
      <c r="BR18" s="555">
        <f t="shared" si="6"/>
        <v>2.139991083370486E-2</v>
      </c>
      <c r="BS18" s="555">
        <f t="shared" si="7"/>
        <v>6.7320552831029876E-2</v>
      </c>
      <c r="BW18" s="11"/>
    </row>
    <row r="19" spans="2:217" x14ac:dyDescent="0.3">
      <c r="B19" s="3">
        <v>16</v>
      </c>
      <c r="C19" s="1" t="s">
        <v>15</v>
      </c>
      <c r="D19" s="22">
        <f>Datos!F19</f>
        <v>750499</v>
      </c>
      <c r="E19" s="22">
        <f>Datos!G19</f>
        <v>3151</v>
      </c>
      <c r="F19" s="33">
        <f t="shared" si="0"/>
        <v>4.1985399047833507</v>
      </c>
      <c r="G19" s="22">
        <f>Datos!L19</f>
        <v>1494</v>
      </c>
      <c r="H19" s="22">
        <f>Datos!O19</f>
        <v>1245</v>
      </c>
      <c r="I19" s="22">
        <f>Datos!P19+Datos!Q19</f>
        <v>515</v>
      </c>
      <c r="J19" s="22">
        <f>Datos!R19+Datos!S19+Datos!T19+Datos!U19+Datos!V19+Datos!W19</f>
        <v>2224</v>
      </c>
      <c r="K19" s="22">
        <f t="shared" si="8"/>
        <v>421</v>
      </c>
      <c r="L19" s="22">
        <v>2177</v>
      </c>
      <c r="M19" s="22">
        <f>Datos!H19</f>
        <v>511</v>
      </c>
      <c r="N19" s="22">
        <v>20</v>
      </c>
      <c r="O19" s="22">
        <v>12</v>
      </c>
      <c r="P19" s="22">
        <v>10</v>
      </c>
      <c r="Q19" s="41">
        <f>Datos!X19</f>
        <v>490</v>
      </c>
      <c r="R19" s="26">
        <f>Datos!DE19</f>
        <v>185</v>
      </c>
      <c r="S19" s="26">
        <f>Datos!CQ19</f>
        <v>192</v>
      </c>
      <c r="T19" s="26">
        <f>Datos!CC19</f>
        <v>71</v>
      </c>
      <c r="U19" s="26">
        <f>Datos!BO19</f>
        <v>70</v>
      </c>
      <c r="V19" s="26">
        <f>Datos!AL19</f>
        <v>198</v>
      </c>
      <c r="W19" s="26">
        <f>Datos!EU19</f>
        <v>851</v>
      </c>
      <c r="X19" s="26">
        <f>Datos!FI19</f>
        <v>522</v>
      </c>
      <c r="Y19" s="26">
        <f>Datos!EG19</f>
        <v>463</v>
      </c>
      <c r="Z19" s="26">
        <f>Datos!DS19</f>
        <v>165</v>
      </c>
      <c r="AA19" s="37">
        <f>Datos!Z19</f>
        <v>466</v>
      </c>
      <c r="AB19" s="22">
        <f>Datos!DG19</f>
        <v>182</v>
      </c>
      <c r="AC19" s="22">
        <f>Datos!CS19</f>
        <v>84</v>
      </c>
      <c r="AD19" s="22">
        <f>Datos!CE19</f>
        <v>60</v>
      </c>
      <c r="AE19" s="22">
        <f>Datos!BQ19</f>
        <v>54</v>
      </c>
      <c r="AF19" s="22">
        <f>Datos!AN19</f>
        <v>196</v>
      </c>
      <c r="AG19" s="22">
        <f>Datos!EU19</f>
        <v>851</v>
      </c>
      <c r="AH19" s="22">
        <f>Datos!FK19</f>
        <v>454</v>
      </c>
      <c r="AI19" s="22">
        <f>Datos!EI19</f>
        <v>381</v>
      </c>
      <c r="AJ19" s="22">
        <f>Datos!DU19</f>
        <v>150</v>
      </c>
      <c r="AK19" s="37">
        <f>Datos!Y19</f>
        <v>24</v>
      </c>
      <c r="AL19" s="22">
        <f>Datos!DF19</f>
        <v>3</v>
      </c>
      <c r="AM19" s="22">
        <f>Datos!CR19</f>
        <v>108</v>
      </c>
      <c r="AN19" s="22">
        <f>Datos!CD19</f>
        <v>11</v>
      </c>
      <c r="AO19" s="22">
        <f>Datos!BP19</f>
        <v>16</v>
      </c>
      <c r="AP19" s="22">
        <f>Datos!AM19</f>
        <v>2</v>
      </c>
      <c r="AQ19" s="22">
        <f>Datos!EV19</f>
        <v>152</v>
      </c>
      <c r="AR19" s="22">
        <f>Datos!FJ19</f>
        <v>68</v>
      </c>
      <c r="AS19" s="22">
        <f>Datos!EH19</f>
        <v>82</v>
      </c>
      <c r="AT19" s="22">
        <f>Datos!DT19</f>
        <v>15</v>
      </c>
      <c r="AU19" s="37">
        <f>Datos!FI19</f>
        <v>522</v>
      </c>
      <c r="AV19" s="22">
        <f>Datos!AZ19</f>
        <v>75</v>
      </c>
      <c r="AW19" s="22">
        <f>Datos!X19</f>
        <v>490</v>
      </c>
      <c r="AX19" s="37">
        <f>Datos!EU19</f>
        <v>851</v>
      </c>
      <c r="AY19" s="22">
        <f>Datos!CQ19</f>
        <v>192</v>
      </c>
      <c r="AZ19" s="22">
        <f>Datos!DE19</f>
        <v>185</v>
      </c>
      <c r="BA19" s="22">
        <f>Datos!CC19</f>
        <v>71</v>
      </c>
      <c r="BB19" s="37">
        <f>Datos!DS19</f>
        <v>165</v>
      </c>
      <c r="BC19" s="22">
        <v>47</v>
      </c>
      <c r="BD19" s="37">
        <f>Datos!EG19</f>
        <v>463</v>
      </c>
      <c r="BE19" s="22">
        <v>26</v>
      </c>
      <c r="BF19" s="22">
        <v>13</v>
      </c>
      <c r="BG19" s="37">
        <f>Datos!X19</f>
        <v>490</v>
      </c>
      <c r="BH19" s="22">
        <f>Datos!AZ19</f>
        <v>75</v>
      </c>
      <c r="BI19" s="22">
        <f>Datos!AL19</f>
        <v>198</v>
      </c>
      <c r="BJ19" s="22">
        <f>Datos!CQ19</f>
        <v>192</v>
      </c>
      <c r="BK19" s="22">
        <f>Datos!CC19</f>
        <v>71</v>
      </c>
      <c r="BL19" s="22">
        <f>Datos!BO19</f>
        <v>70</v>
      </c>
      <c r="BM19" s="555">
        <f t="shared" si="1"/>
        <v>0.15550618851158363</v>
      </c>
      <c r="BN19" s="555">
        <f t="shared" si="2"/>
        <v>2.3801967629324024E-2</v>
      </c>
      <c r="BO19" s="555">
        <f t="shared" si="3"/>
        <v>6.2837194541415425E-2</v>
      </c>
      <c r="BP19" s="555">
        <f t="shared" si="4"/>
        <v>6.0933037131069505E-2</v>
      </c>
      <c r="BQ19" s="555">
        <f t="shared" si="5"/>
        <v>2.2532529355760077E-2</v>
      </c>
      <c r="BR19" s="555">
        <f t="shared" si="6"/>
        <v>2.221516978736909E-2</v>
      </c>
      <c r="BS19" s="555">
        <f t="shared" si="7"/>
        <v>6.0933037131069505E-2</v>
      </c>
      <c r="BW19" s="11"/>
    </row>
    <row r="20" spans="2:217" x14ac:dyDescent="0.3">
      <c r="B20" s="3">
        <v>17</v>
      </c>
      <c r="C20" s="1" t="s">
        <v>196</v>
      </c>
      <c r="D20" s="22">
        <f>Datos!F20</f>
        <v>812336</v>
      </c>
      <c r="E20" s="22">
        <f>Datos!G20</f>
        <v>2777</v>
      </c>
      <c r="F20" s="33">
        <f t="shared" si="0"/>
        <v>3.4185361722243015</v>
      </c>
      <c r="G20" s="22">
        <f>Datos!L20</f>
        <v>1403</v>
      </c>
      <c r="H20" s="22">
        <f>Datos!O20</f>
        <v>1219</v>
      </c>
      <c r="I20" s="22">
        <f>Datos!P20+Datos!Q20</f>
        <v>472</v>
      </c>
      <c r="J20" s="22">
        <f>Datos!R20+Datos!S20+Datos!T20+Datos!U20+Datos!V20+Datos!W20</f>
        <v>2212</v>
      </c>
      <c r="K20" s="22">
        <f t="shared" si="8"/>
        <v>149</v>
      </c>
      <c r="L20" s="22">
        <v>2307</v>
      </c>
      <c r="M20" s="22">
        <f>Datos!H20</f>
        <v>301</v>
      </c>
      <c r="N20" s="22">
        <v>7</v>
      </c>
      <c r="O20" s="22">
        <v>4</v>
      </c>
      <c r="P20" s="22">
        <v>9</v>
      </c>
      <c r="Q20" s="41">
        <f>Datos!X20</f>
        <v>737</v>
      </c>
      <c r="R20" s="26">
        <f>Datos!DE20</f>
        <v>138</v>
      </c>
      <c r="S20" s="26">
        <f>Datos!CQ20</f>
        <v>128</v>
      </c>
      <c r="T20" s="26">
        <f>Datos!CC20</f>
        <v>51</v>
      </c>
      <c r="U20" s="26">
        <f>Datos!BO20</f>
        <v>80</v>
      </c>
      <c r="V20" s="26">
        <f>Datos!AL20</f>
        <v>251</v>
      </c>
      <c r="W20" s="26">
        <f>Datos!EU20</f>
        <v>459</v>
      </c>
      <c r="X20" s="26">
        <f>Datos!FI20</f>
        <v>383</v>
      </c>
      <c r="Y20" s="26">
        <f>Datos!EG20</f>
        <v>301</v>
      </c>
      <c r="Z20" s="26">
        <f>Datos!DS20</f>
        <v>146</v>
      </c>
      <c r="AA20" s="37">
        <f>Datos!Z20</f>
        <v>710</v>
      </c>
      <c r="AB20" s="22">
        <f>Datos!DG20</f>
        <v>135</v>
      </c>
      <c r="AC20" s="22">
        <f>Datos!CS20</f>
        <v>75</v>
      </c>
      <c r="AD20" s="22">
        <f>Datos!CE20</f>
        <v>42</v>
      </c>
      <c r="AE20" s="22">
        <f>Datos!BQ20</f>
        <v>68</v>
      </c>
      <c r="AF20" s="22">
        <f>Datos!AN20</f>
        <v>249</v>
      </c>
      <c r="AG20" s="22">
        <f>Datos!EU20</f>
        <v>459</v>
      </c>
      <c r="AH20" s="22">
        <f>Datos!FK20</f>
        <v>343</v>
      </c>
      <c r="AI20" s="22">
        <f>Datos!EI20</f>
        <v>239</v>
      </c>
      <c r="AJ20" s="22">
        <f>Datos!DU20</f>
        <v>133</v>
      </c>
      <c r="AK20" s="37">
        <f>Datos!Y20</f>
        <v>27</v>
      </c>
      <c r="AL20" s="22">
        <f>Datos!DF20</f>
        <v>3</v>
      </c>
      <c r="AM20" s="22">
        <f>Datos!CR20</f>
        <v>53</v>
      </c>
      <c r="AN20" s="22">
        <f>Datos!CD20</f>
        <v>9</v>
      </c>
      <c r="AO20" s="22">
        <f>Datos!BP20</f>
        <v>12</v>
      </c>
      <c r="AP20" s="22">
        <f>Datos!AM20</f>
        <v>2</v>
      </c>
      <c r="AQ20" s="22">
        <f>Datos!EV20</f>
        <v>65</v>
      </c>
      <c r="AR20" s="22">
        <f>Datos!FJ20</f>
        <v>40</v>
      </c>
      <c r="AS20" s="22">
        <f>Datos!EH20</f>
        <v>62</v>
      </c>
      <c r="AT20" s="22">
        <f>Datos!DT20</f>
        <v>13</v>
      </c>
      <c r="AU20" s="37">
        <f>Datos!FI20</f>
        <v>383</v>
      </c>
      <c r="AV20" s="22">
        <f>Datos!AZ20</f>
        <v>113</v>
      </c>
      <c r="AW20" s="22">
        <f>Datos!X20</f>
        <v>737</v>
      </c>
      <c r="AX20" s="37">
        <f>Datos!EU20</f>
        <v>459</v>
      </c>
      <c r="AY20" s="22">
        <f>Datos!CQ20</f>
        <v>128</v>
      </c>
      <c r="AZ20" s="22">
        <f>Datos!DE20</f>
        <v>138</v>
      </c>
      <c r="BA20" s="22">
        <f>Datos!CC20</f>
        <v>51</v>
      </c>
      <c r="BB20" s="37">
        <f>Datos!DS20</f>
        <v>146</v>
      </c>
      <c r="BC20" s="22">
        <v>55</v>
      </c>
      <c r="BD20" s="37">
        <f>Datos!EG20</f>
        <v>301</v>
      </c>
      <c r="BE20" s="22">
        <v>32</v>
      </c>
      <c r="BF20" s="22">
        <v>14</v>
      </c>
      <c r="BG20" s="37">
        <f>Datos!X20</f>
        <v>737</v>
      </c>
      <c r="BH20" s="22">
        <f>Datos!AZ20</f>
        <v>113</v>
      </c>
      <c r="BI20" s="22">
        <f>Datos!AL20</f>
        <v>251</v>
      </c>
      <c r="BJ20" s="22">
        <f>Datos!CQ20</f>
        <v>128</v>
      </c>
      <c r="BK20" s="22">
        <f>Datos!CC20</f>
        <v>51</v>
      </c>
      <c r="BL20" s="22">
        <f>Datos!BO20</f>
        <v>80</v>
      </c>
      <c r="BM20" s="555">
        <f t="shared" si="1"/>
        <v>0.26539431040691391</v>
      </c>
      <c r="BN20" s="555">
        <f t="shared" si="2"/>
        <v>4.0691393590205259E-2</v>
      </c>
      <c r="BO20" s="555">
        <f t="shared" si="3"/>
        <v>9.0385307886208133E-2</v>
      </c>
      <c r="BP20" s="555">
        <f t="shared" si="4"/>
        <v>4.6092906013683835E-2</v>
      </c>
      <c r="BQ20" s="555">
        <f t="shared" si="5"/>
        <v>1.8365142239827152E-2</v>
      </c>
      <c r="BR20" s="555">
        <f t="shared" si="6"/>
        <v>2.8808066258552395E-2</v>
      </c>
      <c r="BS20" s="555">
        <f t="shared" si="7"/>
        <v>4.6092906013683835E-2</v>
      </c>
      <c r="BW20" s="11"/>
    </row>
    <row r="21" spans="2:217" x14ac:dyDescent="0.3">
      <c r="B21" s="3">
        <v>18</v>
      </c>
      <c r="C21" s="1" t="s">
        <v>197</v>
      </c>
      <c r="D21" s="22">
        <f>Datos!F21</f>
        <v>767951</v>
      </c>
      <c r="E21" s="22">
        <f>Datos!G21</f>
        <v>2433</v>
      </c>
      <c r="F21" s="33">
        <f t="shared" si="0"/>
        <v>3.1681708859028768</v>
      </c>
      <c r="G21" s="22">
        <f>Datos!L21</f>
        <v>1323</v>
      </c>
      <c r="H21" s="22">
        <f>Datos!O21</f>
        <v>1021</v>
      </c>
      <c r="I21" s="22">
        <f>Datos!P21+Datos!Q21</f>
        <v>386</v>
      </c>
      <c r="J21" s="22">
        <f>Datos!R21+Datos!S21+Datos!T21+Datos!U21+Datos!V21+Datos!W21</f>
        <v>1957</v>
      </c>
      <c r="K21" s="22">
        <f t="shared" si="8"/>
        <v>138</v>
      </c>
      <c r="L21" s="28">
        <v>1951</v>
      </c>
      <c r="M21" s="22">
        <f>Datos!H21</f>
        <v>330</v>
      </c>
      <c r="N21" s="28">
        <v>6</v>
      </c>
      <c r="O21" s="22">
        <v>5</v>
      </c>
      <c r="P21" s="28">
        <v>3</v>
      </c>
      <c r="Q21" s="41">
        <f>Datos!X21</f>
        <v>627</v>
      </c>
      <c r="R21" s="26">
        <f>Datos!DE21</f>
        <v>147</v>
      </c>
      <c r="S21" s="26">
        <f>Datos!CQ21</f>
        <v>112</v>
      </c>
      <c r="T21" s="26">
        <f>Datos!CC21</f>
        <v>72</v>
      </c>
      <c r="U21" s="26">
        <f>Datos!BO21</f>
        <v>68</v>
      </c>
      <c r="V21" s="26">
        <f>Datos!AL21</f>
        <v>145</v>
      </c>
      <c r="W21" s="26">
        <f>Datos!EU21</f>
        <v>745</v>
      </c>
      <c r="X21" s="26">
        <f>Datos!FI21</f>
        <v>210</v>
      </c>
      <c r="Y21" s="26">
        <f>Datos!EG21</f>
        <v>202</v>
      </c>
      <c r="Z21" s="26">
        <f>Datos!DS21</f>
        <v>114</v>
      </c>
      <c r="AA21" s="37">
        <f>Datos!Z21</f>
        <v>593</v>
      </c>
      <c r="AB21" s="22">
        <f>Datos!DG21</f>
        <v>137</v>
      </c>
      <c r="AC21" s="22">
        <f>Datos!CS21</f>
        <v>64</v>
      </c>
      <c r="AD21" s="22">
        <f>Datos!CE21</f>
        <v>67</v>
      </c>
      <c r="AE21" s="22">
        <f>Datos!BQ21</f>
        <v>54</v>
      </c>
      <c r="AF21" s="22">
        <f>Datos!AN21</f>
        <v>141</v>
      </c>
      <c r="AG21" s="22">
        <f>Datos!EU21</f>
        <v>745</v>
      </c>
      <c r="AH21" s="22">
        <f>Datos!FK21</f>
        <v>166</v>
      </c>
      <c r="AI21" s="22">
        <f>Datos!EI21</f>
        <v>160</v>
      </c>
      <c r="AJ21" s="22">
        <f>Datos!DU21</f>
        <v>105</v>
      </c>
      <c r="AK21" s="37">
        <f>Datos!Y21</f>
        <v>34</v>
      </c>
      <c r="AL21" s="22">
        <f>Datos!DF21</f>
        <v>10</v>
      </c>
      <c r="AM21" s="22">
        <f>Datos!CR21</f>
        <v>48</v>
      </c>
      <c r="AN21" s="22">
        <f>Datos!CD21</f>
        <v>5</v>
      </c>
      <c r="AO21" s="22">
        <f>Datos!BP21</f>
        <v>14</v>
      </c>
      <c r="AP21" s="22">
        <f>Datos!AM21</f>
        <v>4</v>
      </c>
      <c r="AQ21" s="22">
        <f>Datos!EV21</f>
        <v>111</v>
      </c>
      <c r="AR21" s="22">
        <f>Datos!FJ21</f>
        <v>44</v>
      </c>
      <c r="AS21" s="22">
        <f>Datos!EH21</f>
        <v>42</v>
      </c>
      <c r="AT21" s="22">
        <f>Datos!DT21</f>
        <v>9</v>
      </c>
      <c r="AU21" s="37">
        <f>Datos!FI21</f>
        <v>210</v>
      </c>
      <c r="AV21" s="22">
        <f>Datos!AZ21</f>
        <v>136</v>
      </c>
      <c r="AW21" s="22">
        <f>Datos!X21</f>
        <v>627</v>
      </c>
      <c r="AX21" s="37">
        <f>Datos!EU21</f>
        <v>745</v>
      </c>
      <c r="AY21" s="22">
        <f>Datos!CQ21</f>
        <v>112</v>
      </c>
      <c r="AZ21" s="22">
        <f>Datos!DE21</f>
        <v>147</v>
      </c>
      <c r="BA21" s="22">
        <f>Datos!CC21</f>
        <v>72</v>
      </c>
      <c r="BB21" s="37">
        <f>Datos!DS21</f>
        <v>114</v>
      </c>
      <c r="BC21" s="22">
        <v>46</v>
      </c>
      <c r="BD21" s="37">
        <f>Datos!EG21</f>
        <v>202</v>
      </c>
      <c r="BE21" s="22">
        <v>30</v>
      </c>
      <c r="BF21" s="22">
        <v>12</v>
      </c>
      <c r="BG21" s="37">
        <f>Datos!X21</f>
        <v>627</v>
      </c>
      <c r="BH21" s="22">
        <f>Datos!AZ21</f>
        <v>136</v>
      </c>
      <c r="BI21" s="22">
        <f>Datos!AL21</f>
        <v>145</v>
      </c>
      <c r="BJ21" s="22">
        <f>Datos!CQ21</f>
        <v>112</v>
      </c>
      <c r="BK21" s="22">
        <f>Datos!CC21</f>
        <v>72</v>
      </c>
      <c r="BL21" s="22">
        <f>Datos!BO21</f>
        <v>68</v>
      </c>
      <c r="BM21" s="555">
        <f t="shared" si="1"/>
        <v>0.25770653514180025</v>
      </c>
      <c r="BN21" s="555">
        <f t="shared" si="2"/>
        <v>5.5898068228524458E-2</v>
      </c>
      <c r="BO21" s="555">
        <f t="shared" si="3"/>
        <v>5.9597205096588571E-2</v>
      </c>
      <c r="BP21" s="555">
        <f t="shared" si="4"/>
        <v>4.6033703247020143E-2</v>
      </c>
      <c r="BQ21" s="555">
        <f t="shared" si="5"/>
        <v>2.9593094944512947E-2</v>
      </c>
      <c r="BR21" s="555">
        <f t="shared" si="6"/>
        <v>2.7949034114262229E-2</v>
      </c>
      <c r="BS21" s="555">
        <f t="shared" si="7"/>
        <v>4.6033703247020143E-2</v>
      </c>
      <c r="BW21" s="11"/>
    </row>
    <row r="22" spans="2:217" s="66" customFormat="1" x14ac:dyDescent="0.3">
      <c r="B22" s="65">
        <v>19</v>
      </c>
      <c r="C22" s="66" t="s">
        <v>211</v>
      </c>
      <c r="D22" s="67">
        <f>Datos!F22</f>
        <v>776274</v>
      </c>
      <c r="E22" s="67">
        <f>Datos!G22</f>
        <v>3234</v>
      </c>
      <c r="F22" s="68">
        <f t="shared" si="0"/>
        <v>4.1660547693211418</v>
      </c>
      <c r="G22" s="67">
        <f>Datos!L22</f>
        <v>1616</v>
      </c>
      <c r="H22" s="67">
        <f>Datos!O22</f>
        <v>1357</v>
      </c>
      <c r="I22" s="67">
        <f>Datos!P22+Datos!Q22</f>
        <v>409</v>
      </c>
      <c r="J22" s="67">
        <f>Datos!R22+Datos!S22+Datos!T22+Datos!U22+Datos!V22+Datos!W22</f>
        <v>2563</v>
      </c>
      <c r="K22" s="67">
        <v>81</v>
      </c>
      <c r="L22" s="67">
        <f t="shared" ref="L22:L27" si="9">E22-M22-N22-O22-P22-K22</f>
        <v>2575</v>
      </c>
      <c r="M22" s="67">
        <f>Datos!H22</f>
        <v>541</v>
      </c>
      <c r="N22" s="67">
        <v>18</v>
      </c>
      <c r="O22" s="67">
        <v>9</v>
      </c>
      <c r="P22" s="67">
        <v>10</v>
      </c>
      <c r="Q22" s="154">
        <f>Datos!X22</f>
        <v>607</v>
      </c>
      <c r="R22" s="67">
        <f>Datos!DE22</f>
        <v>253</v>
      </c>
      <c r="S22" s="67">
        <f>Datos!CQ22</f>
        <v>164</v>
      </c>
      <c r="T22" s="67">
        <f>Datos!CC22</f>
        <v>54</v>
      </c>
      <c r="U22" s="67">
        <f>Datos!BO22</f>
        <v>75</v>
      </c>
      <c r="V22" s="67">
        <f>Datos!AL22</f>
        <v>318</v>
      </c>
      <c r="W22" s="67">
        <f>Datos!EU22</f>
        <v>553</v>
      </c>
      <c r="X22" s="67">
        <f>Datos!FI22</f>
        <v>241</v>
      </c>
      <c r="Y22" s="67">
        <f>Datos!EG22</f>
        <v>217</v>
      </c>
      <c r="Z22" s="67">
        <f>Datos!DS22</f>
        <v>144</v>
      </c>
      <c r="AA22" s="154">
        <f>Datos!Z22</f>
        <v>571</v>
      </c>
      <c r="AB22" s="67">
        <f>Datos!DG22</f>
        <v>234</v>
      </c>
      <c r="AC22" s="67">
        <f>Datos!CS22</f>
        <v>100</v>
      </c>
      <c r="AD22" s="67">
        <f>Datos!CE22</f>
        <v>43</v>
      </c>
      <c r="AE22" s="67">
        <f>Datos!BQ22</f>
        <v>54</v>
      </c>
      <c r="AF22" s="67">
        <f>Datos!AN22</f>
        <v>304</v>
      </c>
      <c r="AG22" s="67">
        <f>Datos!EU22</f>
        <v>553</v>
      </c>
      <c r="AH22" s="67">
        <f>Datos!FK22</f>
        <v>177</v>
      </c>
      <c r="AI22" s="67">
        <f>Datos!EI22</f>
        <v>150</v>
      </c>
      <c r="AJ22" s="67">
        <f>Datos!DU22</f>
        <v>128</v>
      </c>
      <c r="AK22" s="154">
        <f>Datos!Y22</f>
        <v>34</v>
      </c>
      <c r="AL22" s="67">
        <f>Datos!DF22</f>
        <v>19</v>
      </c>
      <c r="AM22" s="67">
        <f>Datos!CR22</f>
        <v>64</v>
      </c>
      <c r="AN22" s="67">
        <f>Datos!CD22</f>
        <v>11</v>
      </c>
      <c r="AO22" s="67">
        <f>Datos!BP22</f>
        <v>20</v>
      </c>
      <c r="AP22" s="67">
        <f>Datos!AM22</f>
        <v>10</v>
      </c>
      <c r="AQ22" s="67">
        <f>Datos!EV22</f>
        <v>86</v>
      </c>
      <c r="AR22" s="67">
        <f>Datos!FJ22</f>
        <v>64</v>
      </c>
      <c r="AS22" s="67">
        <f>Datos!EH22</f>
        <v>67</v>
      </c>
      <c r="AT22" s="67">
        <f>Datos!DT22</f>
        <v>16</v>
      </c>
      <c r="AU22" s="154">
        <f>Datos!FI22</f>
        <v>241</v>
      </c>
      <c r="AV22" s="67">
        <f>Datos!AZ22</f>
        <v>130</v>
      </c>
      <c r="AW22" s="67">
        <f>Datos!X22</f>
        <v>607</v>
      </c>
      <c r="AX22" s="154">
        <f>Datos!EU22</f>
        <v>553</v>
      </c>
      <c r="AY22" s="67">
        <f>Datos!CQ22</f>
        <v>164</v>
      </c>
      <c r="AZ22" s="67">
        <f>Datos!DE22</f>
        <v>253</v>
      </c>
      <c r="BA22" s="67">
        <f>Datos!CC22</f>
        <v>54</v>
      </c>
      <c r="BB22" s="154">
        <f>Datos!DS22</f>
        <v>144</v>
      </c>
      <c r="BC22" s="67">
        <v>63</v>
      </c>
      <c r="BD22" s="154">
        <f>Datos!EG22</f>
        <v>217</v>
      </c>
      <c r="BE22" s="67">
        <v>36</v>
      </c>
      <c r="BF22" s="67">
        <v>12</v>
      </c>
      <c r="BG22" s="154">
        <f>Datos!X22</f>
        <v>607</v>
      </c>
      <c r="BH22" s="67">
        <f>Datos!AZ22</f>
        <v>130</v>
      </c>
      <c r="BI22" s="67">
        <f>Datos!AL22</f>
        <v>318</v>
      </c>
      <c r="BJ22" s="67">
        <f>Datos!CQ22</f>
        <v>164</v>
      </c>
      <c r="BK22" s="67">
        <f>Datos!CC22</f>
        <v>54</v>
      </c>
      <c r="BL22" s="67">
        <f>Datos!BO22</f>
        <v>75</v>
      </c>
      <c r="BM22" s="555">
        <f t="shared" si="1"/>
        <v>0.18769325912183055</v>
      </c>
      <c r="BN22" s="555">
        <f t="shared" si="2"/>
        <v>4.0197897340754483E-2</v>
      </c>
      <c r="BO22" s="555">
        <f t="shared" si="3"/>
        <v>9.8330241187384038E-2</v>
      </c>
      <c r="BP22" s="555">
        <f t="shared" si="4"/>
        <v>5.0711193568336428E-2</v>
      </c>
      <c r="BQ22" s="555">
        <f t="shared" si="5"/>
        <v>1.6697588126159554E-2</v>
      </c>
      <c r="BR22" s="555">
        <f t="shared" si="6"/>
        <v>2.3191094619666047E-2</v>
      </c>
      <c r="BS22" s="555">
        <f t="shared" si="7"/>
        <v>5.0711193568336428E-2</v>
      </c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9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67"/>
      <c r="GC22" s="67"/>
      <c r="GD22" s="67"/>
      <c r="GE22" s="67"/>
      <c r="GF22" s="67"/>
      <c r="GG22" s="67"/>
      <c r="GH22" s="67"/>
      <c r="GI22" s="67"/>
      <c r="GJ22" s="67"/>
      <c r="GK22" s="67"/>
      <c r="GL22" s="67"/>
      <c r="GM22" s="67"/>
      <c r="GN22" s="67"/>
      <c r="GO22" s="67"/>
      <c r="GP22" s="67"/>
      <c r="GQ22" s="67"/>
      <c r="GR22" s="67"/>
      <c r="GS22" s="67"/>
      <c r="GT22" s="67"/>
      <c r="GU22" s="67"/>
      <c r="GV22" s="67"/>
      <c r="GW22" s="67"/>
      <c r="GX22" s="67"/>
      <c r="GY22" s="67"/>
      <c r="GZ22" s="67"/>
      <c r="HA22" s="67"/>
      <c r="HB22" s="67"/>
      <c r="HC22" s="67"/>
      <c r="HD22" s="67"/>
      <c r="HE22" s="67"/>
      <c r="HF22" s="67"/>
      <c r="HG22" s="67"/>
      <c r="HH22" s="67"/>
      <c r="HI22" s="67"/>
    </row>
    <row r="23" spans="2:217" s="66" customFormat="1" x14ac:dyDescent="0.3">
      <c r="B23" s="65">
        <v>20</v>
      </c>
      <c r="C23" s="66" t="s">
        <v>215</v>
      </c>
      <c r="D23" s="22">
        <f>Datos!F23</f>
        <v>765191</v>
      </c>
      <c r="E23" s="22">
        <f>Datos!G23</f>
        <v>2782</v>
      </c>
      <c r="F23" s="68">
        <f t="shared" si="0"/>
        <v>3.6356935719317138</v>
      </c>
      <c r="G23" s="22">
        <f>Datos!L23</f>
        <v>1487</v>
      </c>
      <c r="H23" s="22">
        <f>Datos!O23</f>
        <v>1180</v>
      </c>
      <c r="I23" s="22">
        <f>Datos!P23+Datos!Q23</f>
        <v>411</v>
      </c>
      <c r="J23" s="22">
        <f>Datos!R23+Datos!S23+Datos!T23+Datos!U23+Datos!V23+Datos!W23</f>
        <v>2199</v>
      </c>
      <c r="K23" s="22">
        <v>26</v>
      </c>
      <c r="L23" s="22">
        <f t="shared" si="9"/>
        <v>2165</v>
      </c>
      <c r="M23" s="22">
        <f>Datos!H23</f>
        <v>560</v>
      </c>
      <c r="N23" s="22">
        <v>5</v>
      </c>
      <c r="O23" s="22">
        <v>16</v>
      </c>
      <c r="P23" s="22">
        <v>10</v>
      </c>
      <c r="Q23" s="41">
        <f>Datos!X23</f>
        <v>616</v>
      </c>
      <c r="R23" s="26">
        <f>Datos!DE23</f>
        <v>169</v>
      </c>
      <c r="S23" s="26">
        <f>Datos!CQ23</f>
        <v>137</v>
      </c>
      <c r="T23" s="26">
        <f>Datos!CC23</f>
        <v>52</v>
      </c>
      <c r="U23" s="26">
        <f>Datos!BO23</f>
        <v>63</v>
      </c>
      <c r="V23" s="26">
        <f>Datos!AL23</f>
        <v>370</v>
      </c>
      <c r="W23" s="26">
        <f>Datos!EU23</f>
        <v>430</v>
      </c>
      <c r="X23" s="26">
        <f>Datos!FI23</f>
        <v>189</v>
      </c>
      <c r="Y23" s="26">
        <f>Datos!EG23</f>
        <v>168</v>
      </c>
      <c r="Z23" s="26">
        <f>Datos!DS23</f>
        <v>121</v>
      </c>
      <c r="AA23" s="37">
        <f>Datos!Z23</f>
        <v>592</v>
      </c>
      <c r="AB23" s="22">
        <f>Datos!DG23</f>
        <v>161</v>
      </c>
      <c r="AC23" s="22">
        <f>Datos!CS23</f>
        <v>65</v>
      </c>
      <c r="AD23" s="22">
        <f>Datos!CE23</f>
        <v>44</v>
      </c>
      <c r="AE23" s="22">
        <f>Datos!BQ23</f>
        <v>47</v>
      </c>
      <c r="AF23" s="22">
        <f>Datos!AN23</f>
        <v>355</v>
      </c>
      <c r="AG23" s="22">
        <f>Datos!EU23</f>
        <v>430</v>
      </c>
      <c r="AH23" s="22">
        <f>Datos!FK23</f>
        <v>145</v>
      </c>
      <c r="AI23" s="22">
        <f>Datos!EI23</f>
        <v>107</v>
      </c>
      <c r="AJ23" s="22">
        <f>Datos!DU23</f>
        <v>108</v>
      </c>
      <c r="AK23" s="37">
        <f>Datos!Y23</f>
        <v>26</v>
      </c>
      <c r="AL23" s="22">
        <f>Datos!DF23</f>
        <v>8</v>
      </c>
      <c r="AM23" s="22">
        <f>Datos!CR23</f>
        <v>72</v>
      </c>
      <c r="AN23" s="22">
        <f>Datos!CD23</f>
        <v>8</v>
      </c>
      <c r="AO23" s="22">
        <f>Datos!BP23</f>
        <v>15</v>
      </c>
      <c r="AP23" s="22">
        <f>Datos!AM23</f>
        <v>12</v>
      </c>
      <c r="AQ23" s="22">
        <f>Datos!EV23</f>
        <v>68</v>
      </c>
      <c r="AR23" s="22">
        <f>Datos!FJ23</f>
        <v>44</v>
      </c>
      <c r="AS23" s="22">
        <f>Datos!EH23</f>
        <v>61</v>
      </c>
      <c r="AT23" s="22">
        <f>Datos!DT23</f>
        <v>13</v>
      </c>
      <c r="AU23" s="37">
        <f>Datos!FI23</f>
        <v>189</v>
      </c>
      <c r="AV23" s="22">
        <f>Datos!AZ23</f>
        <v>162</v>
      </c>
      <c r="AW23" s="22">
        <f>Datos!X23</f>
        <v>616</v>
      </c>
      <c r="AX23" s="37">
        <f>Datos!EU23</f>
        <v>430</v>
      </c>
      <c r="AY23" s="22">
        <f>Datos!CQ23</f>
        <v>137</v>
      </c>
      <c r="AZ23" s="22">
        <f>Datos!DE23</f>
        <v>169</v>
      </c>
      <c r="BA23" s="22">
        <f>Datos!CC23</f>
        <v>52</v>
      </c>
      <c r="BB23" s="37">
        <f>Datos!DS23</f>
        <v>121</v>
      </c>
      <c r="BC23" s="22">
        <v>53</v>
      </c>
      <c r="BD23" s="37">
        <f>Datos!EG23</f>
        <v>168</v>
      </c>
      <c r="BE23" s="37">
        <v>24</v>
      </c>
      <c r="BF23" s="37">
        <v>6</v>
      </c>
      <c r="BG23" s="37">
        <f>Datos!X23</f>
        <v>616</v>
      </c>
      <c r="BH23" s="22">
        <f>Datos!AZ23</f>
        <v>162</v>
      </c>
      <c r="BI23" s="22">
        <f>Datos!AL23</f>
        <v>370</v>
      </c>
      <c r="BJ23" s="22">
        <f>Datos!CQ23</f>
        <v>137</v>
      </c>
      <c r="BK23" s="22">
        <f>Datos!CC23</f>
        <v>52</v>
      </c>
      <c r="BL23" s="22">
        <f>Datos!BO23</f>
        <v>63</v>
      </c>
      <c r="BM23" s="555">
        <f t="shared" si="1"/>
        <v>0.22142343637670742</v>
      </c>
      <c r="BN23" s="555">
        <f t="shared" si="2"/>
        <v>5.8231488138030196E-2</v>
      </c>
      <c r="BO23" s="555">
        <f t="shared" si="3"/>
        <v>0.13299784327821712</v>
      </c>
      <c r="BP23" s="555">
        <f t="shared" si="4"/>
        <v>4.92451473759885E-2</v>
      </c>
      <c r="BQ23" s="555">
        <f t="shared" si="5"/>
        <v>1.8691588785046728E-2</v>
      </c>
      <c r="BR23" s="555">
        <f t="shared" si="6"/>
        <v>2.2645578720345075E-2</v>
      </c>
      <c r="BS23" s="555">
        <f t="shared" si="7"/>
        <v>4.92451473759885E-2</v>
      </c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9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  <c r="FN23" s="67"/>
      <c r="FO23" s="67"/>
      <c r="FP23" s="67"/>
      <c r="FQ23" s="67"/>
      <c r="FR23" s="67"/>
      <c r="FS23" s="67"/>
      <c r="FT23" s="67"/>
      <c r="FU23" s="67"/>
      <c r="FV23" s="67"/>
      <c r="FW23" s="67"/>
      <c r="FX23" s="67"/>
      <c r="FY23" s="67"/>
      <c r="FZ23" s="67"/>
      <c r="GA23" s="67"/>
      <c r="GB23" s="67"/>
      <c r="GC23" s="67"/>
      <c r="GD23" s="67"/>
      <c r="GE23" s="67"/>
      <c r="GF23" s="67"/>
      <c r="GG23" s="67"/>
      <c r="GH23" s="67"/>
      <c r="GI23" s="67"/>
      <c r="GJ23" s="67"/>
      <c r="GK23" s="67"/>
      <c r="GL23" s="67"/>
      <c r="GM23" s="67"/>
      <c r="GN23" s="67"/>
      <c r="GO23" s="67"/>
      <c r="GP23" s="67"/>
      <c r="GQ23" s="67"/>
      <c r="GR23" s="67"/>
      <c r="GS23" s="67"/>
      <c r="GT23" s="67"/>
      <c r="GU23" s="67"/>
      <c r="GV23" s="67"/>
      <c r="GW23" s="67"/>
      <c r="GX23" s="67"/>
      <c r="GY23" s="67"/>
      <c r="GZ23" s="67"/>
      <c r="HA23" s="67"/>
      <c r="HB23" s="67"/>
      <c r="HC23" s="67"/>
      <c r="HD23" s="67"/>
      <c r="HE23" s="67"/>
      <c r="HF23" s="67"/>
      <c r="HG23" s="67"/>
      <c r="HH23" s="67"/>
      <c r="HI23" s="67"/>
    </row>
    <row r="24" spans="2:217" x14ac:dyDescent="0.3">
      <c r="B24" s="3">
        <v>21</v>
      </c>
      <c r="C24" s="1" t="s">
        <v>217</v>
      </c>
      <c r="D24" s="22">
        <f>Datos!F24</f>
        <v>784339</v>
      </c>
      <c r="E24" s="22">
        <f>Datos!G24</f>
        <v>2729</v>
      </c>
      <c r="F24" s="33">
        <f t="shared" si="0"/>
        <v>3.4793628775312713</v>
      </c>
      <c r="G24" s="22">
        <f>Datos!L24</f>
        <v>1384</v>
      </c>
      <c r="H24" s="22">
        <f>Datos!O24</f>
        <v>1144</v>
      </c>
      <c r="I24" s="22">
        <f>Datos!P24+Datos!Q24</f>
        <v>505</v>
      </c>
      <c r="J24" s="22">
        <f>Datos!R24+Datos!S24+Datos!T24+Datos!U24+Datos!V24+Datos!W24</f>
        <v>1960</v>
      </c>
      <c r="K24" s="22">
        <v>9</v>
      </c>
      <c r="L24" s="22">
        <f t="shared" si="9"/>
        <v>2351</v>
      </c>
      <c r="M24" s="22">
        <f>Datos!H24</f>
        <v>316</v>
      </c>
      <c r="N24" s="22">
        <v>14</v>
      </c>
      <c r="O24" s="22">
        <v>26</v>
      </c>
      <c r="P24" s="22">
        <v>13</v>
      </c>
      <c r="Q24" s="41">
        <f>Datos!X24</f>
        <v>660</v>
      </c>
      <c r="R24" s="26">
        <f>Datos!DE24</f>
        <v>171</v>
      </c>
      <c r="S24" s="26">
        <f>Datos!CQ24</f>
        <v>106</v>
      </c>
      <c r="T24" s="26">
        <f>Datos!CC24</f>
        <v>62</v>
      </c>
      <c r="U24" s="26">
        <f>Datos!BO24</f>
        <v>43</v>
      </c>
      <c r="V24" s="26">
        <f>Datos!AL24</f>
        <v>353</v>
      </c>
      <c r="W24" s="26">
        <f>Datos!EU24</f>
        <v>338</v>
      </c>
      <c r="X24" s="26">
        <f>Datos!FI24</f>
        <v>202</v>
      </c>
      <c r="Y24" s="26">
        <f>Datos!EG24</f>
        <v>204</v>
      </c>
      <c r="Z24" s="26">
        <f>Datos!DS24</f>
        <v>96</v>
      </c>
      <c r="AA24" s="37">
        <f>Datos!Z24</f>
        <v>624</v>
      </c>
      <c r="AB24" s="22">
        <f>Datos!DG24</f>
        <v>164</v>
      </c>
      <c r="AC24" s="22">
        <f>Datos!CS24</f>
        <v>50</v>
      </c>
      <c r="AD24" s="22">
        <f>Datos!CE24</f>
        <v>48</v>
      </c>
      <c r="AE24" s="22">
        <f>Datos!BQ24</f>
        <v>32</v>
      </c>
      <c r="AF24" s="22">
        <f>Datos!AN24</f>
        <v>339</v>
      </c>
      <c r="AG24" s="22">
        <f>Datos!EU24</f>
        <v>338</v>
      </c>
      <c r="AH24" s="22">
        <f>Datos!FK24</f>
        <v>179</v>
      </c>
      <c r="AI24" s="22">
        <f>Datos!EI24</f>
        <v>152</v>
      </c>
      <c r="AJ24" s="22">
        <f>Datos!DU24</f>
        <v>88</v>
      </c>
      <c r="AK24" s="37">
        <f>Datos!Y24</f>
        <v>27</v>
      </c>
      <c r="AL24" s="22">
        <f>Datos!DF24</f>
        <v>7</v>
      </c>
      <c r="AM24" s="22">
        <f>Datos!CR24</f>
        <v>56</v>
      </c>
      <c r="AN24" s="22">
        <f>Datos!CD24</f>
        <v>14</v>
      </c>
      <c r="AO24" s="22">
        <f>Datos!BP24</f>
        <v>10</v>
      </c>
      <c r="AP24" s="22">
        <f>Datos!AM24</f>
        <v>6</v>
      </c>
      <c r="AQ24" s="22">
        <f>Datos!EV24</f>
        <v>38</v>
      </c>
      <c r="AR24" s="22">
        <f>Datos!FJ24</f>
        <v>23</v>
      </c>
      <c r="AS24" s="22">
        <f>Datos!EH24</f>
        <v>52</v>
      </c>
      <c r="AT24" s="22">
        <f>Datos!DT24</f>
        <v>8</v>
      </c>
      <c r="AU24" s="37">
        <f>Datos!FI24</f>
        <v>202</v>
      </c>
      <c r="AV24" s="22">
        <f>Datos!AZ24</f>
        <v>149</v>
      </c>
      <c r="AW24" s="22">
        <f>Datos!X24</f>
        <v>660</v>
      </c>
      <c r="AX24" s="37">
        <f>Datos!EU24</f>
        <v>338</v>
      </c>
      <c r="AY24" s="22">
        <f>Datos!CQ24</f>
        <v>106</v>
      </c>
      <c r="AZ24" s="22">
        <f>Datos!DE24</f>
        <v>171</v>
      </c>
      <c r="BA24" s="22">
        <f>Datos!CC24</f>
        <v>62</v>
      </c>
      <c r="BB24" s="37">
        <f>Datos!DS24</f>
        <v>96</v>
      </c>
      <c r="BC24" s="22">
        <v>42</v>
      </c>
      <c r="BD24" s="37">
        <f>Datos!EG24</f>
        <v>204</v>
      </c>
      <c r="BE24" s="37">
        <v>16</v>
      </c>
      <c r="BF24" s="37">
        <v>10</v>
      </c>
      <c r="BG24" s="37">
        <f>Datos!X24</f>
        <v>660</v>
      </c>
      <c r="BH24" s="22">
        <f>Datos!AZ24</f>
        <v>149</v>
      </c>
      <c r="BI24" s="22">
        <f>Datos!AL24</f>
        <v>353</v>
      </c>
      <c r="BJ24" s="22">
        <f>Datos!CQ24</f>
        <v>106</v>
      </c>
      <c r="BK24" s="22">
        <f>Datos!CC24</f>
        <v>62</v>
      </c>
      <c r="BL24" s="22">
        <f>Datos!BO24</f>
        <v>43</v>
      </c>
      <c r="BM24" s="555">
        <f t="shared" si="1"/>
        <v>0.24184683034078416</v>
      </c>
      <c r="BN24" s="555">
        <f t="shared" si="2"/>
        <v>5.4598754122389154E-2</v>
      </c>
      <c r="BO24" s="555">
        <f t="shared" si="3"/>
        <v>0.12935141077317699</v>
      </c>
      <c r="BP24" s="555">
        <f t="shared" si="4"/>
        <v>3.8842066691095641E-2</v>
      </c>
      <c r="BQ24" s="555">
        <f t="shared" si="5"/>
        <v>2.2718944668376696E-2</v>
      </c>
      <c r="BR24" s="555">
        <f t="shared" si="6"/>
        <v>1.5756687431293513E-2</v>
      </c>
      <c r="BS24" s="555">
        <f t="shared" si="7"/>
        <v>3.8842066691095641E-2</v>
      </c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31"/>
      <c r="DN24" s="31"/>
      <c r="DO24" s="31"/>
      <c r="DP24" s="31"/>
      <c r="DQ24" s="31"/>
      <c r="DR24" s="31"/>
      <c r="DS24" s="31"/>
      <c r="DT24" s="31"/>
      <c r="DU24" s="31"/>
      <c r="DV24" s="31"/>
      <c r="DW24" s="32"/>
      <c r="DX24" s="31"/>
      <c r="DY24" s="31"/>
      <c r="DZ24" s="31"/>
      <c r="EA24" s="31"/>
      <c r="EB24" s="31"/>
      <c r="EC24" s="31"/>
      <c r="ED24" s="31"/>
      <c r="EE24" s="31"/>
      <c r="EF24" s="31"/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/>
      <c r="EV24" s="31"/>
      <c r="EW24" s="31"/>
      <c r="EX24" s="31"/>
      <c r="EY24" s="31"/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  <c r="FK24" s="31"/>
      <c r="FL24" s="31"/>
      <c r="FM24" s="31"/>
      <c r="FN24" s="31"/>
      <c r="FO24" s="31"/>
      <c r="FP24" s="31"/>
      <c r="FQ24" s="31"/>
      <c r="FR24" s="31"/>
      <c r="FS24" s="31"/>
      <c r="FT24" s="31"/>
      <c r="FU24" s="31"/>
      <c r="FV24" s="31"/>
      <c r="FW24" s="31"/>
      <c r="FX24" s="31"/>
      <c r="FY24" s="31"/>
      <c r="FZ24" s="31"/>
      <c r="GA24" s="31"/>
      <c r="GB24" s="31"/>
      <c r="GC24" s="31"/>
      <c r="GD24" s="31"/>
      <c r="GE24" s="31"/>
      <c r="GF24" s="31"/>
      <c r="GG24" s="31"/>
      <c r="GH24" s="31"/>
      <c r="GI24" s="31"/>
      <c r="GJ24" s="31"/>
      <c r="GK24" s="31"/>
      <c r="GL24" s="31"/>
      <c r="GM24" s="31"/>
      <c r="GN24" s="31"/>
      <c r="GO24" s="31"/>
      <c r="GP24" s="31"/>
      <c r="GQ24" s="31"/>
      <c r="GR24" s="31"/>
      <c r="GS24" s="31"/>
      <c r="GT24" s="31"/>
      <c r="GU24" s="31"/>
      <c r="GV24" s="31"/>
      <c r="GW24" s="31"/>
      <c r="GX24" s="31"/>
      <c r="GY24" s="31"/>
      <c r="GZ24" s="31"/>
      <c r="HA24" s="31"/>
      <c r="HB24" s="31"/>
      <c r="HC24" s="31"/>
      <c r="HD24" s="31"/>
      <c r="HE24" s="31"/>
      <c r="HF24" s="31"/>
      <c r="HG24" s="31"/>
      <c r="HH24" s="31"/>
      <c r="HI24" s="31"/>
    </row>
    <row r="25" spans="2:217" x14ac:dyDescent="0.3">
      <c r="B25" s="3">
        <v>22</v>
      </c>
      <c r="C25" s="1" t="s">
        <v>216</v>
      </c>
      <c r="D25" s="22">
        <f>Datos!F25</f>
        <v>772555</v>
      </c>
      <c r="E25" s="22">
        <f>Datos!G25</f>
        <v>2340</v>
      </c>
      <c r="F25" s="33">
        <f>+E25/D25*1000</f>
        <v>3.0289105630019866</v>
      </c>
      <c r="G25" s="22">
        <f>Datos!L25</f>
        <v>1557</v>
      </c>
      <c r="H25" s="22">
        <f>Datos!O25</f>
        <v>1301</v>
      </c>
      <c r="I25" s="22">
        <f>Datos!P25+Datos!Q25</f>
        <v>668</v>
      </c>
      <c r="J25" s="22">
        <f>Datos!R25+Datos!S25+Datos!T25+Datos!U25+Datos!V25+Datos!W25</f>
        <v>2124</v>
      </c>
      <c r="K25" s="22">
        <v>8</v>
      </c>
      <c r="L25" s="22">
        <f t="shared" si="9"/>
        <v>2045</v>
      </c>
      <c r="M25" s="22">
        <f>Datos!H25</f>
        <v>265</v>
      </c>
      <c r="N25" s="22">
        <v>5</v>
      </c>
      <c r="O25" s="22">
        <v>12</v>
      </c>
      <c r="P25" s="22">
        <v>5</v>
      </c>
      <c r="Q25" s="41">
        <f>Datos!X25</f>
        <v>655</v>
      </c>
      <c r="R25" s="26">
        <f>Datos!DE25</f>
        <v>151</v>
      </c>
      <c r="S25" s="26">
        <f>Datos!CQ25</f>
        <v>110</v>
      </c>
      <c r="T25" s="26">
        <f>Datos!CC25</f>
        <v>63</v>
      </c>
      <c r="U25" s="26">
        <f>Datos!BO25</f>
        <v>50</v>
      </c>
      <c r="V25" s="26">
        <f>Datos!AL25</f>
        <v>319</v>
      </c>
      <c r="W25" s="26">
        <f>Datos!EU25</f>
        <v>319</v>
      </c>
      <c r="X25" s="26">
        <f>Datos!FI25</f>
        <v>162</v>
      </c>
      <c r="Y25" s="26">
        <f>Datos!EG25</f>
        <v>197</v>
      </c>
      <c r="Z25" s="26">
        <f>Datos!DS25</f>
        <v>123</v>
      </c>
      <c r="AA25" s="37">
        <f>Datos!Z25</f>
        <v>628</v>
      </c>
      <c r="AB25" s="22">
        <f>Datos!DG25</f>
        <v>138</v>
      </c>
      <c r="AC25" s="22">
        <f>Datos!CS25</f>
        <v>58</v>
      </c>
      <c r="AD25" s="22">
        <f>Datos!CE25</f>
        <v>49</v>
      </c>
      <c r="AE25" s="22">
        <f>Datos!BQ25</f>
        <v>40</v>
      </c>
      <c r="AF25" s="22">
        <f>Datos!AN25</f>
        <v>310</v>
      </c>
      <c r="AG25" s="22">
        <f>Datos!EU25</f>
        <v>319</v>
      </c>
      <c r="AH25" s="22">
        <f>Datos!FK25</f>
        <v>142</v>
      </c>
      <c r="AI25" s="22">
        <f>Datos!EI25</f>
        <v>157</v>
      </c>
      <c r="AJ25" s="22">
        <f>Datos!DU25</f>
        <v>111</v>
      </c>
      <c r="AK25" s="37">
        <f>Datos!Y25</f>
        <v>23</v>
      </c>
      <c r="AL25" s="22">
        <f>Datos!DF25</f>
        <v>13</v>
      </c>
      <c r="AM25" s="22">
        <f>Datos!CR25</f>
        <v>52</v>
      </c>
      <c r="AN25" s="22">
        <f>Datos!CD25</f>
        <v>14</v>
      </c>
      <c r="AO25" s="22">
        <f>Datos!BP25</f>
        <v>11</v>
      </c>
      <c r="AP25" s="22">
        <f>Datos!AM25</f>
        <v>5</v>
      </c>
      <c r="AQ25" s="22">
        <f>Datos!EV25</f>
        <v>48</v>
      </c>
      <c r="AR25" s="22">
        <f>Datos!FJ25</f>
        <v>20</v>
      </c>
      <c r="AS25" s="22">
        <f>Datos!EH25</f>
        <v>40</v>
      </c>
      <c r="AT25" s="22">
        <f>Datos!DT25</f>
        <v>12</v>
      </c>
      <c r="AU25" s="37">
        <f>Datos!FI25</f>
        <v>162</v>
      </c>
      <c r="AV25" s="22">
        <f>Datos!AZ25</f>
        <v>199</v>
      </c>
      <c r="AW25" s="22">
        <f>Datos!X25</f>
        <v>655</v>
      </c>
      <c r="AX25" s="37">
        <f>Datos!EU25</f>
        <v>319</v>
      </c>
      <c r="AY25" s="22">
        <f>Datos!CQ25</f>
        <v>110</v>
      </c>
      <c r="AZ25" s="22">
        <f>Datos!DE25</f>
        <v>151</v>
      </c>
      <c r="BA25" s="22">
        <f>Datos!CC25</f>
        <v>63</v>
      </c>
      <c r="BB25" s="37">
        <f>Datos!DS25</f>
        <v>123</v>
      </c>
      <c r="BC25" s="22">
        <v>42</v>
      </c>
      <c r="BD25" s="37">
        <f>Datos!EG25</f>
        <v>197</v>
      </c>
      <c r="BE25" s="37">
        <v>21</v>
      </c>
      <c r="BF25" s="37">
        <v>6</v>
      </c>
      <c r="BG25" s="37">
        <f>Datos!X25</f>
        <v>655</v>
      </c>
      <c r="BH25" s="22">
        <f>Datos!AZ25</f>
        <v>199</v>
      </c>
      <c r="BI25" s="22">
        <f>Datos!AL25</f>
        <v>319</v>
      </c>
      <c r="BJ25" s="22">
        <f>Datos!CQ25</f>
        <v>110</v>
      </c>
      <c r="BK25" s="22">
        <f>Datos!CC25</f>
        <v>63</v>
      </c>
      <c r="BL25" s="22">
        <f>Datos!BO25</f>
        <v>50</v>
      </c>
      <c r="BM25" s="555">
        <f t="shared" si="1"/>
        <v>0.27991452991452992</v>
      </c>
      <c r="BN25" s="555">
        <f t="shared" si="2"/>
        <v>8.5042735042735046E-2</v>
      </c>
      <c r="BO25" s="555">
        <f t="shared" si="3"/>
        <v>0.13632478632478631</v>
      </c>
      <c r="BP25" s="555">
        <f t="shared" si="4"/>
        <v>4.7008547008547008E-2</v>
      </c>
      <c r="BQ25" s="555">
        <f t="shared" si="5"/>
        <v>2.6923076923076925E-2</v>
      </c>
      <c r="BR25" s="555">
        <f t="shared" si="6"/>
        <v>2.1367521367521368E-2</v>
      </c>
      <c r="BS25" s="555">
        <f t="shared" si="7"/>
        <v>4.7008547008547008E-2</v>
      </c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31"/>
      <c r="DN25" s="31"/>
      <c r="DO25" s="31"/>
      <c r="DP25" s="31"/>
      <c r="DQ25" s="31"/>
      <c r="DR25" s="31"/>
      <c r="DS25" s="31"/>
      <c r="DT25" s="31"/>
      <c r="DU25" s="31"/>
      <c r="DV25" s="31"/>
      <c r="DW25" s="32"/>
      <c r="DX25" s="31"/>
      <c r="DY25" s="31"/>
      <c r="DZ25" s="31"/>
      <c r="EA25" s="31"/>
      <c r="EB25" s="31"/>
      <c r="EC25" s="31"/>
      <c r="ED25" s="31"/>
      <c r="EE25" s="31"/>
      <c r="EF25" s="31"/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/>
      <c r="EW25" s="31"/>
      <c r="EX25" s="31"/>
      <c r="EY25" s="31"/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  <c r="FK25" s="31"/>
      <c r="FL25" s="31"/>
      <c r="FM25" s="31"/>
      <c r="FN25" s="31"/>
      <c r="FO25" s="31"/>
      <c r="FP25" s="31"/>
      <c r="FQ25" s="31"/>
      <c r="FR25" s="31"/>
      <c r="FS25" s="31"/>
      <c r="FT25" s="31"/>
      <c r="FU25" s="31"/>
      <c r="FV25" s="31"/>
      <c r="FW25" s="31"/>
      <c r="FX25" s="31"/>
      <c r="FY25" s="31"/>
      <c r="FZ25" s="31"/>
      <c r="GA25" s="31"/>
      <c r="GB25" s="31"/>
      <c r="GC25" s="31"/>
      <c r="GD25" s="31"/>
      <c r="GE25" s="31"/>
      <c r="GF25" s="31"/>
      <c r="GG25" s="31"/>
      <c r="GH25" s="31"/>
      <c r="GI25" s="31"/>
      <c r="GJ25" s="31"/>
      <c r="GK25" s="31"/>
      <c r="GL25" s="31"/>
      <c r="GM25" s="31"/>
      <c r="GN25" s="31"/>
      <c r="GO25" s="31"/>
      <c r="GP25" s="31"/>
      <c r="GQ25" s="31"/>
      <c r="GR25" s="31"/>
      <c r="GS25" s="31"/>
      <c r="GT25" s="31"/>
      <c r="GU25" s="31"/>
      <c r="GV25" s="31"/>
      <c r="GW25" s="31"/>
      <c r="GX25" s="31"/>
      <c r="GY25" s="31"/>
      <c r="GZ25" s="31"/>
      <c r="HA25" s="31"/>
      <c r="HB25" s="31"/>
      <c r="HC25" s="31"/>
      <c r="HD25" s="31"/>
      <c r="HE25" s="31"/>
      <c r="HF25" s="31"/>
      <c r="HG25" s="31"/>
      <c r="HH25" s="31"/>
      <c r="HI25" s="31"/>
    </row>
    <row r="26" spans="2:217" x14ac:dyDescent="0.3">
      <c r="B26" s="3">
        <v>23</v>
      </c>
      <c r="C26" s="1" t="s">
        <v>218</v>
      </c>
      <c r="D26" s="22">
        <f>Datos!F26</f>
        <v>793822</v>
      </c>
      <c r="E26" s="22">
        <f>Datos!G26</f>
        <v>2514</v>
      </c>
      <c r="F26" s="33">
        <f t="shared" si="0"/>
        <v>3.1669568240739108</v>
      </c>
      <c r="G26" s="22">
        <f>Datos!L26</f>
        <v>1241</v>
      </c>
      <c r="H26" s="22">
        <f>Datos!O26</f>
        <v>1011</v>
      </c>
      <c r="I26" s="22">
        <f>Datos!P26+Datos!Q26</f>
        <v>422</v>
      </c>
      <c r="J26" s="22">
        <f>Datos!R26+Datos!S26+Datos!T26+Datos!U26+Datos!V26+Datos!W26</f>
        <v>1783</v>
      </c>
      <c r="K26" s="22">
        <v>7</v>
      </c>
      <c r="L26" s="22">
        <f t="shared" si="9"/>
        <v>2240</v>
      </c>
      <c r="M26" s="22">
        <f>Datos!H26</f>
        <v>245</v>
      </c>
      <c r="N26" s="22">
        <v>5</v>
      </c>
      <c r="O26" s="22">
        <v>14</v>
      </c>
      <c r="P26" s="22">
        <v>3</v>
      </c>
      <c r="Q26" s="41">
        <f>Datos!X26</f>
        <v>590</v>
      </c>
      <c r="R26" s="26">
        <f>Datos!DE26</f>
        <v>130</v>
      </c>
      <c r="S26" s="26">
        <f>Datos!CQ26</f>
        <v>101</v>
      </c>
      <c r="T26" s="26">
        <f>Datos!CC26</f>
        <v>59</v>
      </c>
      <c r="U26" s="26">
        <f>Datos!BO26</f>
        <v>35</v>
      </c>
      <c r="V26" s="26">
        <f>Datos!AL26</f>
        <v>233</v>
      </c>
      <c r="W26" s="26">
        <f>Datos!EU26</f>
        <v>341</v>
      </c>
      <c r="X26" s="26">
        <f>Datos!FI26</f>
        <v>162</v>
      </c>
      <c r="Y26" s="26">
        <f>Datos!EG26</f>
        <v>199</v>
      </c>
      <c r="Z26" s="26">
        <f>Datos!DS26</f>
        <v>99</v>
      </c>
      <c r="AA26" s="37">
        <f>Datos!Z26</f>
        <v>542</v>
      </c>
      <c r="AB26" s="22">
        <f>Datos!DG26</f>
        <v>110</v>
      </c>
      <c r="AC26" s="22">
        <f>Datos!CS26</f>
        <v>95</v>
      </c>
      <c r="AD26" s="22">
        <f>Datos!CE26</f>
        <v>46</v>
      </c>
      <c r="AE26" s="22">
        <f>Datos!BQ26</f>
        <v>28</v>
      </c>
      <c r="AF26" s="22">
        <f>Datos!AN26</f>
        <v>230</v>
      </c>
      <c r="AG26" s="22">
        <f>Datos!EU26</f>
        <v>341</v>
      </c>
      <c r="AH26" s="22">
        <f>Datos!FK26</f>
        <v>142</v>
      </c>
      <c r="AI26" s="22">
        <f>Datos!EI26</f>
        <v>158</v>
      </c>
      <c r="AJ26" s="22">
        <f>Datos!DU26</f>
        <v>89</v>
      </c>
      <c r="AK26" s="37">
        <f>Datos!Y26</f>
        <v>19</v>
      </c>
      <c r="AL26" s="22">
        <f>Datos!DF26</f>
        <v>9</v>
      </c>
      <c r="AM26" s="22">
        <f>Datos!CR26</f>
        <v>45</v>
      </c>
      <c r="AN26" s="22">
        <f>Datos!CD26</f>
        <v>10</v>
      </c>
      <c r="AO26" s="22">
        <f>Datos!BP26</f>
        <v>6</v>
      </c>
      <c r="AP26" s="22">
        <f>Datos!AM26</f>
        <v>3</v>
      </c>
      <c r="AQ26" s="22">
        <f>Datos!EV26</f>
        <v>40</v>
      </c>
      <c r="AR26" s="22">
        <f>Datos!FJ26</f>
        <v>20</v>
      </c>
      <c r="AS26" s="22">
        <f>Datos!EH26</f>
        <v>27</v>
      </c>
      <c r="AT26" s="22">
        <f>Datos!DT26</f>
        <v>10</v>
      </c>
      <c r="AU26" s="37">
        <f>Datos!FI26</f>
        <v>162</v>
      </c>
      <c r="AV26" s="22">
        <f>Datos!AZ26</f>
        <v>213</v>
      </c>
      <c r="AW26" s="22">
        <f>Datos!X26</f>
        <v>590</v>
      </c>
      <c r="AX26" s="37">
        <f>Datos!EU26</f>
        <v>341</v>
      </c>
      <c r="AY26" s="22">
        <f>Datos!CQ26</f>
        <v>101</v>
      </c>
      <c r="AZ26" s="22">
        <f>Datos!DE26</f>
        <v>130</v>
      </c>
      <c r="BA26" s="22">
        <f>Datos!CC26</f>
        <v>59</v>
      </c>
      <c r="BB26" s="37">
        <f>Datos!DS26</f>
        <v>99</v>
      </c>
      <c r="BC26" s="22">
        <v>35</v>
      </c>
      <c r="BD26" s="37">
        <f>Datos!EG26</f>
        <v>199</v>
      </c>
      <c r="BE26" s="22">
        <v>22</v>
      </c>
      <c r="BF26" s="22">
        <v>6</v>
      </c>
      <c r="BG26" s="37">
        <f>Datos!X26</f>
        <v>590</v>
      </c>
      <c r="BH26" s="22">
        <f>Datos!AZ26</f>
        <v>213</v>
      </c>
      <c r="BI26" s="22">
        <f>Datos!AL26</f>
        <v>233</v>
      </c>
      <c r="BJ26" s="22">
        <f>Datos!CQ26</f>
        <v>101</v>
      </c>
      <c r="BK26" s="22">
        <f>Datos!CC26</f>
        <v>59</v>
      </c>
      <c r="BL26" s="22">
        <f>Datos!BO26</f>
        <v>35</v>
      </c>
      <c r="BM26" s="555">
        <f t="shared" si="1"/>
        <v>0.2346857597454256</v>
      </c>
      <c r="BN26" s="555">
        <f t="shared" si="2"/>
        <v>8.4725536992840092E-2</v>
      </c>
      <c r="BO26" s="555">
        <f t="shared" si="3"/>
        <v>9.2680986475735874E-2</v>
      </c>
      <c r="BP26" s="555">
        <f t="shared" si="4"/>
        <v>4.0175019888623709E-2</v>
      </c>
      <c r="BQ26" s="555">
        <f t="shared" si="5"/>
        <v>2.3468575974542563E-2</v>
      </c>
      <c r="BR26" s="555">
        <f t="shared" si="6"/>
        <v>1.3922036595067621E-2</v>
      </c>
      <c r="BS26" s="555">
        <f t="shared" si="7"/>
        <v>4.0175019888623709E-2</v>
      </c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31"/>
      <c r="DN26" s="31"/>
      <c r="DO26" s="31"/>
      <c r="DP26" s="31"/>
      <c r="DQ26" s="31"/>
      <c r="DR26" s="31"/>
      <c r="DS26" s="31"/>
      <c r="DT26" s="31"/>
      <c r="DU26" s="31"/>
      <c r="DV26" s="31"/>
      <c r="DW26" s="32"/>
      <c r="DX26" s="31"/>
      <c r="DY26" s="31"/>
      <c r="DZ26" s="31"/>
      <c r="EA26" s="31"/>
      <c r="EB26" s="31"/>
      <c r="EC26" s="31"/>
      <c r="ED26" s="31"/>
      <c r="EE26" s="31"/>
      <c r="EF26" s="31"/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/>
      <c r="EW26" s="31"/>
      <c r="EX26" s="31"/>
      <c r="EY26" s="31"/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  <c r="FK26" s="31"/>
      <c r="FL26" s="31"/>
      <c r="FM26" s="31"/>
      <c r="FN26" s="31"/>
      <c r="FO26" s="31"/>
      <c r="FP26" s="31"/>
      <c r="FQ26" s="31"/>
      <c r="FR26" s="31"/>
      <c r="FS26" s="31"/>
      <c r="FT26" s="31"/>
      <c r="FU26" s="31"/>
      <c r="FV26" s="31"/>
      <c r="FW26" s="31"/>
      <c r="FX26" s="31"/>
      <c r="FY26" s="31"/>
      <c r="FZ26" s="31"/>
      <c r="GA26" s="31"/>
      <c r="GB26" s="31"/>
      <c r="GC26" s="31"/>
      <c r="GD26" s="31"/>
      <c r="GE26" s="31"/>
      <c r="GF26" s="31"/>
      <c r="GG26" s="31"/>
      <c r="GH26" s="31"/>
      <c r="GI26" s="31"/>
      <c r="GJ26" s="31"/>
      <c r="GK26" s="31"/>
      <c r="GL26" s="31"/>
      <c r="GM26" s="31"/>
      <c r="GN26" s="31"/>
      <c r="GO26" s="31"/>
      <c r="GP26" s="31"/>
      <c r="GQ26" s="31"/>
      <c r="GR26" s="31"/>
      <c r="GS26" s="31"/>
      <c r="GT26" s="31"/>
      <c r="GU26" s="31"/>
      <c r="GV26" s="31"/>
      <c r="GW26" s="31"/>
      <c r="GX26" s="31"/>
      <c r="GY26" s="31"/>
      <c r="GZ26" s="31"/>
      <c r="HA26" s="31"/>
      <c r="HB26" s="31"/>
      <c r="HC26" s="31"/>
      <c r="HD26" s="31"/>
      <c r="HE26" s="31"/>
      <c r="HF26" s="31"/>
      <c r="HG26" s="31"/>
      <c r="HH26" s="31"/>
      <c r="HI26" s="31"/>
    </row>
    <row r="27" spans="2:217" x14ac:dyDescent="0.3">
      <c r="B27" s="3">
        <v>24</v>
      </c>
      <c r="C27" s="1" t="s">
        <v>219</v>
      </c>
      <c r="D27" s="22">
        <f>Datos!F27</f>
        <v>888773</v>
      </c>
      <c r="E27" s="22">
        <f>Datos!G27</f>
        <v>2951</v>
      </c>
      <c r="F27" s="33">
        <f t="shared" si="0"/>
        <v>3.3203078851405254</v>
      </c>
      <c r="G27" s="22">
        <f>Datos!L27</f>
        <v>1518</v>
      </c>
      <c r="H27" s="22">
        <f>Datos!O27</f>
        <v>1276</v>
      </c>
      <c r="I27" s="22">
        <f>Datos!P27+Datos!Q27</f>
        <v>562</v>
      </c>
      <c r="J27" s="22">
        <f>Datos!R27+Datos!S27+Datos!T27+Datos!U27+Datos!V27+Datos!W27</f>
        <v>2197</v>
      </c>
      <c r="K27" s="22">
        <v>4</v>
      </c>
      <c r="L27" s="22">
        <f t="shared" si="9"/>
        <v>2681</v>
      </c>
      <c r="M27" s="22">
        <f>Datos!H27</f>
        <v>248</v>
      </c>
      <c r="N27" s="22">
        <v>10</v>
      </c>
      <c r="O27" s="22">
        <v>3</v>
      </c>
      <c r="P27" s="22">
        <v>5</v>
      </c>
      <c r="Q27" s="41">
        <f>Datos!X27</f>
        <v>730</v>
      </c>
      <c r="R27" s="26">
        <f>Datos!DE27</f>
        <v>131</v>
      </c>
      <c r="S27" s="26">
        <f>Datos!CQ27</f>
        <v>114</v>
      </c>
      <c r="T27" s="26">
        <f>Datos!CC27</f>
        <v>62</v>
      </c>
      <c r="U27" s="26">
        <f>Datos!BO27</f>
        <v>52</v>
      </c>
      <c r="V27" s="26">
        <f>Datos!AL27</f>
        <v>372</v>
      </c>
      <c r="W27" s="26">
        <f>Datos!EU27</f>
        <v>259</v>
      </c>
      <c r="X27" s="26">
        <f>Datos!FI27</f>
        <v>231</v>
      </c>
      <c r="Y27" s="26">
        <f>Datos!EG27</f>
        <v>200</v>
      </c>
      <c r="Z27" s="26">
        <f>Datos!DS27</f>
        <v>103</v>
      </c>
      <c r="AA27" s="37">
        <f>Datos!Z27</f>
        <v>706</v>
      </c>
      <c r="AB27" s="22">
        <f>Datos!DG27</f>
        <v>127</v>
      </c>
      <c r="AC27" s="22">
        <f>Datos!CS27</f>
        <v>75</v>
      </c>
      <c r="AD27" s="22">
        <f>Datos!CE27</f>
        <v>57</v>
      </c>
      <c r="AE27" s="22">
        <f>Datos!BQ27</f>
        <v>40</v>
      </c>
      <c r="AF27" s="22">
        <f>Datos!AN27</f>
        <v>369</v>
      </c>
      <c r="AG27" s="22">
        <f>Datos!EU27</f>
        <v>259</v>
      </c>
      <c r="AH27" s="22">
        <f>Datos!FK27</f>
        <v>208</v>
      </c>
      <c r="AI27" s="22">
        <f>Datos!EI27</f>
        <v>175</v>
      </c>
      <c r="AJ27" s="22">
        <f>Datos!DU27</f>
        <v>97</v>
      </c>
      <c r="AK27" s="37">
        <f>Datos!Y27</f>
        <v>24</v>
      </c>
      <c r="AL27" s="22">
        <f>Datos!DF27</f>
        <v>4</v>
      </c>
      <c r="AM27" s="22">
        <f>Datos!CR27</f>
        <v>40</v>
      </c>
      <c r="AN27" s="22">
        <f>Datos!CD27</f>
        <v>6</v>
      </c>
      <c r="AO27" s="22">
        <f>Datos!BP27</f>
        <v>12</v>
      </c>
      <c r="AP27" s="22">
        <f>Datos!AM27</f>
        <v>3</v>
      </c>
      <c r="AQ27" s="22">
        <f>Datos!EV27</f>
        <v>42</v>
      </c>
      <c r="AR27" s="22">
        <f>Datos!FJ27</f>
        <v>23</v>
      </c>
      <c r="AS27" s="22">
        <f>Datos!EH27</f>
        <v>27</v>
      </c>
      <c r="AT27" s="22">
        <f>Datos!DT27</f>
        <v>6</v>
      </c>
      <c r="AU27" s="37">
        <f>Datos!FI27</f>
        <v>231</v>
      </c>
      <c r="AV27" s="22">
        <f>Datos!AZ27</f>
        <v>153</v>
      </c>
      <c r="AW27" s="22">
        <f>Datos!X27</f>
        <v>730</v>
      </c>
      <c r="AX27" s="37">
        <f>Datos!EU27</f>
        <v>259</v>
      </c>
      <c r="AY27" s="22">
        <f>Datos!CQ27</f>
        <v>114</v>
      </c>
      <c r="AZ27" s="22">
        <f>Datos!DE27</f>
        <v>131</v>
      </c>
      <c r="BA27" s="22">
        <f>Datos!CC27</f>
        <v>62</v>
      </c>
      <c r="BB27" s="37">
        <f>Datos!DS27</f>
        <v>103</v>
      </c>
      <c r="BC27" s="22">
        <v>33</v>
      </c>
      <c r="BD27" s="37">
        <f>Datos!EG27</f>
        <v>200</v>
      </c>
      <c r="BE27" s="22">
        <v>26</v>
      </c>
      <c r="BF27" s="22">
        <v>4</v>
      </c>
      <c r="BG27" s="37">
        <f>Datos!X27</f>
        <v>730</v>
      </c>
      <c r="BH27" s="22">
        <f>Datos!AZ27</f>
        <v>153</v>
      </c>
      <c r="BI27" s="22">
        <f>Datos!AL27</f>
        <v>372</v>
      </c>
      <c r="BJ27" s="22">
        <f>Datos!CQ27</f>
        <v>114</v>
      </c>
      <c r="BK27" s="22">
        <f>Datos!CC27</f>
        <v>62</v>
      </c>
      <c r="BL27" s="22">
        <f>Datos!BO27</f>
        <v>52</v>
      </c>
      <c r="BM27" s="555">
        <f t="shared" si="1"/>
        <v>0.24737377160284649</v>
      </c>
      <c r="BN27" s="555">
        <f t="shared" si="2"/>
        <v>5.1846831582514401E-2</v>
      </c>
      <c r="BO27" s="555">
        <f t="shared" si="3"/>
        <v>0.12605896306336836</v>
      </c>
      <c r="BP27" s="555">
        <f t="shared" si="4"/>
        <v>3.8630972551677398E-2</v>
      </c>
      <c r="BQ27" s="555">
        <f t="shared" si="5"/>
        <v>2.1009827177228057E-2</v>
      </c>
      <c r="BR27" s="555">
        <f t="shared" si="6"/>
        <v>1.7621145374449341E-2</v>
      </c>
      <c r="BS27" s="555">
        <f t="shared" si="7"/>
        <v>3.8630972551677398E-2</v>
      </c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2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</row>
    <row r="28" spans="2:217" x14ac:dyDescent="0.3">
      <c r="B28" s="3">
        <v>25</v>
      </c>
      <c r="C28" s="1" t="s">
        <v>220</v>
      </c>
      <c r="D28" s="22">
        <f>Datos!F28</f>
        <v>808120</v>
      </c>
      <c r="E28" s="22">
        <f>Datos!G28</f>
        <v>2528</v>
      </c>
      <c r="F28" s="33">
        <f t="shared" ref="F28" si="10">+E28/D28*1000</f>
        <v>3.1282482799584219</v>
      </c>
      <c r="G28" s="22">
        <f>Datos!L28</f>
        <v>1360</v>
      </c>
      <c r="H28" s="22">
        <f>Datos!O28</f>
        <v>1099</v>
      </c>
      <c r="I28" s="22">
        <f>Datos!P28+Datos!Q28</f>
        <v>561</v>
      </c>
      <c r="J28" s="22">
        <f>Datos!R28+Datos!S28+Datos!T28+Datos!U28+Datos!V28+Datos!W28</f>
        <v>1874</v>
      </c>
      <c r="K28" s="22">
        <v>4</v>
      </c>
      <c r="L28" s="22">
        <f t="shared" ref="L28" si="11">E28-M28-N28-O28-P28-K28</f>
        <v>2266</v>
      </c>
      <c r="M28" s="22">
        <f>Datos!H28</f>
        <v>240</v>
      </c>
      <c r="N28" s="22">
        <v>10</v>
      </c>
      <c r="O28" s="22">
        <v>3</v>
      </c>
      <c r="P28" s="22">
        <v>5</v>
      </c>
      <c r="Q28" s="41">
        <f>Datos!X28</f>
        <v>662</v>
      </c>
      <c r="R28" s="26">
        <f>Datos!DE28</f>
        <v>131</v>
      </c>
      <c r="S28" s="26">
        <f>Datos!CQ28</f>
        <v>119</v>
      </c>
      <c r="T28" s="26">
        <f>Datos!CC28</f>
        <v>63</v>
      </c>
      <c r="U28" s="26">
        <f>Datos!BO28</f>
        <v>51</v>
      </c>
      <c r="V28" s="26">
        <f>Datos!AL28</f>
        <v>389</v>
      </c>
      <c r="W28" s="26">
        <f>Datos!EU28</f>
        <v>283</v>
      </c>
      <c r="X28" s="26">
        <f>Datos!FI28</f>
        <v>220</v>
      </c>
      <c r="Y28" s="26">
        <f>Datos!EG28</f>
        <v>167</v>
      </c>
      <c r="Z28" s="26">
        <f>Datos!DS28</f>
        <v>86</v>
      </c>
      <c r="AA28" s="37">
        <f>Datos!Z28</f>
        <v>649</v>
      </c>
      <c r="AB28" s="22">
        <f>Datos!DG28</f>
        <v>128</v>
      </c>
      <c r="AC28" s="22">
        <f>Datos!CS28</f>
        <v>63</v>
      </c>
      <c r="AD28" s="22">
        <f>Datos!CE28</f>
        <v>55</v>
      </c>
      <c r="AE28" s="22">
        <f>Datos!BQ28</f>
        <v>43</v>
      </c>
      <c r="AF28" s="22">
        <f>Datos!AN28</f>
        <v>385</v>
      </c>
      <c r="AG28" s="22">
        <f>Datos!EU28</f>
        <v>283</v>
      </c>
      <c r="AH28" s="22">
        <f>Datos!FK28</f>
        <v>204</v>
      </c>
      <c r="AI28" s="22">
        <f>Datos!EI28</f>
        <v>143</v>
      </c>
      <c r="AJ28" s="22">
        <f>Datos!DU28</f>
        <v>76</v>
      </c>
      <c r="AK28" s="37">
        <f>Datos!Y28</f>
        <v>13</v>
      </c>
      <c r="AL28" s="22">
        <f>Datos!DF28</f>
        <v>3</v>
      </c>
      <c r="AM28" s="22">
        <f>Datos!CR28</f>
        <v>57</v>
      </c>
      <c r="AN28" s="22">
        <f>Datos!CD28</f>
        <v>8</v>
      </c>
      <c r="AO28" s="22">
        <f>Datos!BP28</f>
        <v>8</v>
      </c>
      <c r="AP28" s="22">
        <f>Datos!AM28</f>
        <v>4</v>
      </c>
      <c r="AQ28" s="22">
        <f>Datos!EV28</f>
        <v>44</v>
      </c>
      <c r="AR28" s="22">
        <f>Datos!FJ28</f>
        <v>16</v>
      </c>
      <c r="AS28" s="22">
        <f>Datos!EH28</f>
        <v>27</v>
      </c>
      <c r="AT28" s="22">
        <f>Datos!DT28</f>
        <v>10</v>
      </c>
      <c r="AU28" s="37">
        <f>Datos!FI28</f>
        <v>220</v>
      </c>
      <c r="AV28" s="22">
        <f>Datos!AZ28</f>
        <v>95</v>
      </c>
      <c r="AW28" s="22">
        <f>Datos!X28</f>
        <v>662</v>
      </c>
      <c r="AX28" s="37">
        <f>Datos!EU28</f>
        <v>283</v>
      </c>
      <c r="AY28" s="22">
        <f>Datos!CQ28</f>
        <v>119</v>
      </c>
      <c r="AZ28" s="22">
        <f>Datos!DE28</f>
        <v>131</v>
      </c>
      <c r="BA28" s="22">
        <f>Datos!CC28</f>
        <v>63</v>
      </c>
      <c r="BB28" s="37">
        <f>Datos!DS28</f>
        <v>86</v>
      </c>
      <c r="BC28" s="22">
        <v>35</v>
      </c>
      <c r="BD28" s="37">
        <f>Datos!EG28</f>
        <v>167</v>
      </c>
      <c r="BE28" s="22">
        <v>12</v>
      </c>
      <c r="BF28" s="22">
        <v>4</v>
      </c>
      <c r="BG28" s="37">
        <f>Datos!X28</f>
        <v>662</v>
      </c>
      <c r="BH28" s="22">
        <f>Datos!AZ28</f>
        <v>95</v>
      </c>
      <c r="BI28" s="22">
        <f>Datos!AL28</f>
        <v>389</v>
      </c>
      <c r="BJ28" s="22">
        <f>Datos!CQ28</f>
        <v>119</v>
      </c>
      <c r="BK28" s="22">
        <f>Datos!CC28</f>
        <v>63</v>
      </c>
      <c r="BL28" s="22">
        <f>Datos!BO28</f>
        <v>51</v>
      </c>
      <c r="BM28" s="555">
        <f t="shared" si="1"/>
        <v>0.26186708860759494</v>
      </c>
      <c r="BN28" s="555">
        <f t="shared" si="2"/>
        <v>3.7579113924050632E-2</v>
      </c>
      <c r="BO28" s="555">
        <f t="shared" si="3"/>
        <v>0.153876582278481</v>
      </c>
      <c r="BP28" s="555">
        <f t="shared" si="4"/>
        <v>4.7072784810126583E-2</v>
      </c>
      <c r="BQ28" s="555">
        <f t="shared" si="5"/>
        <v>2.4920886075949368E-2</v>
      </c>
      <c r="BR28" s="555">
        <f t="shared" si="6"/>
        <v>2.0174050632911392E-2</v>
      </c>
      <c r="BS28" s="555">
        <f t="shared" si="7"/>
        <v>4.7072784810126583E-2</v>
      </c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2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</row>
    <row r="29" spans="2:217" x14ac:dyDescent="0.3">
      <c r="B29" s="586">
        <v>28</v>
      </c>
      <c r="C29" s="1" t="s">
        <v>881</v>
      </c>
      <c r="D29" s="22">
        <f>Datos!F29</f>
        <v>887246</v>
      </c>
      <c r="E29" s="22">
        <f>Datos!G29</f>
        <v>2555</v>
      </c>
      <c r="F29" s="33">
        <f t="shared" ref="F29:F31" si="12">+E29/D29*1000</f>
        <v>2.8796974007208824</v>
      </c>
      <c r="G29" s="22">
        <f>Datos!L29</f>
        <v>1302</v>
      </c>
      <c r="H29" s="22">
        <f>Datos!O29</f>
        <v>1257</v>
      </c>
      <c r="I29" s="22">
        <f>Datos!P29+Datos!Q29</f>
        <v>490</v>
      </c>
      <c r="J29" s="22">
        <f>Datos!R29+Datos!S29+Datos!T29+Datos!U29+Datos!V29+Datos!W29</f>
        <v>2058</v>
      </c>
      <c r="K29" s="22">
        <v>4</v>
      </c>
      <c r="L29" s="22">
        <f t="shared" ref="L29:L30" si="13">E29-M29-N29-O29-P29-K29</f>
        <v>2280</v>
      </c>
      <c r="M29" s="22">
        <f>Datos!H29</f>
        <v>260</v>
      </c>
      <c r="N29" s="22">
        <v>0</v>
      </c>
      <c r="O29" s="22">
        <v>7</v>
      </c>
      <c r="P29" s="22">
        <v>4</v>
      </c>
      <c r="Q29" s="41">
        <f>Datos!X29</f>
        <v>699</v>
      </c>
      <c r="R29" s="26">
        <f>Datos!DE29</f>
        <v>106</v>
      </c>
      <c r="S29" s="26">
        <f>Datos!CQ29</f>
        <v>83</v>
      </c>
      <c r="T29" s="26">
        <f>Datos!CC29</f>
        <v>47</v>
      </c>
      <c r="U29" s="26">
        <f>Datos!BO29</f>
        <v>47</v>
      </c>
      <c r="V29" s="26">
        <f>Datos!AL29</f>
        <v>411</v>
      </c>
      <c r="W29" s="26">
        <f>Datos!EU29</f>
        <v>293</v>
      </c>
      <c r="X29" s="26">
        <f>Datos!FI29</f>
        <v>198</v>
      </c>
      <c r="Y29" s="26">
        <f>Datos!EG29</f>
        <v>154</v>
      </c>
      <c r="Z29" s="26">
        <f>Datos!DS29</f>
        <v>103</v>
      </c>
      <c r="AA29" s="37">
        <f>Datos!Z29</f>
        <v>670</v>
      </c>
      <c r="AB29" s="22">
        <f>Datos!DG29</f>
        <v>104</v>
      </c>
      <c r="AC29" s="22">
        <f>Datos!CS29</f>
        <v>60</v>
      </c>
      <c r="AD29" s="22">
        <f>Datos!CE29</f>
        <v>33</v>
      </c>
      <c r="AE29" s="22">
        <f>Datos!BQ29</f>
        <v>36</v>
      </c>
      <c r="AF29" s="22">
        <f>Datos!AN29</f>
        <v>406</v>
      </c>
      <c r="AG29" s="22">
        <f>Datos!EU29</f>
        <v>293</v>
      </c>
      <c r="AH29" s="22">
        <f>Datos!FK29</f>
        <v>177</v>
      </c>
      <c r="AI29" s="22">
        <f>Datos!EI29</f>
        <v>131</v>
      </c>
      <c r="AJ29" s="22">
        <f>Datos!DU29</f>
        <v>95</v>
      </c>
      <c r="AK29" s="37">
        <f>Datos!Y29</f>
        <v>25</v>
      </c>
      <c r="AL29" s="22">
        <f>Datos!DF29</f>
        <v>2</v>
      </c>
      <c r="AM29" s="22">
        <f>Datos!CR29</f>
        <v>30</v>
      </c>
      <c r="AN29" s="22">
        <f>Datos!CD29</f>
        <v>14</v>
      </c>
      <c r="AO29" s="22">
        <f>Datos!BP29</f>
        <v>11</v>
      </c>
      <c r="AP29" s="22">
        <f>Datos!AM29</f>
        <v>4</v>
      </c>
      <c r="AQ29" s="22">
        <f>Datos!EV29</f>
        <v>40</v>
      </c>
      <c r="AR29" s="22">
        <f>Datos!FJ29</f>
        <v>21</v>
      </c>
      <c r="AS29" s="22">
        <f>Datos!EH29</f>
        <v>23</v>
      </c>
      <c r="AT29" s="22">
        <f>Datos!DT29</f>
        <v>8</v>
      </c>
      <c r="AU29" s="37">
        <f>Datos!FI29</f>
        <v>198</v>
      </c>
      <c r="AV29" s="22">
        <f>Datos!AZ29</f>
        <v>186</v>
      </c>
      <c r="AW29" s="22">
        <f>Datos!X29</f>
        <v>699</v>
      </c>
      <c r="AX29" s="37">
        <f>Datos!EU29</f>
        <v>293</v>
      </c>
      <c r="AY29" s="22">
        <f>Datos!CQ29</f>
        <v>83</v>
      </c>
      <c r="AZ29" s="22">
        <f>Datos!DE29</f>
        <v>106</v>
      </c>
      <c r="BA29" s="22">
        <f>Datos!CC29</f>
        <v>47</v>
      </c>
      <c r="BB29" s="37">
        <f>Datos!DS29</f>
        <v>103</v>
      </c>
      <c r="BC29" s="22">
        <v>41</v>
      </c>
      <c r="BD29" s="37">
        <f>Datos!EG29</f>
        <v>154</v>
      </c>
      <c r="BE29" s="22">
        <v>23</v>
      </c>
      <c r="BF29" s="22">
        <v>8</v>
      </c>
      <c r="BG29" s="37">
        <f>Datos!X29</f>
        <v>699</v>
      </c>
      <c r="BH29" s="22">
        <f>Datos!AZ29</f>
        <v>186</v>
      </c>
      <c r="BI29" s="22">
        <f>Datos!AL29</f>
        <v>411</v>
      </c>
      <c r="BJ29" s="22">
        <f>Datos!CQ29</f>
        <v>83</v>
      </c>
      <c r="BK29" s="22">
        <f>Datos!CC29</f>
        <v>47</v>
      </c>
      <c r="BL29" s="22">
        <f>Datos!BO29</f>
        <v>47</v>
      </c>
      <c r="BM29" s="555">
        <f t="shared" ref="BM29:BM31" si="14">(BG29/$E29)</f>
        <v>0.27358121330724072</v>
      </c>
      <c r="BN29" s="555">
        <f t="shared" ref="BN29:BN31" si="15">(BH29/$E29)</f>
        <v>7.2798434442270063E-2</v>
      </c>
      <c r="BO29" s="555">
        <f t="shared" ref="BO29:BO31" si="16">(BI29/$E29)</f>
        <v>0.16086105675146772</v>
      </c>
      <c r="BP29" s="555">
        <f t="shared" ref="BP29:BP31" si="17">(BJ29/$E29)</f>
        <v>3.2485322896281803E-2</v>
      </c>
      <c r="BQ29" s="555">
        <f t="shared" ref="BQ29:BQ31" si="18">(BK29/$E29)</f>
        <v>1.8395303326810174E-2</v>
      </c>
      <c r="BR29" s="555">
        <f t="shared" ref="BR29:BR31" si="19">(BL29/$E29)</f>
        <v>1.8395303326810174E-2</v>
      </c>
      <c r="BS29" s="555">
        <f t="shared" ref="BS29:BS31" si="20">(S29/$E29)</f>
        <v>3.2485322896281803E-2</v>
      </c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2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</row>
    <row r="30" spans="2:217" x14ac:dyDescent="0.3">
      <c r="B30" s="698">
        <v>29</v>
      </c>
      <c r="C30" s="1" t="s">
        <v>928</v>
      </c>
      <c r="D30" s="22">
        <f>Datos!F30</f>
        <v>876008</v>
      </c>
      <c r="E30" s="22">
        <f>Datos!G30</f>
        <v>2763</v>
      </c>
      <c r="F30" s="33">
        <f t="shared" si="12"/>
        <v>3.1540807846503687</v>
      </c>
      <c r="G30" s="22">
        <f>Datos!L30</f>
        <v>1487</v>
      </c>
      <c r="H30" s="22">
        <f>Datos!O30</f>
        <v>1211</v>
      </c>
      <c r="I30" s="22">
        <f>Datos!P30+Datos!Q30</f>
        <v>570</v>
      </c>
      <c r="J30" s="22">
        <f>Datos!R30+Datos!S30+Datos!T30+Datos!U30+Datos!V30+Datos!W30</f>
        <v>2128</v>
      </c>
      <c r="K30" s="22">
        <v>10</v>
      </c>
      <c r="L30" s="22">
        <f t="shared" si="13"/>
        <v>2394</v>
      </c>
      <c r="M30" s="22">
        <f>Datos!H30</f>
        <v>346</v>
      </c>
      <c r="N30" s="22">
        <v>3</v>
      </c>
      <c r="O30" s="22">
        <v>2</v>
      </c>
      <c r="P30" s="22">
        <v>8</v>
      </c>
      <c r="Q30" s="41">
        <f>Datos!X30</f>
        <v>586</v>
      </c>
      <c r="R30" s="26">
        <f>Datos!DE30</f>
        <v>94</v>
      </c>
      <c r="S30" s="26">
        <f>Datos!CQ30</f>
        <v>137</v>
      </c>
      <c r="T30" s="26">
        <f>Datos!CC30</f>
        <v>47</v>
      </c>
      <c r="U30" s="26">
        <f>Datos!BO30</f>
        <v>47</v>
      </c>
      <c r="V30" s="26">
        <f>Datos!AL30</f>
        <v>417</v>
      </c>
      <c r="W30" s="26">
        <f>Datos!EU30</f>
        <v>331</v>
      </c>
      <c r="X30" s="26">
        <f>Datos!FI30</f>
        <v>195</v>
      </c>
      <c r="Y30" s="26">
        <f>Datos!EG30</f>
        <v>157</v>
      </c>
      <c r="Z30" s="26">
        <f>Datos!DS30</f>
        <v>96</v>
      </c>
      <c r="AA30" s="37">
        <f>Datos!Z30</f>
        <v>575</v>
      </c>
      <c r="AB30" s="22">
        <f>Datos!DG30</f>
        <v>90</v>
      </c>
      <c r="AC30" s="22">
        <f>Datos!CS30</f>
        <v>64</v>
      </c>
      <c r="AD30" s="22">
        <f>Datos!CE30</f>
        <v>36</v>
      </c>
      <c r="AE30" s="22">
        <f>Datos!BQ30</f>
        <v>47</v>
      </c>
      <c r="AF30" s="22">
        <f>Datos!AN30</f>
        <v>413</v>
      </c>
      <c r="AG30" s="22">
        <f>Datos!EU30</f>
        <v>331</v>
      </c>
      <c r="AH30" s="22">
        <f>Datos!FK30</f>
        <v>177</v>
      </c>
      <c r="AI30" s="22">
        <f>Datos!EI30</f>
        <v>136</v>
      </c>
      <c r="AJ30" s="22">
        <f>Datos!DU30</f>
        <v>85</v>
      </c>
      <c r="AK30" s="37">
        <f>Datos!Y30</f>
        <v>13</v>
      </c>
      <c r="AL30" s="22">
        <f>Datos!DF30</f>
        <v>4</v>
      </c>
      <c r="AM30" s="22">
        <f>Datos!CR30</f>
        <v>74</v>
      </c>
      <c r="AN30" s="22">
        <f>Datos!CD30</f>
        <v>12</v>
      </c>
      <c r="AO30" s="22">
        <f>Datos!BP30</f>
        <v>15</v>
      </c>
      <c r="AP30" s="22">
        <f>Datos!AM30</f>
        <v>6</v>
      </c>
      <c r="AQ30" s="22">
        <f>Datos!EV30</f>
        <v>64</v>
      </c>
      <c r="AR30" s="22">
        <f>Datos!FJ30</f>
        <v>18</v>
      </c>
      <c r="AS30" s="22">
        <f>Datos!EH30</f>
        <v>21</v>
      </c>
      <c r="AT30" s="22">
        <f>Datos!DT30</f>
        <v>11</v>
      </c>
      <c r="AU30" s="37">
        <f>Datos!FI30</f>
        <v>195</v>
      </c>
      <c r="AV30" s="22">
        <f>Datos!AZ30</f>
        <v>182</v>
      </c>
      <c r="AW30" s="22">
        <f>Datos!X30</f>
        <v>586</v>
      </c>
      <c r="AX30" s="37">
        <f>Datos!EU30</f>
        <v>331</v>
      </c>
      <c r="AY30" s="22">
        <f>Datos!CQ30</f>
        <v>137</v>
      </c>
      <c r="AZ30" s="22">
        <f>Datos!DE30</f>
        <v>94</v>
      </c>
      <c r="BA30" s="22">
        <f>Datos!CC30</f>
        <v>47</v>
      </c>
      <c r="BB30" s="37">
        <f>Datos!DS30</f>
        <v>96</v>
      </c>
      <c r="BC30" s="22">
        <v>42</v>
      </c>
      <c r="BD30" s="37">
        <f>Datos!EG30</f>
        <v>157</v>
      </c>
      <c r="BE30" s="22">
        <v>31</v>
      </c>
      <c r="BF30" s="22">
        <v>10</v>
      </c>
      <c r="BG30" s="37">
        <f>Datos!X30</f>
        <v>586</v>
      </c>
      <c r="BH30" s="22">
        <f>Datos!AZ30</f>
        <v>182</v>
      </c>
      <c r="BI30" s="22">
        <f>Datos!AL30</f>
        <v>417</v>
      </c>
      <c r="BJ30" s="22">
        <f>Datos!CQ30</f>
        <v>137</v>
      </c>
      <c r="BK30" s="22">
        <f>Datos!CC30</f>
        <v>47</v>
      </c>
      <c r="BL30" s="22">
        <f>Datos!BO30</f>
        <v>47</v>
      </c>
      <c r="BM30" s="555">
        <f t="shared" si="14"/>
        <v>0.21208830980817953</v>
      </c>
      <c r="BN30" s="555">
        <f t="shared" si="15"/>
        <v>6.5870430691277598E-2</v>
      </c>
      <c r="BO30" s="555">
        <f t="shared" si="16"/>
        <v>0.15092290988056462</v>
      </c>
      <c r="BP30" s="555">
        <f t="shared" si="17"/>
        <v>4.9583785740137533E-2</v>
      </c>
      <c r="BQ30" s="555">
        <f t="shared" si="18"/>
        <v>1.7010495837857402E-2</v>
      </c>
      <c r="BR30" s="555">
        <f t="shared" si="19"/>
        <v>1.7010495837857402E-2</v>
      </c>
      <c r="BS30" s="555">
        <f t="shared" si="20"/>
        <v>4.9583785740137533E-2</v>
      </c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2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</row>
    <row r="31" spans="2:217" x14ac:dyDescent="0.3">
      <c r="B31" s="698">
        <v>30</v>
      </c>
      <c r="C31" s="1" t="s">
        <v>937</v>
      </c>
      <c r="D31" s="22">
        <f>Datos!F31</f>
        <v>813683</v>
      </c>
      <c r="E31" s="22">
        <f>Datos!G31</f>
        <v>2688</v>
      </c>
      <c r="F31" s="33">
        <f t="shared" si="12"/>
        <v>3.3034977995116033</v>
      </c>
      <c r="G31" s="22">
        <f>Datos!L31</f>
        <v>1352</v>
      </c>
      <c r="H31" s="22">
        <f>Datos!O31</f>
        <v>1145</v>
      </c>
      <c r="I31" s="22">
        <f>Datos!P31+Datos!Q31</f>
        <v>482</v>
      </c>
      <c r="J31" s="22">
        <f>Datos!R31+Datos!S31+Datos!T31+Datos!U31+Datos!V31+Datos!W31</f>
        <v>2021</v>
      </c>
      <c r="K31" s="22">
        <v>6</v>
      </c>
      <c r="L31" s="22">
        <f>E31-M31-N31-O31-P31-K31</f>
        <v>2360</v>
      </c>
      <c r="M31" s="22">
        <f>Datos!H31</f>
        <v>306</v>
      </c>
      <c r="N31" s="22">
        <v>2</v>
      </c>
      <c r="O31" s="22">
        <v>10</v>
      </c>
      <c r="P31" s="22">
        <v>4</v>
      </c>
      <c r="Q31" s="41">
        <f>Datos!X31</f>
        <v>661</v>
      </c>
      <c r="R31" s="26">
        <f>Datos!DE31</f>
        <v>102</v>
      </c>
      <c r="S31" s="26">
        <f>Datos!CQ31</f>
        <v>98</v>
      </c>
      <c r="T31" s="26">
        <f>Datos!CC31</f>
        <v>62</v>
      </c>
      <c r="U31" s="26">
        <f>Datos!BO31</f>
        <v>67</v>
      </c>
      <c r="V31" s="26">
        <f>Datos!AL31</f>
        <v>395</v>
      </c>
      <c r="W31" s="26">
        <f>Datos!EU31</f>
        <v>305</v>
      </c>
      <c r="X31" s="26">
        <f>Datos!FI31</f>
        <v>207</v>
      </c>
      <c r="Y31" s="26">
        <f>Datos!EG31</f>
        <v>189</v>
      </c>
      <c r="Z31" s="26">
        <f>Datos!DS31</f>
        <v>88</v>
      </c>
      <c r="AA31" s="37">
        <f>Datos!Z31</f>
        <v>639</v>
      </c>
      <c r="AB31" s="22">
        <f>Datos!DG31</f>
        <v>96</v>
      </c>
      <c r="AC31" s="22">
        <f>Datos!CS31</f>
        <v>62</v>
      </c>
      <c r="AD31" s="22">
        <f>Datos!CE31</f>
        <v>53</v>
      </c>
      <c r="AE31" s="22">
        <f>Datos!BQ31</f>
        <v>50</v>
      </c>
      <c r="AF31" s="22">
        <f>Datos!AN31</f>
        <v>388</v>
      </c>
      <c r="AG31" s="22">
        <f>Datos!EU31</f>
        <v>305</v>
      </c>
      <c r="AH31" s="22">
        <f>Datos!FK31</f>
        <v>183</v>
      </c>
      <c r="AI31" s="22">
        <f>Datos!EI31</f>
        <v>159</v>
      </c>
      <c r="AJ31" s="22">
        <f>Datos!DU31</f>
        <v>79</v>
      </c>
      <c r="AK31" s="37">
        <f>Datos!Y31</f>
        <v>24</v>
      </c>
      <c r="AL31" s="22">
        <f>Datos!DF31</f>
        <v>6</v>
      </c>
      <c r="AM31" s="22">
        <f>Datos!CR31</f>
        <v>38</v>
      </c>
      <c r="AN31" s="22">
        <f>Datos!CD31</f>
        <v>10</v>
      </c>
      <c r="AO31" s="22">
        <f>Datos!BP31</f>
        <v>17</v>
      </c>
      <c r="AP31" s="22">
        <f>Datos!AM31</f>
        <v>8</v>
      </c>
      <c r="AQ31" s="22">
        <f>Datos!EV31</f>
        <v>59</v>
      </c>
      <c r="AR31" s="22">
        <f>Datos!FJ31</f>
        <v>24</v>
      </c>
      <c r="AS31" s="22">
        <f>Datos!EH31</f>
        <v>34</v>
      </c>
      <c r="AT31" s="22">
        <f>Datos!DT31</f>
        <v>9</v>
      </c>
      <c r="AU31" s="37">
        <f>Datos!FI31</f>
        <v>207</v>
      </c>
      <c r="AV31" s="22">
        <f>Datos!AZ31</f>
        <v>151</v>
      </c>
      <c r="AW31" s="22">
        <f>Datos!X31</f>
        <v>661</v>
      </c>
      <c r="AX31" s="37">
        <f>Datos!EU31</f>
        <v>305</v>
      </c>
      <c r="AY31" s="22">
        <f>Datos!CQ31</f>
        <v>98</v>
      </c>
      <c r="AZ31" s="22">
        <f>Datos!DE31</f>
        <v>102</v>
      </c>
      <c r="BA31" s="22">
        <f>Datos!CC31</f>
        <v>62</v>
      </c>
      <c r="BB31" s="37">
        <f>Datos!DS31</f>
        <v>88</v>
      </c>
      <c r="BC31" s="22">
        <v>50</v>
      </c>
      <c r="BD31" s="37">
        <f>Datos!EG31</f>
        <v>189</v>
      </c>
      <c r="BE31" s="22">
        <v>16</v>
      </c>
      <c r="BF31" s="22">
        <v>11</v>
      </c>
      <c r="BG31" s="37">
        <f>Datos!X31</f>
        <v>661</v>
      </c>
      <c r="BH31" s="22">
        <f>Datos!AZ31</f>
        <v>151</v>
      </c>
      <c r="BI31" s="22">
        <f>Datos!AL31</f>
        <v>395</v>
      </c>
      <c r="BJ31" s="22">
        <f>Datos!CQ31</f>
        <v>98</v>
      </c>
      <c r="BK31" s="22">
        <f>Datos!CC31</f>
        <v>62</v>
      </c>
      <c r="BL31" s="22">
        <f>Datos!BO31</f>
        <v>67</v>
      </c>
      <c r="BM31" s="555">
        <f t="shared" si="14"/>
        <v>0.24590773809523808</v>
      </c>
      <c r="BN31" s="555">
        <f t="shared" si="15"/>
        <v>5.617559523809524E-2</v>
      </c>
      <c r="BO31" s="555">
        <f t="shared" si="16"/>
        <v>0.14694940476190477</v>
      </c>
      <c r="BP31" s="555">
        <f t="shared" si="17"/>
        <v>3.6458333333333336E-2</v>
      </c>
      <c r="BQ31" s="555">
        <f t="shared" si="18"/>
        <v>2.3065476190476192E-2</v>
      </c>
      <c r="BR31" s="555">
        <f t="shared" si="19"/>
        <v>2.492559523809524E-2</v>
      </c>
      <c r="BS31" s="555">
        <f t="shared" si="20"/>
        <v>3.6458333333333336E-2</v>
      </c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DP31" s="31"/>
      <c r="DQ31" s="31"/>
      <c r="DR31" s="31"/>
      <c r="DS31" s="31"/>
      <c r="DT31" s="31"/>
      <c r="DU31" s="31"/>
      <c r="DV31" s="31"/>
      <c r="DW31" s="32"/>
      <c r="DX31" s="31"/>
      <c r="DY31" s="31"/>
      <c r="DZ31" s="31"/>
      <c r="EA31" s="31"/>
      <c r="EB31" s="31"/>
      <c r="EC31" s="31"/>
      <c r="ED31" s="31"/>
      <c r="EE31" s="31"/>
      <c r="EF31" s="31"/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/>
      <c r="EW31" s="31"/>
      <c r="EX31" s="31"/>
      <c r="EY31" s="31"/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  <c r="FK31" s="31"/>
      <c r="FL31" s="31"/>
      <c r="FM31" s="31"/>
      <c r="FN31" s="31"/>
      <c r="FO31" s="31"/>
      <c r="FP31" s="31"/>
      <c r="FQ31" s="31"/>
      <c r="FR31" s="31"/>
      <c r="FS31" s="31"/>
      <c r="FT31" s="31"/>
      <c r="FU31" s="31"/>
      <c r="FV31" s="31"/>
      <c r="FW31" s="31"/>
      <c r="FX31" s="31"/>
      <c r="FY31" s="31"/>
      <c r="FZ31" s="31"/>
      <c r="GA31" s="31"/>
      <c r="GB31" s="31"/>
      <c r="GC31" s="31"/>
      <c r="GD31" s="31"/>
      <c r="GE31" s="31"/>
      <c r="GF31" s="31"/>
      <c r="GG31" s="31"/>
      <c r="GH31" s="31"/>
      <c r="GI31" s="31"/>
      <c r="GJ31" s="31"/>
      <c r="GK31" s="31"/>
      <c r="GL31" s="31"/>
      <c r="GM31" s="31"/>
      <c r="GN31" s="31"/>
      <c r="GO31" s="31"/>
      <c r="GP31" s="31"/>
      <c r="GQ31" s="31"/>
      <c r="GR31" s="31"/>
      <c r="GS31" s="31"/>
      <c r="GT31" s="31"/>
      <c r="GU31" s="31"/>
      <c r="GV31" s="31"/>
      <c r="GW31" s="31"/>
      <c r="GX31" s="31"/>
      <c r="GY31" s="31"/>
      <c r="GZ31" s="31"/>
      <c r="HA31" s="31"/>
      <c r="HB31" s="31"/>
      <c r="HC31" s="31"/>
      <c r="HD31" s="31"/>
      <c r="HE31" s="31"/>
      <c r="HF31" s="31"/>
      <c r="HG31" s="31"/>
      <c r="HH31" s="31"/>
      <c r="HI31" s="31"/>
    </row>
    <row r="32" spans="2:217" x14ac:dyDescent="0.3">
      <c r="B32" s="3" t="s">
        <v>128</v>
      </c>
      <c r="C32" s="1"/>
      <c r="D32" s="9">
        <f t="shared" ref="D32:J32" si="21">SUM(D4:D29)</f>
        <v>19152929</v>
      </c>
      <c r="E32" s="9">
        <f t="shared" si="21"/>
        <v>66176</v>
      </c>
      <c r="F32" s="9">
        <f t="shared" si="21"/>
        <v>90.239553728871968</v>
      </c>
      <c r="G32" s="9">
        <f t="shared" si="21"/>
        <v>32723</v>
      </c>
      <c r="H32" s="9">
        <f t="shared" si="21"/>
        <v>27227</v>
      </c>
      <c r="I32" s="9">
        <f t="shared" si="21"/>
        <v>10143</v>
      </c>
      <c r="J32" s="9">
        <f t="shared" si="21"/>
        <v>49564</v>
      </c>
      <c r="K32" s="9">
        <f>SUM(K4:K31)</f>
        <v>19847</v>
      </c>
      <c r="L32" s="9">
        <f>SUM(L4:L29)</f>
        <v>36208</v>
      </c>
      <c r="M32" s="9">
        <f>SUM(M4:M29)</f>
        <v>8167</v>
      </c>
      <c r="N32" s="9">
        <f>SUM(N4:N31)</f>
        <v>160</v>
      </c>
      <c r="O32" s="9">
        <f>SUM(O4:O31)</f>
        <v>182</v>
      </c>
      <c r="P32" s="9">
        <f>SUM(P4:P31)</f>
        <v>99</v>
      </c>
      <c r="Q32" s="9">
        <f t="shared" ref="Q32:BB32" si="22">SUM(Q4:Q29)</f>
        <v>16195</v>
      </c>
      <c r="R32" s="9">
        <f t="shared" si="22"/>
        <v>4352</v>
      </c>
      <c r="S32" s="9">
        <f t="shared" si="22"/>
        <v>3173</v>
      </c>
      <c r="T32" s="9">
        <f t="shared" si="22"/>
        <v>1540</v>
      </c>
      <c r="U32" s="9">
        <f t="shared" si="22"/>
        <v>1397</v>
      </c>
      <c r="V32" s="9">
        <f t="shared" si="22"/>
        <v>6986</v>
      </c>
      <c r="W32" s="9">
        <f t="shared" si="22"/>
        <v>13184</v>
      </c>
      <c r="X32" s="9">
        <f t="shared" si="22"/>
        <v>6724</v>
      </c>
      <c r="Y32" s="9">
        <f t="shared" si="22"/>
        <v>5906</v>
      </c>
      <c r="Z32" s="9">
        <f t="shared" si="22"/>
        <v>3494</v>
      </c>
      <c r="AA32" s="9">
        <f t="shared" si="22"/>
        <v>15518</v>
      </c>
      <c r="AB32" s="9">
        <f t="shared" si="22"/>
        <v>4161</v>
      </c>
      <c r="AC32" s="9">
        <f t="shared" si="22"/>
        <v>1760</v>
      </c>
      <c r="AD32" s="9">
        <f t="shared" si="22"/>
        <v>1299</v>
      </c>
      <c r="AE32" s="9">
        <f t="shared" si="22"/>
        <v>1055</v>
      </c>
      <c r="AF32" s="9">
        <f t="shared" si="22"/>
        <v>6844</v>
      </c>
      <c r="AG32" s="9">
        <f t="shared" si="22"/>
        <v>13184</v>
      </c>
      <c r="AH32" s="9">
        <f t="shared" si="22"/>
        <v>5923</v>
      </c>
      <c r="AI32" s="9">
        <f t="shared" si="22"/>
        <v>4913</v>
      </c>
      <c r="AJ32" s="9">
        <f t="shared" si="22"/>
        <v>3210</v>
      </c>
      <c r="AK32" s="9">
        <f t="shared" si="22"/>
        <v>631</v>
      </c>
      <c r="AL32" s="9">
        <f t="shared" si="22"/>
        <v>180</v>
      </c>
      <c r="AM32" s="9">
        <f t="shared" si="22"/>
        <v>1461</v>
      </c>
      <c r="AN32" s="9">
        <f t="shared" si="22"/>
        <v>239</v>
      </c>
      <c r="AO32" s="9">
        <f t="shared" si="22"/>
        <v>339</v>
      </c>
      <c r="AP32" s="9">
        <f t="shared" si="22"/>
        <v>122</v>
      </c>
      <c r="AQ32" s="9">
        <f t="shared" si="22"/>
        <v>1935</v>
      </c>
      <c r="AR32" s="9">
        <f t="shared" si="22"/>
        <v>801</v>
      </c>
      <c r="AS32" s="9">
        <f t="shared" si="22"/>
        <v>984</v>
      </c>
      <c r="AT32" s="9">
        <f t="shared" si="22"/>
        <v>284</v>
      </c>
      <c r="AU32" s="9">
        <f t="shared" si="22"/>
        <v>6724</v>
      </c>
      <c r="AV32" s="9">
        <f t="shared" si="22"/>
        <v>2724</v>
      </c>
      <c r="AW32" s="9">
        <f t="shared" si="22"/>
        <v>16195</v>
      </c>
      <c r="AX32" s="9">
        <f t="shared" si="22"/>
        <v>13184</v>
      </c>
      <c r="AY32" s="9">
        <f t="shared" si="22"/>
        <v>3173</v>
      </c>
      <c r="AZ32" s="9">
        <f t="shared" si="22"/>
        <v>4352</v>
      </c>
      <c r="BA32" s="9">
        <f t="shared" si="22"/>
        <v>1540</v>
      </c>
      <c r="BB32" s="9">
        <f t="shared" si="22"/>
        <v>3514</v>
      </c>
      <c r="BC32" s="9">
        <f>SUM(BC4:BC31)</f>
        <v>1820</v>
      </c>
      <c r="BD32" s="9">
        <f>SUM(BD4:BD29)</f>
        <v>5906</v>
      </c>
      <c r="BE32" s="9">
        <f>SUM(BE4:BE31)</f>
        <v>767</v>
      </c>
      <c r="BF32" s="9">
        <f>SUM(BF4:BF31)</f>
        <v>297</v>
      </c>
      <c r="BG32" s="9">
        <f t="shared" ref="BG32:BS32" si="23">SUM(BG4:BG29)</f>
        <v>16195</v>
      </c>
      <c r="BH32" s="9">
        <f t="shared" si="23"/>
        <v>2724</v>
      </c>
      <c r="BI32" s="9">
        <f t="shared" si="23"/>
        <v>6986</v>
      </c>
      <c r="BJ32" s="9">
        <f t="shared" si="23"/>
        <v>3173</v>
      </c>
      <c r="BK32" s="9">
        <f t="shared" si="23"/>
        <v>1540</v>
      </c>
      <c r="BL32" s="9">
        <f t="shared" si="23"/>
        <v>1397</v>
      </c>
      <c r="BM32" s="9">
        <f t="shared" si="23"/>
        <v>6.4934231970611496</v>
      </c>
      <c r="BN32" s="9">
        <f t="shared" si="23"/>
        <v>1.0623219981481997</v>
      </c>
      <c r="BO32" s="9">
        <f t="shared" si="23"/>
        <v>2.792108019446379</v>
      </c>
      <c r="BP32" s="9">
        <f t="shared" si="23"/>
        <v>1.2228177132481546</v>
      </c>
      <c r="BQ32" s="9">
        <f t="shared" si="23"/>
        <v>0.60694509743168767</v>
      </c>
      <c r="BR32" s="9">
        <f t="shared" si="23"/>
        <v>0.54040922556717363</v>
      </c>
      <c r="BS32" s="9">
        <f t="shared" si="23"/>
        <v>1.2228177132481546</v>
      </c>
      <c r="BW32" s="11"/>
    </row>
    <row r="33" spans="2:75" x14ac:dyDescent="0.3">
      <c r="Q33" s="81">
        <f t="shared" ref="Q33:Z33" si="24">Q32/($Q$32+$S$32+$U$32+$W$32+$AA$32+$AC$32)</f>
        <v>0.31614187830636187</v>
      </c>
      <c r="R33" s="81">
        <f t="shared" si="24"/>
        <v>8.4955199406562945E-2</v>
      </c>
      <c r="S33" s="81">
        <f t="shared" si="24"/>
        <v>6.1939992582036814E-2</v>
      </c>
      <c r="T33" s="81">
        <f t="shared" si="24"/>
        <v>3.006227184882972E-2</v>
      </c>
      <c r="U33" s="81">
        <f t="shared" si="24"/>
        <v>2.7270775177152675E-2</v>
      </c>
      <c r="V33" s="81">
        <f t="shared" si="24"/>
        <v>0.13637339684150937</v>
      </c>
      <c r="W33" s="81">
        <f t="shared" si="24"/>
        <v>0.25736428055517596</v>
      </c>
      <c r="X33" s="81">
        <f t="shared" si="24"/>
        <v>0.13125890643605911</v>
      </c>
      <c r="Y33" s="81">
        <f t="shared" si="24"/>
        <v>0.11529076463583657</v>
      </c>
      <c r="Z33" s="81">
        <f t="shared" si="24"/>
        <v>6.8206219376500676E-2</v>
      </c>
      <c r="AA33" s="81">
        <f>AA32/($AB$32+$AA$32+$AC$32+$AD$32+$AE$32+$AF$32+$AG$32+$AH$32+$AI$32+$AJ$32)</f>
        <v>0.26816665802616346</v>
      </c>
      <c r="AB33" s="81">
        <f t="shared" ref="AB33:AJ33" si="25">AB32/($AB$32+$AA$32+$AC$32+$AD$32+$AE$32+$AF$32+$AG$32+$AH$32+$AI$32+$AJ$32)</f>
        <v>7.19062678210379E-2</v>
      </c>
      <c r="AC33" s="81">
        <f t="shared" si="25"/>
        <v>3.041457134463511E-2</v>
      </c>
      <c r="AD33" s="81">
        <f t="shared" si="25"/>
        <v>2.2448027373114209E-2</v>
      </c>
      <c r="AE33" s="81">
        <f t="shared" si="25"/>
        <v>1.823146180033525E-2</v>
      </c>
      <c r="AF33" s="81">
        <f t="shared" si="25"/>
        <v>0.11827120811516063</v>
      </c>
      <c r="AG33" s="81">
        <f t="shared" si="25"/>
        <v>0.22783278898163029</v>
      </c>
      <c r="AH33" s="81">
        <f t="shared" si="25"/>
        <v>0.10235540117856463</v>
      </c>
      <c r="AI33" s="81">
        <f t="shared" si="25"/>
        <v>8.4901584668291077E-2</v>
      </c>
      <c r="AJ33" s="81">
        <f t="shared" si="25"/>
        <v>5.5472030691067445E-2</v>
      </c>
      <c r="AK33" s="81">
        <f>AK32/($AK$32+$AL$32+$AM$32+$AN$32+$AO$32+$AP$32+$AQ$32+$AR$32+$AS$32+$AT$32)</f>
        <v>9.0452981651376149E-2</v>
      </c>
      <c r="AL33" s="81">
        <f t="shared" ref="AL33:AT33" si="26">AL32/($AK$32+$AL$32+$AM$32+$AN$32+$AO$32+$AP$32+$AQ$32+$AR$32+$AS$32+$AT$32)</f>
        <v>2.5802752293577983E-2</v>
      </c>
      <c r="AM33" s="81">
        <f t="shared" si="26"/>
        <v>0.20943233944954129</v>
      </c>
      <c r="AN33" s="81">
        <f t="shared" si="26"/>
        <v>3.426032110091743E-2</v>
      </c>
      <c r="AO33" s="81">
        <f t="shared" si="26"/>
        <v>4.8595183486238529E-2</v>
      </c>
      <c r="AP33" s="81">
        <f t="shared" si="26"/>
        <v>1.7488532110091742E-2</v>
      </c>
      <c r="AQ33" s="81">
        <f t="shared" si="26"/>
        <v>0.27737958715596328</v>
      </c>
      <c r="AR33" s="81">
        <f t="shared" si="26"/>
        <v>0.11482224770642202</v>
      </c>
      <c r="AS33" s="81">
        <f t="shared" si="26"/>
        <v>0.14105504587155962</v>
      </c>
      <c r="AT33" s="81">
        <f t="shared" si="26"/>
        <v>4.0711009174311925E-2</v>
      </c>
      <c r="AU33" s="81">
        <f t="shared" ref="AU33:AZ33" si="27">AU32/($AT$32+$AU$32+$AV$32+$AW$32+$AX$32+$AY$32+$AZ$32)</f>
        <v>0.14418046144609314</v>
      </c>
      <c r="AV33" s="81">
        <f t="shared" si="27"/>
        <v>5.8409812162278071E-2</v>
      </c>
      <c r="AW33" s="81">
        <f t="shared" si="27"/>
        <v>0.34726391628784631</v>
      </c>
      <c r="AX33" s="81">
        <f t="shared" si="27"/>
        <v>0.28270006003945453</v>
      </c>
      <c r="AY33" s="81">
        <f t="shared" si="27"/>
        <v>6.8037567544386307E-2</v>
      </c>
      <c r="AZ33" s="81">
        <f t="shared" si="27"/>
        <v>9.3318466420790808E-2</v>
      </c>
      <c r="BA33" s="81"/>
      <c r="BD33" s="44">
        <f>BD32+BE32+BF32</f>
        <v>6970</v>
      </c>
      <c r="BE33" s="82">
        <f>BD33/BF35</f>
        <v>0.18608217130271881</v>
      </c>
      <c r="BF33" s="81"/>
      <c r="BG33" s="44">
        <f>BG32+BH32</f>
        <v>18919</v>
      </c>
      <c r="BH33" s="44">
        <f>BH32+BI32+BJ32+BG32</f>
        <v>29078</v>
      </c>
      <c r="BI33" s="44">
        <f>+BJ32+BK32+BL32</f>
        <v>6110</v>
      </c>
      <c r="BJ33" s="81"/>
      <c r="BM33" s="44">
        <f>BL32+BM32</f>
        <v>1403.4934231970612</v>
      </c>
      <c r="BN33" s="82">
        <f>BM33/BF35</f>
        <v>3.7469885738535838E-2</v>
      </c>
      <c r="BO33" s="44">
        <f>BN32+BO32+BP32</f>
        <v>5.0772477308427337</v>
      </c>
      <c r="BP33" s="82">
        <f>BO33/BF35</f>
        <v>1.3555025566671709E-4</v>
      </c>
      <c r="BV33" s="6"/>
      <c r="BW33" s="11"/>
    </row>
    <row r="34" spans="2:75" x14ac:dyDescent="0.3">
      <c r="B34" s="13"/>
      <c r="Q34" s="82">
        <f t="shared" ref="Q34:AA34" si="28">Q32/$E$32</f>
        <v>0.24472618471953578</v>
      </c>
      <c r="R34" s="82">
        <f t="shared" si="28"/>
        <v>6.5764023210831718E-2</v>
      </c>
      <c r="S34" s="82">
        <f t="shared" si="28"/>
        <v>4.7947896518375242E-2</v>
      </c>
      <c r="T34" s="82">
        <f t="shared" si="28"/>
        <v>2.327127659574468E-2</v>
      </c>
      <c r="U34" s="82">
        <f t="shared" si="28"/>
        <v>2.111037234042553E-2</v>
      </c>
      <c r="V34" s="82">
        <f t="shared" si="28"/>
        <v>0.10556697292069632</v>
      </c>
      <c r="W34" s="82">
        <f t="shared" si="28"/>
        <v>0.19922630560928434</v>
      </c>
      <c r="X34" s="82">
        <f t="shared" si="28"/>
        <v>0.101607833655706</v>
      </c>
      <c r="Y34" s="82">
        <f t="shared" si="28"/>
        <v>8.9246856866537716E-2</v>
      </c>
      <c r="Z34" s="82">
        <f t="shared" si="28"/>
        <v>5.2798597678916828E-2</v>
      </c>
      <c r="AA34" s="82">
        <f t="shared" si="28"/>
        <v>0.23449588974854932</v>
      </c>
      <c r="AB34" s="82"/>
      <c r="AC34" s="82">
        <f>AC32/$E$32</f>
        <v>2.6595744680851064E-2</v>
      </c>
      <c r="AD34" s="82"/>
      <c r="AI34" s="11" t="s">
        <v>279</v>
      </c>
      <c r="AJ34" s="44">
        <f>AI32-AN32</f>
        <v>4674</v>
      </c>
      <c r="AT34" s="11" t="s">
        <v>279</v>
      </c>
      <c r="AU34" s="44">
        <f>AT32-AY32</f>
        <v>-2889</v>
      </c>
      <c r="BG34" s="82"/>
      <c r="BK34" s="82"/>
    </row>
    <row r="35" spans="2:75" x14ac:dyDescent="0.3">
      <c r="B35" s="13"/>
      <c r="AI35" s="11" t="s">
        <v>279</v>
      </c>
      <c r="AJ35" s="82">
        <f>AJ34/AI32</f>
        <v>0.9513535518013434</v>
      </c>
      <c r="BE35" s="11" t="s">
        <v>278</v>
      </c>
      <c r="BF35" s="44">
        <f>BD33+BH33+BM33+BO33</f>
        <v>37456.570670927904</v>
      </c>
    </row>
    <row r="36" spans="2:75" x14ac:dyDescent="0.3">
      <c r="B36" s="13"/>
      <c r="AI36" s="11" t="s">
        <v>455</v>
      </c>
      <c r="AJ36" s="82">
        <f>AN32/AI32</f>
        <v>4.8646448198656628E-2</v>
      </c>
    </row>
    <row r="37" spans="2:75" x14ac:dyDescent="0.3">
      <c r="B37" s="13"/>
      <c r="Z37" s="708" t="s">
        <v>963</v>
      </c>
      <c r="AA37" s="706">
        <f>SUM(AA16:AA31)</f>
        <v>9704</v>
      </c>
      <c r="AB37" s="706">
        <f t="shared" ref="AB37:AT37" si="29">SUM(AB16:AB31)</f>
        <v>2243</v>
      </c>
      <c r="AC37" s="706">
        <f t="shared" si="29"/>
        <v>1135</v>
      </c>
      <c r="AD37" s="706">
        <f t="shared" si="29"/>
        <v>809</v>
      </c>
      <c r="AE37" s="706">
        <f t="shared" si="29"/>
        <v>756</v>
      </c>
      <c r="AF37" s="706">
        <f t="shared" si="29"/>
        <v>4775</v>
      </c>
      <c r="AG37" s="706">
        <f t="shared" si="29"/>
        <v>7801</v>
      </c>
      <c r="AH37" s="706">
        <f t="shared" si="29"/>
        <v>3635</v>
      </c>
      <c r="AI37" s="706">
        <f t="shared" si="29"/>
        <v>3106</v>
      </c>
      <c r="AJ37" s="706">
        <f t="shared" si="29"/>
        <v>1742</v>
      </c>
      <c r="AK37" s="706">
        <f t="shared" si="29"/>
        <v>409</v>
      </c>
      <c r="AL37" s="706">
        <f t="shared" si="29"/>
        <v>100</v>
      </c>
      <c r="AM37" s="706">
        <f t="shared" si="29"/>
        <v>1002</v>
      </c>
      <c r="AN37" s="706">
        <f t="shared" si="29"/>
        <v>174</v>
      </c>
      <c r="AO37" s="706">
        <f t="shared" si="29"/>
        <v>216</v>
      </c>
      <c r="AP37" s="706">
        <f t="shared" si="29"/>
        <v>81</v>
      </c>
      <c r="AQ37" s="706">
        <f t="shared" si="29"/>
        <v>1247</v>
      </c>
      <c r="AR37" s="706">
        <f t="shared" si="29"/>
        <v>575</v>
      </c>
      <c r="AS37" s="706">
        <f t="shared" si="29"/>
        <v>738</v>
      </c>
      <c r="AT37" s="706">
        <f t="shared" si="29"/>
        <v>181</v>
      </c>
    </row>
    <row r="38" spans="2:75" x14ac:dyDescent="0.3">
      <c r="B38" s="13"/>
      <c r="Z38" s="705"/>
      <c r="AA38" s="707">
        <f>AA37/($AA$37+$AB$37+$AC$37+$AD$37+$AE$37+$AF$37+$AG$37+$AH$37+$AI$37+$AJ$37)</f>
        <v>0.27177505181202039</v>
      </c>
      <c r="AB38" s="707">
        <f t="shared" ref="AB38:AJ38" si="30">AB37/($AA$37+$AB$37+$AC$37+$AD$37+$AE$37+$AF$37+$AG$37+$AH$37+$AI$37+$AJ$37)</f>
        <v>6.2818573909146927E-2</v>
      </c>
      <c r="AC38" s="707">
        <f t="shared" si="30"/>
        <v>3.1787374670923657E-2</v>
      </c>
      <c r="AD38" s="707">
        <f t="shared" si="30"/>
        <v>2.2657256483504171E-2</v>
      </c>
      <c r="AE38" s="707">
        <f t="shared" si="30"/>
        <v>2.1172912115610822E-2</v>
      </c>
      <c r="AF38" s="707">
        <f t="shared" si="30"/>
        <v>0.13373102559793873</v>
      </c>
      <c r="AG38" s="707">
        <f t="shared" si="30"/>
        <v>0.21847868705539686</v>
      </c>
      <c r="AH38" s="707">
        <f t="shared" si="30"/>
        <v>0.10180361843947795</v>
      </c>
      <c r="AI38" s="707">
        <f t="shared" si="30"/>
        <v>8.6988181258051869E-2</v>
      </c>
      <c r="AJ38" s="707">
        <f t="shared" si="30"/>
        <v>4.8787318657928638E-2</v>
      </c>
      <c r="AK38" s="82">
        <f>AK37/($AK$37+$AL$37+$AM$37+$AN$37+$AO$37+$AP$37+$AQ$37+$AR$37+$AS$37+$AT$37)</f>
        <v>8.6597501587973746E-2</v>
      </c>
      <c r="AL38" s="82">
        <f t="shared" ref="AL38:AT38" si="31">AL37/($AK$37+$AL$37+$AM$37+$AN$37+$AO$37+$AP$37+$AQ$37+$AR$37+$AS$37+$AT$37)</f>
        <v>2.1172983273343216E-2</v>
      </c>
      <c r="AM38" s="82">
        <f t="shared" si="31"/>
        <v>0.21215329239889902</v>
      </c>
      <c r="AN38" s="82">
        <f t="shared" si="31"/>
        <v>3.6840990895617196E-2</v>
      </c>
      <c r="AO38" s="82">
        <f t="shared" si="31"/>
        <v>4.5733643870421344E-2</v>
      </c>
      <c r="AP38" s="82">
        <f t="shared" si="31"/>
        <v>1.7150116451408005E-2</v>
      </c>
      <c r="AQ38" s="82">
        <f t="shared" si="31"/>
        <v>0.26402710141858987</v>
      </c>
      <c r="AR38" s="82">
        <f t="shared" si="31"/>
        <v>0.12174465382172348</v>
      </c>
      <c r="AS38" s="82">
        <f t="shared" si="31"/>
        <v>0.15625661655727291</v>
      </c>
      <c r="AT38" s="82">
        <f t="shared" si="31"/>
        <v>3.8323099724751217E-2</v>
      </c>
      <c r="AX38" s="11" t="s">
        <v>300</v>
      </c>
      <c r="AY38" s="44">
        <f>AX32+AY32+AZ32+BA32</f>
        <v>22249</v>
      </c>
      <c r="AZ38" s="82">
        <f>AY38/$AY$42</f>
        <v>0.36960927636387803</v>
      </c>
    </row>
    <row r="39" spans="2:75" x14ac:dyDescent="0.3">
      <c r="B39" s="13"/>
      <c r="AX39" s="11" t="s">
        <v>301</v>
      </c>
      <c r="AY39" s="44">
        <f>AU32+AV32+AW32</f>
        <v>25643</v>
      </c>
      <c r="AZ39" s="82">
        <f>AY39/$AY$42</f>
        <v>0.42599176024985047</v>
      </c>
    </row>
    <row r="40" spans="2:75" x14ac:dyDescent="0.3">
      <c r="B40" s="13"/>
      <c r="AX40" s="11" t="s">
        <v>302</v>
      </c>
      <c r="AY40" s="44">
        <f>BB32+BC32</f>
        <v>5334</v>
      </c>
      <c r="AZ40" s="82">
        <f>AY40/$AY$42</f>
        <v>8.8610538906239614E-2</v>
      </c>
    </row>
    <row r="41" spans="2:75" x14ac:dyDescent="0.3">
      <c r="B41" s="13"/>
      <c r="C41" s="15"/>
      <c r="D41" s="15"/>
      <c r="E41" s="15"/>
      <c r="F41" s="15"/>
      <c r="G41" s="15"/>
      <c r="H41" s="15"/>
      <c r="AX41" s="11" t="s">
        <v>303</v>
      </c>
      <c r="AY41" s="44">
        <f>BD32+BE32+BF32</f>
        <v>6970</v>
      </c>
      <c r="AZ41" s="82">
        <f>AY41/$AY$42</f>
        <v>0.11578842448003189</v>
      </c>
      <c r="BR41" s="14"/>
    </row>
    <row r="42" spans="2:75" x14ac:dyDescent="0.3">
      <c r="B42" s="13"/>
      <c r="AY42" s="44">
        <f>SUM(AY38:AY41)</f>
        <v>60196</v>
      </c>
    </row>
    <row r="43" spans="2:75" x14ac:dyDescent="0.3">
      <c r="B43" s="13"/>
    </row>
    <row r="44" spans="2:75" x14ac:dyDescent="0.3">
      <c r="B44" s="13"/>
    </row>
    <row r="45" spans="2:75" x14ac:dyDescent="0.3">
      <c r="B45" s="13"/>
    </row>
    <row r="46" spans="2:75" x14ac:dyDescent="0.3">
      <c r="B46" s="13"/>
    </row>
    <row r="47" spans="2:75" x14ac:dyDescent="0.3">
      <c r="B47" s="13"/>
    </row>
    <row r="59" spans="50:60" x14ac:dyDescent="0.3">
      <c r="BG59" s="11">
        <v>655</v>
      </c>
    </row>
    <row r="60" spans="50:60" x14ac:dyDescent="0.3">
      <c r="BG60" s="11">
        <v>2340</v>
      </c>
      <c r="BH60" s="11">
        <f>BG59/BG60</f>
        <v>0.27991452991452992</v>
      </c>
    </row>
    <row r="62" spans="50:60" x14ac:dyDescent="0.3">
      <c r="AX62" s="11" t="s">
        <v>300</v>
      </c>
      <c r="AY62" s="44">
        <f>AX32+AY32+AZ32+BA32</f>
        <v>22249</v>
      </c>
      <c r="AZ62" s="82">
        <f>AY62/$AY$64</f>
        <v>0.46456610707425039</v>
      </c>
      <c r="BG62" s="11">
        <f>BG59/BG60</f>
        <v>0.27991452991452992</v>
      </c>
    </row>
    <row r="63" spans="50:60" x14ac:dyDescent="0.3">
      <c r="AX63" s="11" t="s">
        <v>301</v>
      </c>
      <c r="AY63" s="44">
        <f>AU32+AV32+AW32</f>
        <v>25643</v>
      </c>
      <c r="AZ63" s="82">
        <f>AY63/$AY$64</f>
        <v>0.53543389292574961</v>
      </c>
    </row>
    <row r="64" spans="50:60" x14ac:dyDescent="0.3">
      <c r="AY64" s="44">
        <f>SUM(AY62:AY63)</f>
        <v>47892</v>
      </c>
    </row>
  </sheetData>
  <mergeCells count="7">
    <mergeCell ref="AU1:AW1"/>
    <mergeCell ref="AX1:BA1"/>
    <mergeCell ref="BB1:BC1"/>
    <mergeCell ref="BD1:BF1"/>
    <mergeCell ref="Q1:Z1"/>
    <mergeCell ref="AA1:AJ1"/>
    <mergeCell ref="AK1:AT1"/>
  </mergeCells>
  <phoneticPr fontId="4" type="noConversion"/>
  <pageMargins left="0.75" right="0.75" top="1" bottom="1" header="0" footer="0"/>
  <pageSetup paperSize="9" orientation="portrait" horizontalDpi="4294967293" verticalDpi="4294967293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D1:AR13"/>
  <sheetViews>
    <sheetView zoomScaleNormal="100" workbookViewId="0">
      <selection activeCell="E4" sqref="A4:XFD4"/>
    </sheetView>
  </sheetViews>
  <sheetFormatPr baseColWidth="10" defaultColWidth="11.26953125" defaultRowHeight="12.5" x14ac:dyDescent="0.25"/>
  <cols>
    <col min="1" max="3" width="11.26953125" customWidth="1"/>
    <col min="4" max="4" width="15.1796875" customWidth="1"/>
    <col min="5" max="5" width="24.453125" bestFit="1" customWidth="1"/>
    <col min="6" max="6" width="23.26953125" bestFit="1" customWidth="1"/>
    <col min="7" max="7" width="22.453125" bestFit="1" customWidth="1"/>
    <col min="8" max="8" width="23" bestFit="1" customWidth="1"/>
    <col min="9" max="9" width="11.81640625" bestFit="1" customWidth="1"/>
    <col min="10" max="10" width="10.1796875" bestFit="1" customWidth="1"/>
    <col min="11" max="11" width="9.453125" bestFit="1" customWidth="1"/>
    <col min="12" max="12" width="9.1796875" bestFit="1" customWidth="1"/>
    <col min="13" max="13" width="7" bestFit="1" customWidth="1"/>
    <col min="14" max="14" width="7.453125" bestFit="1" customWidth="1"/>
    <col min="15" max="15" width="8.26953125" bestFit="1" customWidth="1"/>
    <col min="16" max="18" width="8.26953125" customWidth="1"/>
  </cols>
  <sheetData>
    <row r="1" spans="4:44" ht="13" x14ac:dyDescent="0.3">
      <c r="D1" s="150"/>
      <c r="E1" s="115" t="s">
        <v>396</v>
      </c>
      <c r="F1" s="115" t="s">
        <v>397</v>
      </c>
      <c r="G1" s="143" t="s">
        <v>398</v>
      </c>
      <c r="H1" s="143" t="s">
        <v>399</v>
      </c>
      <c r="I1" s="143" t="s">
        <v>381</v>
      </c>
      <c r="J1" s="143" t="s">
        <v>402</v>
      </c>
      <c r="K1" s="143" t="s">
        <v>403</v>
      </c>
      <c r="L1" s="143" t="s">
        <v>391</v>
      </c>
      <c r="M1" s="143" t="s">
        <v>392</v>
      </c>
      <c r="N1" s="143" t="s">
        <v>393</v>
      </c>
      <c r="O1" s="143" t="s">
        <v>394</v>
      </c>
      <c r="P1" s="149" t="s">
        <v>383</v>
      </c>
      <c r="Q1" s="115" t="s">
        <v>382</v>
      </c>
      <c r="R1" s="115" t="s">
        <v>385</v>
      </c>
      <c r="S1" s="115" t="s">
        <v>386</v>
      </c>
      <c r="T1" s="143" t="s">
        <v>410</v>
      </c>
      <c r="U1" s="143" t="s">
        <v>411</v>
      </c>
      <c r="V1" s="143" t="s">
        <v>389</v>
      </c>
      <c r="W1" s="143" t="s">
        <v>390</v>
      </c>
      <c r="X1" s="149" t="s">
        <v>415</v>
      </c>
      <c r="Y1" s="149" t="s">
        <v>416</v>
      </c>
      <c r="Z1" s="149" t="s">
        <v>417</v>
      </c>
      <c r="AA1" s="143" t="s">
        <v>412</v>
      </c>
      <c r="AB1" s="143" t="s">
        <v>413</v>
      </c>
      <c r="AC1" s="143" t="s">
        <v>414</v>
      </c>
      <c r="AD1" s="145" t="s">
        <v>418</v>
      </c>
      <c r="AE1" s="145" t="s">
        <v>419</v>
      </c>
      <c r="AF1" s="145" t="s">
        <v>387</v>
      </c>
      <c r="AG1" s="145" t="s">
        <v>388</v>
      </c>
      <c r="AH1" s="143" t="s">
        <v>426</v>
      </c>
      <c r="AI1" s="143" t="s">
        <v>427</v>
      </c>
      <c r="AJ1" s="143" t="s">
        <v>420</v>
      </c>
      <c r="AK1" s="143" t="s">
        <v>428</v>
      </c>
      <c r="AL1" s="143" t="s">
        <v>429</v>
      </c>
      <c r="AM1" s="143" t="s">
        <v>395</v>
      </c>
      <c r="AN1" s="145" t="s">
        <v>421</v>
      </c>
      <c r="AO1" s="115" t="s">
        <v>422</v>
      </c>
      <c r="AP1" s="149" t="s">
        <v>423</v>
      </c>
      <c r="AQ1" s="149" t="s">
        <v>424</v>
      </c>
      <c r="AR1" s="149" t="s">
        <v>425</v>
      </c>
    </row>
    <row r="2" spans="4:44" ht="13" x14ac:dyDescent="0.3">
      <c r="D2" s="151" t="s">
        <v>380</v>
      </c>
      <c r="E2">
        <v>936</v>
      </c>
      <c r="F2">
        <v>888</v>
      </c>
      <c r="G2" s="144">
        <v>1868</v>
      </c>
      <c r="H2" s="144">
        <v>139</v>
      </c>
      <c r="I2" s="144"/>
      <c r="J2" s="144">
        <f>M12+M13</f>
        <v>992</v>
      </c>
      <c r="K2" s="144">
        <f>N12+N13</f>
        <v>342</v>
      </c>
      <c r="L2" s="144">
        <f>O12+O13</f>
        <v>145</v>
      </c>
      <c r="M2" s="144"/>
      <c r="N2" s="144"/>
      <c r="O2" s="144"/>
      <c r="P2" s="50"/>
      <c r="T2" s="144">
        <v>1805</v>
      </c>
      <c r="U2" s="144">
        <v>127</v>
      </c>
      <c r="V2" s="144"/>
      <c r="W2" s="144"/>
      <c r="X2" s="50">
        <f>J2-AA2</f>
        <v>810</v>
      </c>
      <c r="Y2" s="50">
        <f>K2-AB2</f>
        <v>277</v>
      </c>
      <c r="Z2" s="50">
        <f>L2-AC2</f>
        <v>109</v>
      </c>
      <c r="AA2" s="144">
        <v>182</v>
      </c>
      <c r="AB2" s="144">
        <v>65</v>
      </c>
      <c r="AC2" s="144">
        <v>36</v>
      </c>
      <c r="AD2" s="146">
        <v>1680</v>
      </c>
      <c r="AE2" s="146">
        <v>168</v>
      </c>
      <c r="AF2" s="146"/>
      <c r="AG2" s="146"/>
      <c r="AH2" s="144">
        <v>964</v>
      </c>
      <c r="AI2" s="144">
        <v>1231</v>
      </c>
      <c r="AJ2" s="144">
        <v>254</v>
      </c>
      <c r="AK2" s="144"/>
      <c r="AL2" s="144"/>
      <c r="AM2" s="144"/>
      <c r="AN2">
        <v>1030</v>
      </c>
      <c r="AO2">
        <v>97</v>
      </c>
      <c r="AP2">
        <v>1231</v>
      </c>
      <c r="AQ2">
        <v>964</v>
      </c>
      <c r="AR2">
        <v>554</v>
      </c>
    </row>
    <row r="3" spans="4:44" ht="13" x14ac:dyDescent="0.3">
      <c r="D3" s="156" t="s">
        <v>870</v>
      </c>
      <c r="E3">
        <v>511</v>
      </c>
      <c r="F3">
        <v>452</v>
      </c>
      <c r="G3" s="144">
        <v>459</v>
      </c>
      <c r="H3" s="144">
        <v>33</v>
      </c>
      <c r="I3" s="144"/>
      <c r="J3" s="144">
        <v>314</v>
      </c>
      <c r="K3" s="144">
        <v>186</v>
      </c>
      <c r="L3" s="144">
        <v>71</v>
      </c>
      <c r="M3" s="144"/>
      <c r="N3" s="144"/>
      <c r="O3" s="144"/>
      <c r="P3" s="50"/>
      <c r="T3" s="143">
        <v>496</v>
      </c>
      <c r="U3" s="143">
        <v>32</v>
      </c>
      <c r="V3" s="144"/>
      <c r="W3" s="144"/>
      <c r="X3" s="149"/>
      <c r="Y3" s="149"/>
      <c r="Z3" s="149"/>
      <c r="AA3" s="143"/>
      <c r="AB3" s="143"/>
      <c r="AC3" s="143"/>
      <c r="AD3" s="146">
        <v>421</v>
      </c>
      <c r="AE3" s="145">
        <v>74</v>
      </c>
      <c r="AF3" s="146"/>
      <c r="AG3" s="146"/>
      <c r="AH3" s="144"/>
      <c r="AI3" s="144"/>
      <c r="AJ3" s="144">
        <v>34</v>
      </c>
      <c r="AK3" s="144"/>
      <c r="AL3" s="144"/>
      <c r="AM3" s="144"/>
    </row>
    <row r="4" spans="4:44" ht="13" x14ac:dyDescent="0.3">
      <c r="D4" s="151" t="s">
        <v>960</v>
      </c>
      <c r="E4">
        <v>48</v>
      </c>
      <c r="F4">
        <v>46</v>
      </c>
      <c r="G4" s="144">
        <v>8</v>
      </c>
      <c r="H4" s="144">
        <v>1</v>
      </c>
      <c r="I4" s="144"/>
      <c r="J4" s="144">
        <v>54</v>
      </c>
      <c r="K4" s="144">
        <v>49</v>
      </c>
      <c r="L4" s="144"/>
      <c r="M4" s="144"/>
      <c r="N4" s="144"/>
      <c r="O4" s="144"/>
      <c r="P4" s="50"/>
      <c r="T4" s="143"/>
      <c r="U4" s="143"/>
      <c r="V4" s="144"/>
      <c r="W4" s="144"/>
      <c r="X4" s="149"/>
      <c r="Y4" s="149"/>
      <c r="Z4" s="149"/>
      <c r="AA4" s="143"/>
      <c r="AB4" s="143"/>
      <c r="AC4" s="143"/>
      <c r="AD4" s="146"/>
      <c r="AE4" s="145"/>
      <c r="AF4" s="146"/>
      <c r="AG4" s="146"/>
      <c r="AH4" s="144"/>
      <c r="AI4" s="144"/>
      <c r="AJ4" s="144"/>
      <c r="AK4" s="144"/>
      <c r="AL4" s="144"/>
      <c r="AM4" s="144"/>
    </row>
    <row r="5" spans="4:44" ht="13" x14ac:dyDescent="0.3">
      <c r="D5" s="151" t="s">
        <v>224</v>
      </c>
      <c r="E5" s="115">
        <f>SUM(E2:E4)</f>
        <v>1495</v>
      </c>
      <c r="F5" s="115">
        <f t="shared" ref="F5:AR5" si="0">SUM(F2:F4)</f>
        <v>1386</v>
      </c>
      <c r="G5" s="115">
        <f t="shared" si="0"/>
        <v>2335</v>
      </c>
      <c r="H5" s="115">
        <f t="shared" si="0"/>
        <v>173</v>
      </c>
      <c r="I5" s="115">
        <f t="shared" si="0"/>
        <v>0</v>
      </c>
      <c r="J5" s="115">
        <f t="shared" si="0"/>
        <v>1360</v>
      </c>
      <c r="K5" s="115">
        <f t="shared" si="0"/>
        <v>577</v>
      </c>
      <c r="L5" s="115">
        <f t="shared" si="0"/>
        <v>216</v>
      </c>
      <c r="M5" s="115">
        <f t="shared" si="0"/>
        <v>0</v>
      </c>
      <c r="N5" s="115">
        <f t="shared" si="0"/>
        <v>0</v>
      </c>
      <c r="O5" s="115">
        <f t="shared" si="0"/>
        <v>0</v>
      </c>
      <c r="P5" s="115">
        <f t="shared" si="0"/>
        <v>0</v>
      </c>
      <c r="Q5" s="115">
        <f t="shared" si="0"/>
        <v>0</v>
      </c>
      <c r="R5" s="115">
        <f t="shared" si="0"/>
        <v>0</v>
      </c>
      <c r="S5" s="115">
        <f t="shared" si="0"/>
        <v>0</v>
      </c>
      <c r="T5" s="115">
        <f t="shared" si="0"/>
        <v>2301</v>
      </c>
      <c r="U5" s="115">
        <f t="shared" si="0"/>
        <v>159</v>
      </c>
      <c r="V5" s="115">
        <f t="shared" si="0"/>
        <v>0</v>
      </c>
      <c r="W5" s="115">
        <f t="shared" si="0"/>
        <v>0</v>
      </c>
      <c r="X5" s="115">
        <f t="shared" si="0"/>
        <v>810</v>
      </c>
      <c r="Y5" s="115">
        <f t="shared" si="0"/>
        <v>277</v>
      </c>
      <c r="Z5" s="115">
        <f t="shared" si="0"/>
        <v>109</v>
      </c>
      <c r="AA5" s="115">
        <f t="shared" si="0"/>
        <v>182</v>
      </c>
      <c r="AB5" s="115">
        <f t="shared" si="0"/>
        <v>65</v>
      </c>
      <c r="AC5" s="115">
        <f t="shared" si="0"/>
        <v>36</v>
      </c>
      <c r="AD5" s="115">
        <f t="shared" si="0"/>
        <v>2101</v>
      </c>
      <c r="AE5" s="115">
        <f t="shared" si="0"/>
        <v>242</v>
      </c>
      <c r="AF5" s="115">
        <f t="shared" si="0"/>
        <v>0</v>
      </c>
      <c r="AG5" s="115">
        <f t="shared" si="0"/>
        <v>0</v>
      </c>
      <c r="AH5" s="115">
        <f t="shared" si="0"/>
        <v>964</v>
      </c>
      <c r="AI5" s="115">
        <f t="shared" si="0"/>
        <v>1231</v>
      </c>
      <c r="AJ5" s="115">
        <f t="shared" si="0"/>
        <v>288</v>
      </c>
      <c r="AK5" s="115">
        <f t="shared" si="0"/>
        <v>0</v>
      </c>
      <c r="AL5" s="115">
        <f t="shared" si="0"/>
        <v>0</v>
      </c>
      <c r="AM5" s="115">
        <f t="shared" si="0"/>
        <v>0</v>
      </c>
      <c r="AN5" s="115">
        <f t="shared" si="0"/>
        <v>1030</v>
      </c>
      <c r="AO5" s="115">
        <f t="shared" si="0"/>
        <v>97</v>
      </c>
      <c r="AP5" s="115">
        <f t="shared" si="0"/>
        <v>1231</v>
      </c>
      <c r="AQ5" s="115">
        <f t="shared" si="0"/>
        <v>964</v>
      </c>
      <c r="AR5" s="115">
        <f t="shared" si="0"/>
        <v>554</v>
      </c>
    </row>
    <row r="6" spans="4:44" ht="13" x14ac:dyDescent="0.3">
      <c r="D6" s="151" t="s">
        <v>384</v>
      </c>
      <c r="E6" s="115">
        <f>E5+F5</f>
        <v>2881</v>
      </c>
      <c r="G6" s="144">
        <f>G5+H5</f>
        <v>2508</v>
      </c>
      <c r="K6" s="50"/>
      <c r="L6" s="149" t="s">
        <v>409</v>
      </c>
      <c r="M6" s="149">
        <f>J5+K5+L5</f>
        <v>2153</v>
      </c>
      <c r="P6" s="50"/>
      <c r="AL6" s="115" t="s">
        <v>408</v>
      </c>
      <c r="AM6" s="115">
        <f>AH5+AJ5+AI5</f>
        <v>2483</v>
      </c>
    </row>
    <row r="7" spans="4:44" x14ac:dyDescent="0.25">
      <c r="P7" s="84"/>
    </row>
    <row r="9" spans="4:44" x14ac:dyDescent="0.25">
      <c r="AF9" t="s">
        <v>430</v>
      </c>
      <c r="AH9">
        <f>(AH5+AI5)/AJ5</f>
        <v>7.6215277777777777</v>
      </c>
    </row>
    <row r="11" spans="4:44" ht="13" x14ac:dyDescent="0.3">
      <c r="M11" s="115" t="s">
        <v>405</v>
      </c>
      <c r="N11" s="115" t="s">
        <v>406</v>
      </c>
      <c r="O11" s="115" t="s">
        <v>407</v>
      </c>
    </row>
    <row r="12" spans="4:44" ht="13" x14ac:dyDescent="0.3">
      <c r="K12" s="148" t="s">
        <v>404</v>
      </c>
      <c r="L12" s="148" t="s">
        <v>400</v>
      </c>
      <c r="M12" s="147">
        <v>500</v>
      </c>
      <c r="N12" s="147">
        <v>179</v>
      </c>
      <c r="O12" s="147">
        <v>65</v>
      </c>
    </row>
    <row r="13" spans="4:44" ht="13" x14ac:dyDescent="0.3">
      <c r="K13" s="148"/>
      <c r="L13" s="148" t="s">
        <v>401</v>
      </c>
      <c r="M13" s="147">
        <v>492</v>
      </c>
      <c r="N13" s="147">
        <v>163</v>
      </c>
      <c r="O13" s="147">
        <v>80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R37"/>
  <sheetViews>
    <sheetView zoomScale="70" zoomScaleNormal="70" workbookViewId="0">
      <selection activeCell="S42" sqref="S42:S43"/>
    </sheetView>
  </sheetViews>
  <sheetFormatPr baseColWidth="10" defaultRowHeight="12.5" x14ac:dyDescent="0.25"/>
  <cols>
    <col min="1" max="1" width="17.81640625" bestFit="1" customWidth="1"/>
    <col min="2" max="2" width="12.26953125" customWidth="1"/>
    <col min="3" max="3" width="19.7265625" bestFit="1" customWidth="1"/>
    <col min="4" max="4" width="15.7265625" bestFit="1" customWidth="1"/>
    <col min="5" max="5" width="14.26953125" bestFit="1" customWidth="1"/>
    <col min="6" max="6" width="11.26953125" bestFit="1" customWidth="1"/>
    <col min="7" max="7" width="13.1796875" bestFit="1" customWidth="1"/>
    <col min="8" max="8" width="11.54296875" bestFit="1" customWidth="1"/>
    <col min="9" max="9" width="13.1796875" bestFit="1" customWidth="1"/>
    <col min="10" max="10" width="11.54296875" bestFit="1" customWidth="1"/>
    <col min="11" max="11" width="10.1796875" bestFit="1" customWidth="1"/>
    <col min="12" max="12" width="13.1796875" bestFit="1" customWidth="1"/>
    <col min="13" max="13" width="11.54296875" bestFit="1" customWidth="1"/>
    <col min="14" max="14" width="10.1796875" bestFit="1" customWidth="1"/>
    <col min="15" max="15" width="13.1796875" bestFit="1" customWidth="1"/>
    <col min="16" max="16" width="12.1796875" bestFit="1" customWidth="1"/>
    <col min="17" max="17" width="13.453125" bestFit="1" customWidth="1"/>
    <col min="18" max="18" width="13.1796875" bestFit="1" customWidth="1"/>
    <col min="19" max="19" width="12.1796875" bestFit="1" customWidth="1"/>
    <col min="20" max="20" width="13.453125" bestFit="1" customWidth="1"/>
    <col min="21" max="21" width="13.453125" customWidth="1"/>
    <col min="22" max="22" width="13.1796875" bestFit="1" customWidth="1"/>
    <col min="23" max="23" width="12.1796875" bestFit="1" customWidth="1"/>
    <col min="24" max="24" width="13.453125" bestFit="1" customWidth="1"/>
    <col min="25" max="25" width="13.1796875" bestFit="1" customWidth="1"/>
    <col min="26" max="26" width="12.1796875" bestFit="1" customWidth="1"/>
    <col min="27" max="28" width="13.453125" bestFit="1" customWidth="1"/>
    <col min="29" max="30" width="13.54296875" bestFit="1" customWidth="1"/>
    <col min="31" max="31" width="13.1796875" bestFit="1" customWidth="1"/>
    <col min="32" max="32" width="11.54296875" bestFit="1" customWidth="1"/>
    <col min="33" max="44" width="16.7265625" bestFit="1" customWidth="1"/>
    <col min="45" max="45" width="16.7265625" customWidth="1"/>
    <col min="46" max="52" width="16.7265625" bestFit="1" customWidth="1"/>
    <col min="53" max="53" width="16.7265625" customWidth="1"/>
    <col min="54" max="57" width="16.7265625" bestFit="1" customWidth="1"/>
    <col min="131" max="131" width="12.7265625" bestFit="1" customWidth="1"/>
    <col min="132" max="134" width="31.7265625" bestFit="1" customWidth="1"/>
  </cols>
  <sheetData>
    <row r="1" spans="1:148" ht="13.5" x14ac:dyDescent="0.3">
      <c r="F1" s="799" t="s">
        <v>816</v>
      </c>
      <c r="G1" s="799"/>
      <c r="H1" s="799"/>
      <c r="I1" s="799"/>
      <c r="J1" s="799"/>
      <c r="K1" s="799"/>
      <c r="L1" s="799"/>
      <c r="M1" s="799"/>
      <c r="N1" s="799"/>
      <c r="O1" s="800" t="s">
        <v>815</v>
      </c>
      <c r="P1" s="800"/>
      <c r="Q1" s="800"/>
      <c r="R1" s="800"/>
      <c r="S1" s="800"/>
      <c r="T1" s="800"/>
      <c r="U1" s="800"/>
      <c r="V1" s="800"/>
      <c r="W1" s="800"/>
      <c r="X1" s="800"/>
      <c r="Y1" s="800"/>
      <c r="Z1" s="800"/>
      <c r="AA1" s="800"/>
      <c r="AB1" s="801"/>
      <c r="AC1" s="801"/>
      <c r="AD1" s="801"/>
      <c r="AE1" s="801"/>
      <c r="AF1" s="801"/>
      <c r="AG1" s="801"/>
      <c r="AH1" s="801"/>
      <c r="AI1" s="801"/>
      <c r="AJ1" s="799" t="s">
        <v>817</v>
      </c>
      <c r="AK1" s="802"/>
      <c r="AL1" s="789" t="s">
        <v>818</v>
      </c>
      <c r="AM1" s="790"/>
      <c r="AN1" s="790"/>
      <c r="AO1" s="790"/>
      <c r="AP1" s="790"/>
      <c r="AQ1" s="790"/>
      <c r="AR1" s="791"/>
      <c r="AS1" s="375"/>
      <c r="AT1" s="792" t="s">
        <v>819</v>
      </c>
      <c r="AU1" s="793"/>
      <c r="AV1" s="793"/>
      <c r="AW1" s="793"/>
      <c r="AX1" s="793"/>
      <c r="AY1" s="793"/>
      <c r="AZ1" s="794"/>
      <c r="BA1" s="376"/>
      <c r="BB1" s="808" t="s">
        <v>820</v>
      </c>
      <c r="BC1" s="809"/>
      <c r="BD1" s="809"/>
      <c r="BE1" s="809"/>
      <c r="BF1" s="809"/>
      <c r="BG1" s="809"/>
      <c r="BH1" s="809"/>
      <c r="BI1" s="397" t="s">
        <v>224</v>
      </c>
      <c r="BJ1" s="486" t="s">
        <v>835</v>
      </c>
      <c r="BK1" s="795" t="s">
        <v>803</v>
      </c>
      <c r="BL1" s="796"/>
      <c r="BM1" s="796"/>
      <c r="BN1" s="796"/>
      <c r="BO1" s="796"/>
      <c r="BP1" s="796"/>
      <c r="BQ1" s="796"/>
      <c r="BR1" s="797" t="s">
        <v>338</v>
      </c>
      <c r="BS1" s="798"/>
      <c r="BT1" s="798"/>
      <c r="BU1" s="798"/>
      <c r="BV1" s="798"/>
      <c r="BW1" s="798"/>
      <c r="BX1" s="798"/>
      <c r="BY1" s="444"/>
      <c r="BZ1" s="405"/>
      <c r="CA1" s="405" t="s">
        <v>338</v>
      </c>
      <c r="CB1" s="405"/>
      <c r="CC1" s="406"/>
      <c r="CD1" s="803" t="s">
        <v>808</v>
      </c>
      <c r="CE1" s="796"/>
      <c r="CF1" s="796"/>
      <c r="CG1" s="796"/>
      <c r="CH1" s="796"/>
      <c r="CI1" s="796"/>
      <c r="CJ1" s="804"/>
      <c r="CK1" s="431"/>
      <c r="CL1" s="803" t="s">
        <v>809</v>
      </c>
      <c r="CM1" s="796"/>
      <c r="CN1" s="796"/>
      <c r="CO1" s="796"/>
      <c r="CP1" s="796"/>
      <c r="CQ1" s="796"/>
      <c r="CR1" s="804"/>
      <c r="CS1" s="431"/>
      <c r="CT1" s="460" t="s">
        <v>805</v>
      </c>
      <c r="CU1" s="805" t="s">
        <v>812</v>
      </c>
      <c r="CV1" s="806"/>
      <c r="CW1" s="806"/>
      <c r="CX1" s="806"/>
      <c r="CY1" s="806"/>
      <c r="CZ1" s="806"/>
      <c r="DA1" s="807"/>
      <c r="DB1" s="437"/>
      <c r="DC1" s="805" t="s">
        <v>813</v>
      </c>
      <c r="DD1" s="806"/>
      <c r="DE1" s="806"/>
      <c r="DF1" s="806"/>
      <c r="DG1" s="806"/>
      <c r="DH1" s="806"/>
      <c r="DI1" s="807"/>
      <c r="DJ1" s="437"/>
      <c r="DK1" s="466" t="s">
        <v>832</v>
      </c>
      <c r="DL1" s="803" t="s">
        <v>828</v>
      </c>
      <c r="DM1" s="796"/>
      <c r="DN1" s="796"/>
      <c r="DO1" s="796"/>
      <c r="DP1" s="796"/>
      <c r="DQ1" s="796"/>
      <c r="DR1" s="804"/>
      <c r="DS1" s="431"/>
      <c r="DT1" s="803" t="s">
        <v>829</v>
      </c>
      <c r="DU1" s="796"/>
      <c r="DV1" s="796"/>
      <c r="DW1" s="796"/>
      <c r="DX1" s="796"/>
      <c r="DY1" s="796"/>
      <c r="DZ1" s="804"/>
      <c r="EA1" s="431"/>
      <c r="EB1" s="460" t="s">
        <v>831</v>
      </c>
      <c r="EC1" s="471" t="s">
        <v>833</v>
      </c>
      <c r="ED1" s="471" t="s">
        <v>833</v>
      </c>
      <c r="EE1" s="471" t="s">
        <v>833</v>
      </c>
      <c r="EF1" s="466" t="s">
        <v>817</v>
      </c>
      <c r="EG1" s="466" t="s">
        <v>817</v>
      </c>
      <c r="EH1" s="466" t="s">
        <v>817</v>
      </c>
      <c r="EI1" s="475" t="s">
        <v>816</v>
      </c>
      <c r="EJ1" s="475" t="s">
        <v>816</v>
      </c>
      <c r="EK1" s="429" t="s">
        <v>490</v>
      </c>
      <c r="EL1" s="429" t="s">
        <v>490</v>
      </c>
    </row>
    <row r="2" spans="1:148" ht="13.5" x14ac:dyDescent="0.3">
      <c r="A2" s="357" t="s">
        <v>127</v>
      </c>
      <c r="B2" s="357" t="s">
        <v>24</v>
      </c>
      <c r="C2" s="162" t="s">
        <v>199</v>
      </c>
      <c r="D2" s="365" t="s">
        <v>201</v>
      </c>
      <c r="E2" s="366" t="s">
        <v>431</v>
      </c>
      <c r="F2" s="369" t="s">
        <v>114</v>
      </c>
      <c r="G2" s="370" t="s">
        <v>16</v>
      </c>
      <c r="H2" s="371" t="s">
        <v>17</v>
      </c>
      <c r="I2" s="162" t="s">
        <v>18</v>
      </c>
      <c r="J2" s="365" t="s">
        <v>18</v>
      </c>
      <c r="K2" s="366" t="s">
        <v>128</v>
      </c>
      <c r="L2" s="369" t="s">
        <v>19</v>
      </c>
      <c r="M2" s="370" t="s">
        <v>19</v>
      </c>
      <c r="N2" s="371" t="s">
        <v>128</v>
      </c>
      <c r="O2" s="377" t="s">
        <v>844</v>
      </c>
      <c r="P2" s="377" t="s">
        <v>844</v>
      </c>
      <c r="Q2" s="378" t="s">
        <v>844</v>
      </c>
      <c r="R2" s="377" t="s">
        <v>844</v>
      </c>
      <c r="S2" s="377" t="s">
        <v>844</v>
      </c>
      <c r="T2" s="378" t="s">
        <v>844</v>
      </c>
      <c r="U2" s="483" t="s">
        <v>800</v>
      </c>
      <c r="V2" s="392" t="s">
        <v>801</v>
      </c>
      <c r="W2" s="392" t="s">
        <v>801</v>
      </c>
      <c r="X2" s="393" t="s">
        <v>801</v>
      </c>
      <c r="Y2" s="392" t="s">
        <v>801</v>
      </c>
      <c r="Z2" s="392" t="s">
        <v>801</v>
      </c>
      <c r="AA2" s="393" t="s">
        <v>801</v>
      </c>
      <c r="AB2" s="162" t="s">
        <v>20</v>
      </c>
      <c r="AC2" s="365" t="s">
        <v>20</v>
      </c>
      <c r="AD2" s="365" t="s">
        <v>21</v>
      </c>
      <c r="AE2" s="365" t="s">
        <v>21</v>
      </c>
      <c r="AF2" s="365" t="s">
        <v>22</v>
      </c>
      <c r="AG2" s="365" t="s">
        <v>22</v>
      </c>
      <c r="AH2" s="365" t="s">
        <v>23</v>
      </c>
      <c r="AI2" s="366" t="s">
        <v>23</v>
      </c>
      <c r="AJ2" s="361" t="s">
        <v>799</v>
      </c>
      <c r="AK2" s="359" t="s">
        <v>799</v>
      </c>
      <c r="AL2" s="178" t="s">
        <v>799</v>
      </c>
      <c r="AM2" s="179" t="s">
        <v>799</v>
      </c>
      <c r="AN2" s="179" t="s">
        <v>799</v>
      </c>
      <c r="AO2" s="179" t="s">
        <v>799</v>
      </c>
      <c r="AP2" s="179" t="s">
        <v>799</v>
      </c>
      <c r="AQ2" s="179" t="s">
        <v>799</v>
      </c>
      <c r="AR2" s="180" t="s">
        <v>799</v>
      </c>
      <c r="AS2" s="179"/>
      <c r="AT2" s="380" t="s">
        <v>799</v>
      </c>
      <c r="AU2" s="381" t="s">
        <v>799</v>
      </c>
      <c r="AV2" s="381" t="s">
        <v>799</v>
      </c>
      <c r="AW2" s="381" t="s">
        <v>799</v>
      </c>
      <c r="AX2" s="381" t="s">
        <v>799</v>
      </c>
      <c r="AY2" s="381" t="s">
        <v>799</v>
      </c>
      <c r="AZ2" s="382" t="s">
        <v>799</v>
      </c>
      <c r="BA2" s="381"/>
      <c r="BB2" s="386" t="s">
        <v>799</v>
      </c>
      <c r="BC2" s="387" t="s">
        <v>799</v>
      </c>
      <c r="BD2" s="387" t="s">
        <v>799</v>
      </c>
      <c r="BE2" s="387" t="s">
        <v>799</v>
      </c>
      <c r="BF2" s="387" t="s">
        <v>799</v>
      </c>
      <c r="BG2" s="387" t="s">
        <v>799</v>
      </c>
      <c r="BH2" s="387" t="s">
        <v>799</v>
      </c>
      <c r="BI2" s="217" t="s">
        <v>827</v>
      </c>
      <c r="BJ2" s="487" t="s">
        <v>836</v>
      </c>
      <c r="BK2" s="432" t="s">
        <v>804</v>
      </c>
      <c r="BL2" s="433" t="s">
        <v>804</v>
      </c>
      <c r="BM2" s="433" t="s">
        <v>804</v>
      </c>
      <c r="BN2" s="433" t="s">
        <v>804</v>
      </c>
      <c r="BO2" s="433" t="s">
        <v>804</v>
      </c>
      <c r="BP2" s="433" t="s">
        <v>804</v>
      </c>
      <c r="BQ2" s="433" t="s">
        <v>804</v>
      </c>
      <c r="BR2" s="445" t="s">
        <v>128</v>
      </c>
      <c r="BS2" s="445" t="s">
        <v>128</v>
      </c>
      <c r="BT2" s="445" t="s">
        <v>128</v>
      </c>
      <c r="BU2" s="445" t="s">
        <v>128</v>
      </c>
      <c r="BV2" s="445" t="s">
        <v>128</v>
      </c>
      <c r="BW2" s="445" t="s">
        <v>128</v>
      </c>
      <c r="BX2" s="445" t="s">
        <v>128</v>
      </c>
      <c r="BY2" s="446"/>
      <c r="BZ2" s="405"/>
      <c r="CA2" s="405"/>
      <c r="CB2" s="405"/>
      <c r="CC2" s="406"/>
      <c r="CD2" s="432" t="s">
        <v>25</v>
      </c>
      <c r="CE2" s="433" t="s">
        <v>25</v>
      </c>
      <c r="CF2" s="433" t="s">
        <v>25</v>
      </c>
      <c r="CG2" s="433" t="s">
        <v>25</v>
      </c>
      <c r="CH2" s="433" t="s">
        <v>25</v>
      </c>
      <c r="CI2" s="433" t="s">
        <v>25</v>
      </c>
      <c r="CJ2" s="433" t="s">
        <v>25</v>
      </c>
      <c r="CK2" s="433" t="s">
        <v>25</v>
      </c>
      <c r="CL2" s="432" t="s">
        <v>25</v>
      </c>
      <c r="CM2" s="433" t="s">
        <v>25</v>
      </c>
      <c r="CN2" s="433" t="s">
        <v>25</v>
      </c>
      <c r="CO2" s="433" t="s">
        <v>25</v>
      </c>
      <c r="CP2" s="433" t="s">
        <v>25</v>
      </c>
      <c r="CQ2" s="433" t="s">
        <v>25</v>
      </c>
      <c r="CR2" s="434" t="s">
        <v>25</v>
      </c>
      <c r="CS2" s="433" t="s">
        <v>25</v>
      </c>
      <c r="CT2" s="461" t="s">
        <v>224</v>
      </c>
      <c r="CU2" s="438" t="s">
        <v>814</v>
      </c>
      <c r="CV2" s="439" t="s">
        <v>814</v>
      </c>
      <c r="CW2" s="439" t="s">
        <v>814</v>
      </c>
      <c r="CX2" s="439" t="s">
        <v>814</v>
      </c>
      <c r="CY2" s="439" t="s">
        <v>814</v>
      </c>
      <c r="CZ2" s="439" t="s">
        <v>814</v>
      </c>
      <c r="DA2" s="439" t="s">
        <v>814</v>
      </c>
      <c r="DB2" s="439" t="s">
        <v>814</v>
      </c>
      <c r="DC2" s="438" t="s">
        <v>814</v>
      </c>
      <c r="DD2" s="439" t="s">
        <v>814</v>
      </c>
      <c r="DE2" s="439" t="s">
        <v>814</v>
      </c>
      <c r="DF2" s="439" t="s">
        <v>814</v>
      </c>
      <c r="DG2" s="439" t="s">
        <v>814</v>
      </c>
      <c r="DH2" s="439" t="s">
        <v>814</v>
      </c>
      <c r="DI2" s="440" t="s">
        <v>814</v>
      </c>
      <c r="DJ2" s="439" t="s">
        <v>814</v>
      </c>
      <c r="DK2" s="467" t="s">
        <v>224</v>
      </c>
      <c r="DL2" s="432" t="s">
        <v>830</v>
      </c>
      <c r="DM2" s="433" t="s">
        <v>830</v>
      </c>
      <c r="DN2" s="433" t="s">
        <v>830</v>
      </c>
      <c r="DO2" s="433" t="s">
        <v>830</v>
      </c>
      <c r="DP2" s="433" t="s">
        <v>830</v>
      </c>
      <c r="DQ2" s="433" t="s">
        <v>830</v>
      </c>
      <c r="DR2" s="433" t="s">
        <v>830</v>
      </c>
      <c r="DS2" s="433" t="s">
        <v>830</v>
      </c>
      <c r="DT2" s="432" t="s">
        <v>830</v>
      </c>
      <c r="DU2" s="433" t="s">
        <v>830</v>
      </c>
      <c r="DV2" s="433" t="s">
        <v>830</v>
      </c>
      <c r="DW2" s="433" t="s">
        <v>830</v>
      </c>
      <c r="DX2" s="433" t="s">
        <v>830</v>
      </c>
      <c r="DY2" s="433" t="s">
        <v>830</v>
      </c>
      <c r="DZ2" s="434" t="s">
        <v>830</v>
      </c>
      <c r="EA2" s="433" t="s">
        <v>830</v>
      </c>
      <c r="EB2" s="470" t="s">
        <v>224</v>
      </c>
      <c r="EC2" s="472" t="s">
        <v>310</v>
      </c>
      <c r="ED2" s="472" t="s">
        <v>311</v>
      </c>
      <c r="EE2" s="472" t="s">
        <v>224</v>
      </c>
      <c r="EF2" s="474" t="s">
        <v>290</v>
      </c>
      <c r="EG2" s="474" t="s">
        <v>498</v>
      </c>
      <c r="EH2" s="474" t="s">
        <v>224</v>
      </c>
      <c r="EI2" s="476" t="s">
        <v>290</v>
      </c>
      <c r="EJ2" s="476" t="s">
        <v>498</v>
      </c>
      <c r="EK2" s="478" t="s">
        <v>290</v>
      </c>
      <c r="EL2" s="478" t="s">
        <v>498</v>
      </c>
    </row>
    <row r="3" spans="1:148" ht="13.5" x14ac:dyDescent="0.3">
      <c r="A3" s="18"/>
      <c r="B3" s="18"/>
      <c r="C3" s="163" t="s">
        <v>200</v>
      </c>
      <c r="D3" s="367" t="s">
        <v>202</v>
      </c>
      <c r="E3" s="368"/>
      <c r="F3" s="372" t="s">
        <v>30</v>
      </c>
      <c r="G3" s="373" t="s">
        <v>30</v>
      </c>
      <c r="H3" s="374" t="s">
        <v>30</v>
      </c>
      <c r="I3" s="163" t="s">
        <v>16</v>
      </c>
      <c r="J3" s="367" t="s">
        <v>17</v>
      </c>
      <c r="K3" s="368" t="s">
        <v>18</v>
      </c>
      <c r="L3" s="372" t="s">
        <v>16</v>
      </c>
      <c r="M3" s="373" t="s">
        <v>17</v>
      </c>
      <c r="N3" s="374" t="s">
        <v>19</v>
      </c>
      <c r="O3" s="163" t="s">
        <v>16</v>
      </c>
      <c r="P3" s="367" t="s">
        <v>17</v>
      </c>
      <c r="Q3" s="379" t="s">
        <v>128</v>
      </c>
      <c r="R3" s="391" t="s">
        <v>18</v>
      </c>
      <c r="S3" s="390" t="s">
        <v>19</v>
      </c>
      <c r="T3" s="379" t="s">
        <v>128</v>
      </c>
      <c r="U3" s="484" t="s">
        <v>834</v>
      </c>
      <c r="V3" s="372" t="s">
        <v>16</v>
      </c>
      <c r="W3" s="373" t="s">
        <v>17</v>
      </c>
      <c r="X3" s="394" t="s">
        <v>128</v>
      </c>
      <c r="Y3" s="395" t="s">
        <v>18</v>
      </c>
      <c r="Z3" s="396" t="s">
        <v>19</v>
      </c>
      <c r="AA3" s="394" t="s">
        <v>128</v>
      </c>
      <c r="AB3" s="163" t="s">
        <v>16</v>
      </c>
      <c r="AC3" s="367" t="s">
        <v>17</v>
      </c>
      <c r="AD3" s="367" t="s">
        <v>16</v>
      </c>
      <c r="AE3" s="367" t="s">
        <v>17</v>
      </c>
      <c r="AF3" s="367" t="s">
        <v>16</v>
      </c>
      <c r="AG3" s="367" t="s">
        <v>17</v>
      </c>
      <c r="AH3" s="367" t="s">
        <v>16</v>
      </c>
      <c r="AI3" s="368" t="s">
        <v>17</v>
      </c>
      <c r="AJ3" s="362" t="s">
        <v>297</v>
      </c>
      <c r="AK3" s="360" t="s">
        <v>109</v>
      </c>
      <c r="AL3" s="255" t="s">
        <v>36</v>
      </c>
      <c r="AM3" s="161" t="s">
        <v>37</v>
      </c>
      <c r="AN3" s="161" t="s">
        <v>38</v>
      </c>
      <c r="AO3" s="161" t="s">
        <v>39</v>
      </c>
      <c r="AP3" s="161" t="s">
        <v>40</v>
      </c>
      <c r="AQ3" s="161" t="s">
        <v>41</v>
      </c>
      <c r="AR3" s="164" t="s">
        <v>42</v>
      </c>
      <c r="AS3" s="161" t="s">
        <v>806</v>
      </c>
      <c r="AT3" s="383" t="s">
        <v>36</v>
      </c>
      <c r="AU3" s="384" t="s">
        <v>37</v>
      </c>
      <c r="AV3" s="384" t="s">
        <v>38</v>
      </c>
      <c r="AW3" s="384" t="s">
        <v>39</v>
      </c>
      <c r="AX3" s="384" t="s">
        <v>40</v>
      </c>
      <c r="AY3" s="384" t="s">
        <v>41</v>
      </c>
      <c r="AZ3" s="385" t="s">
        <v>42</v>
      </c>
      <c r="BA3" s="384" t="s">
        <v>807</v>
      </c>
      <c r="BB3" s="388" t="s">
        <v>36</v>
      </c>
      <c r="BC3" s="389" t="s">
        <v>37</v>
      </c>
      <c r="BD3" s="389" t="s">
        <v>38</v>
      </c>
      <c r="BE3" s="389" t="s">
        <v>39</v>
      </c>
      <c r="BF3" s="389" t="s">
        <v>40</v>
      </c>
      <c r="BG3" s="389" t="s">
        <v>41</v>
      </c>
      <c r="BH3" s="389" t="s">
        <v>42</v>
      </c>
      <c r="BI3" s="389"/>
      <c r="BJ3" s="488"/>
      <c r="BK3" s="435" t="s">
        <v>36</v>
      </c>
      <c r="BL3" s="277" t="s">
        <v>37</v>
      </c>
      <c r="BM3" s="277" t="s">
        <v>38</v>
      </c>
      <c r="BN3" s="277" t="s">
        <v>39</v>
      </c>
      <c r="BO3" s="277" t="s">
        <v>40</v>
      </c>
      <c r="BP3" s="277" t="s">
        <v>41</v>
      </c>
      <c r="BQ3" s="277" t="s">
        <v>42</v>
      </c>
      <c r="BR3" s="447" t="s">
        <v>36</v>
      </c>
      <c r="BS3" s="448" t="s">
        <v>37</v>
      </c>
      <c r="BT3" s="448" t="s">
        <v>38</v>
      </c>
      <c r="BU3" s="448" t="s">
        <v>39</v>
      </c>
      <c r="BV3" s="448" t="s">
        <v>40</v>
      </c>
      <c r="BW3" s="448" t="s">
        <v>41</v>
      </c>
      <c r="BX3" s="448" t="s">
        <v>42</v>
      </c>
      <c r="BY3" s="449"/>
      <c r="BZ3" s="405" t="s">
        <v>20</v>
      </c>
      <c r="CA3" s="405" t="s">
        <v>21</v>
      </c>
      <c r="CB3" s="405" t="s">
        <v>22</v>
      </c>
      <c r="CC3" s="406" t="s">
        <v>23</v>
      </c>
      <c r="CD3" s="435" t="s">
        <v>36</v>
      </c>
      <c r="CE3" s="277" t="s">
        <v>37</v>
      </c>
      <c r="CF3" s="277" t="s">
        <v>38</v>
      </c>
      <c r="CG3" s="277" t="s">
        <v>39</v>
      </c>
      <c r="CH3" s="277" t="s">
        <v>40</v>
      </c>
      <c r="CI3" s="277" t="s">
        <v>41</v>
      </c>
      <c r="CJ3" s="277" t="s">
        <v>42</v>
      </c>
      <c r="CK3" s="458" t="s">
        <v>128</v>
      </c>
      <c r="CL3" s="435" t="s">
        <v>36</v>
      </c>
      <c r="CM3" s="277" t="s">
        <v>37</v>
      </c>
      <c r="CN3" s="277" t="s">
        <v>38</v>
      </c>
      <c r="CO3" s="277" t="s">
        <v>39</v>
      </c>
      <c r="CP3" s="277" t="s">
        <v>40</v>
      </c>
      <c r="CQ3" s="277" t="s">
        <v>41</v>
      </c>
      <c r="CR3" s="436" t="s">
        <v>42</v>
      </c>
      <c r="CS3" s="458" t="s">
        <v>128</v>
      </c>
      <c r="CT3" s="462"/>
      <c r="CU3" s="441" t="s">
        <v>36</v>
      </c>
      <c r="CV3" s="442" t="s">
        <v>37</v>
      </c>
      <c r="CW3" s="442" t="s">
        <v>38</v>
      </c>
      <c r="CX3" s="442" t="s">
        <v>39</v>
      </c>
      <c r="CY3" s="442" t="s">
        <v>40</v>
      </c>
      <c r="CZ3" s="442" t="s">
        <v>41</v>
      </c>
      <c r="DA3" s="442" t="s">
        <v>42</v>
      </c>
      <c r="DB3" s="439" t="s">
        <v>128</v>
      </c>
      <c r="DC3" s="441" t="s">
        <v>36</v>
      </c>
      <c r="DD3" s="442" t="s">
        <v>37</v>
      </c>
      <c r="DE3" s="442" t="s">
        <v>38</v>
      </c>
      <c r="DF3" s="442" t="s">
        <v>39</v>
      </c>
      <c r="DG3" s="442" t="s">
        <v>40</v>
      </c>
      <c r="DH3" s="442" t="s">
        <v>41</v>
      </c>
      <c r="DI3" s="443" t="s">
        <v>42</v>
      </c>
      <c r="DJ3" s="439" t="s">
        <v>128</v>
      </c>
      <c r="DK3" s="467"/>
      <c r="DL3" s="435" t="s">
        <v>36</v>
      </c>
      <c r="DM3" s="277" t="s">
        <v>37</v>
      </c>
      <c r="DN3" s="277" t="s">
        <v>38</v>
      </c>
      <c r="DO3" s="277" t="s">
        <v>39</v>
      </c>
      <c r="DP3" s="277" t="s">
        <v>40</v>
      </c>
      <c r="DQ3" s="277" t="s">
        <v>41</v>
      </c>
      <c r="DR3" s="277" t="s">
        <v>42</v>
      </c>
      <c r="DS3" s="433" t="s">
        <v>128</v>
      </c>
      <c r="DT3" s="435" t="s">
        <v>36</v>
      </c>
      <c r="DU3" s="277" t="s">
        <v>37</v>
      </c>
      <c r="DV3" s="277" t="s">
        <v>38</v>
      </c>
      <c r="DW3" s="277" t="s">
        <v>39</v>
      </c>
      <c r="DX3" s="277" t="s">
        <v>40</v>
      </c>
      <c r="DY3" s="277" t="s">
        <v>41</v>
      </c>
      <c r="DZ3" s="436" t="s">
        <v>42</v>
      </c>
      <c r="EA3" s="433" t="s">
        <v>128</v>
      </c>
      <c r="EB3" s="470"/>
      <c r="EC3" s="473"/>
      <c r="ED3" s="473"/>
      <c r="EE3" s="473"/>
      <c r="EF3" s="467"/>
      <c r="EG3" s="467"/>
      <c r="EH3" s="467"/>
      <c r="EI3" s="477"/>
      <c r="EJ3" s="477"/>
      <c r="EK3" s="430"/>
      <c r="EL3" s="430"/>
    </row>
    <row r="4" spans="1:148" ht="13.5" x14ac:dyDescent="0.3">
      <c r="A4" s="358">
        <v>19</v>
      </c>
      <c r="B4" s="1" t="s">
        <v>211</v>
      </c>
      <c r="C4" s="37">
        <v>566304</v>
      </c>
      <c r="D4" s="124">
        <v>150</v>
      </c>
      <c r="E4" s="166">
        <v>776274</v>
      </c>
      <c r="F4" s="37">
        <v>3234</v>
      </c>
      <c r="G4" s="124">
        <v>541</v>
      </c>
      <c r="H4" s="166">
        <v>2432</v>
      </c>
      <c r="I4" s="37">
        <v>369</v>
      </c>
      <c r="J4" s="124">
        <v>1247</v>
      </c>
      <c r="K4" s="166">
        <v>1616</v>
      </c>
      <c r="L4" s="37">
        <v>172</v>
      </c>
      <c r="M4" s="124">
        <v>1185</v>
      </c>
      <c r="N4" s="166">
        <v>1357</v>
      </c>
      <c r="O4" s="37">
        <f>+T4-P4</f>
        <v>17</v>
      </c>
      <c r="P4" s="124">
        <v>132</v>
      </c>
      <c r="Q4" s="166">
        <f>+P4+O4</f>
        <v>149</v>
      </c>
      <c r="R4" s="37">
        <v>85</v>
      </c>
      <c r="S4" s="124">
        <v>64</v>
      </c>
      <c r="T4" s="166">
        <f t="shared" ref="T4:T9" si="0">+S4+R4</f>
        <v>149</v>
      </c>
      <c r="U4" s="485">
        <f>T4/F4</f>
        <v>4.6072974644403214E-2</v>
      </c>
      <c r="V4" s="37"/>
      <c r="W4" s="124"/>
      <c r="X4" s="166"/>
      <c r="Y4" s="37"/>
      <c r="Z4" s="124"/>
      <c r="AA4" s="166"/>
      <c r="AB4" s="37"/>
      <c r="AC4" s="124"/>
      <c r="AD4" s="124"/>
      <c r="AE4" s="124"/>
      <c r="AF4" s="124"/>
      <c r="AG4" s="124"/>
      <c r="AH4" s="124"/>
      <c r="AI4" s="166"/>
      <c r="AJ4" s="363">
        <v>38</v>
      </c>
      <c r="AK4" s="364"/>
      <c r="AL4" s="37">
        <v>1</v>
      </c>
      <c r="AM4" s="124">
        <v>3</v>
      </c>
      <c r="AN4" s="124">
        <v>2</v>
      </c>
      <c r="AO4" s="124">
        <v>2</v>
      </c>
      <c r="AP4" s="124">
        <v>3</v>
      </c>
      <c r="AQ4" s="124">
        <v>2</v>
      </c>
      <c r="AR4" s="166">
        <v>1</v>
      </c>
      <c r="AS4" s="124">
        <f>SUM(AL4:AR4)</f>
        <v>14</v>
      </c>
      <c r="AT4" s="37">
        <v>1</v>
      </c>
      <c r="AU4" s="124">
        <v>5</v>
      </c>
      <c r="AV4" s="124">
        <v>7</v>
      </c>
      <c r="AW4" s="124">
        <v>8</v>
      </c>
      <c r="AX4" s="124">
        <v>1</v>
      </c>
      <c r="AY4" s="124">
        <v>2</v>
      </c>
      <c r="AZ4" s="166">
        <v>0</v>
      </c>
      <c r="BA4" s="124">
        <f>SUM(AT4:AZ4)</f>
        <v>24</v>
      </c>
      <c r="BB4" s="37">
        <f t="shared" ref="BB4:BG10" si="1">AL4+AT4</f>
        <v>2</v>
      </c>
      <c r="BC4" s="37">
        <f t="shared" si="1"/>
        <v>8</v>
      </c>
      <c r="BD4" s="37">
        <f t="shared" si="1"/>
        <v>9</v>
      </c>
      <c r="BE4" s="37">
        <f t="shared" si="1"/>
        <v>10</v>
      </c>
      <c r="BF4" s="37">
        <f t="shared" si="1"/>
        <v>4</v>
      </c>
      <c r="BG4" s="37">
        <f t="shared" si="1"/>
        <v>4</v>
      </c>
      <c r="BH4" s="37">
        <f t="shared" ref="BH4" si="2">AR4+AZ4</f>
        <v>1</v>
      </c>
      <c r="BI4" s="37">
        <f>AS4+BA4</f>
        <v>38</v>
      </c>
      <c r="BJ4" s="489">
        <f>BI4/F4</f>
        <v>1.1750154607297465E-2</v>
      </c>
      <c r="BK4" s="400">
        <v>34</v>
      </c>
      <c r="BL4" s="93">
        <v>27</v>
      </c>
      <c r="BM4" s="93">
        <v>58</v>
      </c>
      <c r="BN4" s="95">
        <v>97</v>
      </c>
      <c r="BO4" s="95">
        <v>133</v>
      </c>
      <c r="BP4" s="95">
        <v>156</v>
      </c>
      <c r="BQ4" s="401">
        <v>65</v>
      </c>
      <c r="BR4" s="67">
        <v>146</v>
      </c>
      <c r="BS4" s="67">
        <v>196</v>
      </c>
      <c r="BT4" s="67">
        <v>370</v>
      </c>
      <c r="BU4" s="67">
        <v>722</v>
      </c>
      <c r="BV4" s="67">
        <v>528</v>
      </c>
      <c r="BW4" s="67">
        <v>504</v>
      </c>
      <c r="BX4" s="67">
        <v>284</v>
      </c>
      <c r="BY4" s="67">
        <f>SUM(BR4:BX4)</f>
        <v>2750</v>
      </c>
      <c r="BZ4" s="409">
        <f>BR4+BS4</f>
        <v>342</v>
      </c>
      <c r="CA4" s="410">
        <f t="shared" ref="CA4:CA8" si="3">BT4+BU4</f>
        <v>1092</v>
      </c>
      <c r="CB4" s="410">
        <f>BV4+BW4</f>
        <v>1032</v>
      </c>
      <c r="CC4" s="411">
        <f>BX4+BY4</f>
        <v>3034</v>
      </c>
      <c r="CD4" s="154">
        <v>26</v>
      </c>
      <c r="CE4" s="171">
        <v>11</v>
      </c>
      <c r="CF4" s="171">
        <v>27</v>
      </c>
      <c r="CG4" s="171">
        <v>48</v>
      </c>
      <c r="CH4" s="171">
        <v>66</v>
      </c>
      <c r="CI4" s="171">
        <v>48</v>
      </c>
      <c r="CJ4" s="171">
        <v>26</v>
      </c>
      <c r="CK4" s="459">
        <f>SUM(CD4:CJ4)</f>
        <v>252</v>
      </c>
      <c r="CL4" s="154">
        <v>26</v>
      </c>
      <c r="CM4" s="171">
        <v>15</v>
      </c>
      <c r="CN4" s="171">
        <v>39</v>
      </c>
      <c r="CO4" s="171">
        <v>70</v>
      </c>
      <c r="CP4" s="171">
        <v>92</v>
      </c>
      <c r="CQ4" s="171">
        <v>85</v>
      </c>
      <c r="CR4" s="172">
        <v>32</v>
      </c>
      <c r="CS4" s="459">
        <f t="shared" ref="CS4:CS10" si="4">SUM(CL4:CR4)</f>
        <v>359</v>
      </c>
      <c r="CT4" s="463">
        <f>CK4+CS4</f>
        <v>611</v>
      </c>
      <c r="CU4" s="154">
        <v>1</v>
      </c>
      <c r="CV4" s="171">
        <v>0</v>
      </c>
      <c r="CW4" s="171">
        <v>1</v>
      </c>
      <c r="CX4" s="171">
        <v>1</v>
      </c>
      <c r="CY4" s="171">
        <v>0</v>
      </c>
      <c r="CZ4" s="171">
        <v>0</v>
      </c>
      <c r="DA4" s="171">
        <v>0</v>
      </c>
      <c r="DB4" s="459">
        <f t="shared" ref="DB4:DB10" si="5">SUM(CU4:DA4)</f>
        <v>3</v>
      </c>
      <c r="DC4" s="154">
        <v>0</v>
      </c>
      <c r="DD4" s="171">
        <v>0</v>
      </c>
      <c r="DE4" s="171">
        <v>0</v>
      </c>
      <c r="DF4" s="171">
        <v>1</v>
      </c>
      <c r="DG4" s="171">
        <v>1</v>
      </c>
      <c r="DH4" s="171">
        <v>2</v>
      </c>
      <c r="DI4" s="172">
        <v>1</v>
      </c>
      <c r="DJ4" s="459">
        <f t="shared" ref="DJ4:DJ10" si="6">SUM(DC4:DI4)</f>
        <v>5</v>
      </c>
      <c r="DK4" s="463">
        <f>DB4+DJ4</f>
        <v>8</v>
      </c>
      <c r="DL4" s="154">
        <v>63</v>
      </c>
      <c r="DM4" s="171">
        <v>102</v>
      </c>
      <c r="DN4" s="171">
        <v>225</v>
      </c>
      <c r="DO4" s="171">
        <v>232</v>
      </c>
      <c r="DP4" s="171">
        <v>298</v>
      </c>
      <c r="DQ4" s="171">
        <v>259</v>
      </c>
      <c r="DR4" s="171">
        <v>153</v>
      </c>
      <c r="DS4" s="459">
        <f t="shared" ref="DS4:DS10" si="7">SUM(DL4:DR4)</f>
        <v>1332</v>
      </c>
      <c r="DT4" s="154">
        <v>77</v>
      </c>
      <c r="DU4" s="171">
        <v>90</v>
      </c>
      <c r="DV4" s="171">
        <v>137</v>
      </c>
      <c r="DW4" s="171">
        <v>174</v>
      </c>
      <c r="DX4" s="171">
        <v>218</v>
      </c>
      <c r="DY4" s="171">
        <v>232</v>
      </c>
      <c r="DZ4" s="172">
        <v>121</v>
      </c>
      <c r="EA4" s="459">
        <f t="shared" ref="EA4:EA10" si="8">SUM(DT4:DZ4)</f>
        <v>1049</v>
      </c>
      <c r="EB4" s="463">
        <f>DS4+EA4</f>
        <v>2381</v>
      </c>
      <c r="EC4" s="463">
        <v>2</v>
      </c>
      <c r="ED4" s="463">
        <v>2</v>
      </c>
      <c r="EE4" s="463">
        <f>EC4+ED4</f>
        <v>4</v>
      </c>
      <c r="EF4" s="463">
        <v>29</v>
      </c>
      <c r="EG4" s="463">
        <v>11</v>
      </c>
      <c r="EH4" s="463">
        <f>EF4+EG4</f>
        <v>40</v>
      </c>
      <c r="EI4" s="463">
        <f t="shared" ref="EI4:EI10" si="9">F4-EJ4</f>
        <v>2829</v>
      </c>
      <c r="EJ4" s="463">
        <v>405</v>
      </c>
      <c r="EK4" s="479">
        <f>EF4/EI4</f>
        <v>1.0250972074938141E-2</v>
      </c>
      <c r="EL4" s="479">
        <f>EG4/EJ4</f>
        <v>2.7160493827160494E-2</v>
      </c>
    </row>
    <row r="5" spans="1:148" ht="13.5" x14ac:dyDescent="0.3">
      <c r="A5" s="358">
        <v>20</v>
      </c>
      <c r="B5" s="1" t="s">
        <v>215</v>
      </c>
      <c r="C5" s="37">
        <v>598440</v>
      </c>
      <c r="D5" s="124">
        <v>112</v>
      </c>
      <c r="E5" s="166">
        <v>765191</v>
      </c>
      <c r="F5" s="37">
        <v>2782</v>
      </c>
      <c r="G5" s="124">
        <v>560</v>
      </c>
      <c r="H5" s="166">
        <v>2107</v>
      </c>
      <c r="I5" s="37">
        <v>402</v>
      </c>
      <c r="J5" s="124">
        <v>1085</v>
      </c>
      <c r="K5" s="166">
        <v>1487</v>
      </c>
      <c r="L5" s="37">
        <v>158</v>
      </c>
      <c r="M5" s="124">
        <v>1022</v>
      </c>
      <c r="N5" s="166">
        <v>1180</v>
      </c>
      <c r="O5" s="37">
        <f t="shared" ref="O5:O10" si="10">+T5-P5</f>
        <v>23</v>
      </c>
      <c r="P5" s="124">
        <v>90</v>
      </c>
      <c r="Q5" s="166">
        <f t="shared" ref="Q5:Q10" si="11">+P5+O5</f>
        <v>113</v>
      </c>
      <c r="R5" s="37">
        <v>62</v>
      </c>
      <c r="S5" s="124">
        <v>51</v>
      </c>
      <c r="T5" s="166">
        <f t="shared" si="0"/>
        <v>113</v>
      </c>
      <c r="U5" s="485">
        <f t="shared" ref="U5:U11" si="12">T5/F5</f>
        <v>4.0618260244428467E-2</v>
      </c>
      <c r="V5" s="37"/>
      <c r="W5" s="124"/>
      <c r="X5" s="166"/>
      <c r="Y5" s="37"/>
      <c r="Z5" s="124"/>
      <c r="AA5" s="166"/>
      <c r="AB5" s="37"/>
      <c r="AC5" s="124"/>
      <c r="AD5" s="124"/>
      <c r="AE5" s="124"/>
      <c r="AF5" s="124"/>
      <c r="AG5" s="124"/>
      <c r="AH5" s="124"/>
      <c r="AI5" s="166"/>
      <c r="AJ5" s="363">
        <v>41</v>
      </c>
      <c r="AK5" s="364"/>
      <c r="AL5" s="37">
        <v>4</v>
      </c>
      <c r="AM5" s="124">
        <v>0</v>
      </c>
      <c r="AN5" s="124">
        <v>2</v>
      </c>
      <c r="AO5" s="124">
        <v>7</v>
      </c>
      <c r="AP5" s="124">
        <v>1</v>
      </c>
      <c r="AQ5" s="124">
        <v>6</v>
      </c>
      <c r="AR5" s="166">
        <v>0</v>
      </c>
      <c r="AS5" s="124">
        <f t="shared" ref="AS5:AS10" si="13">SUM(AL5:AR5)</f>
        <v>20</v>
      </c>
      <c r="AT5" s="37">
        <v>1</v>
      </c>
      <c r="AU5" s="124">
        <v>5</v>
      </c>
      <c r="AV5" s="124">
        <v>4</v>
      </c>
      <c r="AW5" s="124">
        <v>4</v>
      </c>
      <c r="AX5" s="124">
        <v>5</v>
      </c>
      <c r="AY5" s="124">
        <v>1</v>
      </c>
      <c r="AZ5" s="166">
        <v>1</v>
      </c>
      <c r="BA5" s="124">
        <f t="shared" ref="BA5:BA10" si="14">SUM(AT5:AZ5)</f>
        <v>21</v>
      </c>
      <c r="BB5" s="37">
        <f t="shared" si="1"/>
        <v>5</v>
      </c>
      <c r="BC5" s="37">
        <f t="shared" si="1"/>
        <v>5</v>
      </c>
      <c r="BD5" s="37">
        <f t="shared" si="1"/>
        <v>6</v>
      </c>
      <c r="BE5" s="37">
        <f t="shared" si="1"/>
        <v>11</v>
      </c>
      <c r="BF5" s="37">
        <f t="shared" si="1"/>
        <v>6</v>
      </c>
      <c r="BG5" s="37">
        <f t="shared" si="1"/>
        <v>7</v>
      </c>
      <c r="BH5" s="37">
        <f t="shared" ref="BH5:BH10" si="15">AR5+AZ5</f>
        <v>1</v>
      </c>
      <c r="BI5" s="37">
        <f t="shared" ref="BI5:BI10" si="16">AS5+BA5</f>
        <v>41</v>
      </c>
      <c r="BJ5" s="489">
        <f t="shared" ref="BJ5:BJ10" si="17">BI5/F5</f>
        <v>1.4737598849748382E-2</v>
      </c>
      <c r="BK5" s="400">
        <v>39</v>
      </c>
      <c r="BL5" s="93">
        <v>38</v>
      </c>
      <c r="BM5" s="93">
        <v>59</v>
      </c>
      <c r="BN5" s="95">
        <v>98</v>
      </c>
      <c r="BO5" s="95">
        <v>166</v>
      </c>
      <c r="BP5" s="95">
        <v>136</v>
      </c>
      <c r="BQ5" s="401">
        <v>53</v>
      </c>
      <c r="BR5" s="97">
        <v>155</v>
      </c>
      <c r="BS5" s="97">
        <v>197</v>
      </c>
      <c r="BT5" s="97">
        <v>314</v>
      </c>
      <c r="BU5" s="97">
        <v>454</v>
      </c>
      <c r="BV5" s="97">
        <v>505</v>
      </c>
      <c r="BW5" s="97">
        <v>460</v>
      </c>
      <c r="BX5" s="97">
        <v>244</v>
      </c>
      <c r="BY5" s="97">
        <f t="shared" ref="BY5:BY10" si="18">SUM(BR5:BX5)</f>
        <v>2329</v>
      </c>
      <c r="BZ5" s="409">
        <f t="shared" ref="BZ5:BZ8" si="19">BR5+BS5</f>
        <v>352</v>
      </c>
      <c r="CA5" s="410">
        <f t="shared" si="3"/>
        <v>768</v>
      </c>
      <c r="CB5" s="410">
        <f t="shared" ref="CB5:CB8" si="20">BV5+BW5</f>
        <v>965</v>
      </c>
      <c r="CC5" s="411">
        <f t="shared" ref="CC5:CC8" si="21">BX5+BY5</f>
        <v>2573</v>
      </c>
      <c r="CD5" s="418">
        <v>29</v>
      </c>
      <c r="CE5" s="173">
        <v>17</v>
      </c>
      <c r="CF5" s="173">
        <v>23</v>
      </c>
      <c r="CG5" s="173">
        <v>39</v>
      </c>
      <c r="CH5" s="173">
        <v>43</v>
      </c>
      <c r="CI5" s="173">
        <v>47</v>
      </c>
      <c r="CJ5" s="173">
        <v>19</v>
      </c>
      <c r="CK5" s="173">
        <f t="shared" ref="CK5:CK10" si="22">SUM(CD5:CJ5)</f>
        <v>217</v>
      </c>
      <c r="CL5" s="418">
        <v>29</v>
      </c>
      <c r="CM5" s="173">
        <v>22</v>
      </c>
      <c r="CN5" s="173">
        <v>37</v>
      </c>
      <c r="CO5" s="173">
        <v>75</v>
      </c>
      <c r="CP5" s="173">
        <v>107</v>
      </c>
      <c r="CQ5" s="173">
        <v>70</v>
      </c>
      <c r="CR5" s="174">
        <v>23</v>
      </c>
      <c r="CS5" s="173">
        <f t="shared" si="4"/>
        <v>363</v>
      </c>
      <c r="CT5" s="464">
        <f t="shared" ref="CT5:CZ12" si="23">CK5+CS5</f>
        <v>580</v>
      </c>
      <c r="CU5" s="418">
        <v>1</v>
      </c>
      <c r="CV5" s="173">
        <v>0</v>
      </c>
      <c r="CW5" s="173">
        <v>1</v>
      </c>
      <c r="CX5" s="173">
        <v>2</v>
      </c>
      <c r="CY5" s="173">
        <v>2</v>
      </c>
      <c r="CZ5" s="173">
        <v>1</v>
      </c>
      <c r="DA5" s="173">
        <v>0</v>
      </c>
      <c r="DB5" s="173">
        <f t="shared" si="5"/>
        <v>7</v>
      </c>
      <c r="DC5" s="418">
        <v>0</v>
      </c>
      <c r="DD5" s="173">
        <v>1</v>
      </c>
      <c r="DE5" s="173">
        <v>0</v>
      </c>
      <c r="DF5" s="173">
        <v>0</v>
      </c>
      <c r="DG5" s="173">
        <v>1</v>
      </c>
      <c r="DH5" s="173">
        <v>0</v>
      </c>
      <c r="DI5" s="174">
        <v>0</v>
      </c>
      <c r="DJ5" s="173">
        <f t="shared" si="6"/>
        <v>2</v>
      </c>
      <c r="DK5" s="464">
        <f t="shared" ref="DK5:DQ12" si="24">DB5+DJ5</f>
        <v>9</v>
      </c>
      <c r="DL5" s="418">
        <v>81</v>
      </c>
      <c r="DM5" s="173">
        <v>97</v>
      </c>
      <c r="DN5" s="173">
        <v>187</v>
      </c>
      <c r="DO5" s="173">
        <v>151</v>
      </c>
      <c r="DP5" s="173">
        <v>279</v>
      </c>
      <c r="DQ5" s="173">
        <v>250</v>
      </c>
      <c r="DR5" s="173">
        <v>144</v>
      </c>
      <c r="DS5" s="173">
        <f t="shared" si="7"/>
        <v>1189</v>
      </c>
      <c r="DT5" s="418">
        <v>74</v>
      </c>
      <c r="DU5" s="173">
        <v>99</v>
      </c>
      <c r="DV5" s="173">
        <v>125</v>
      </c>
      <c r="DW5" s="173">
        <v>101</v>
      </c>
      <c r="DX5" s="173">
        <v>223</v>
      </c>
      <c r="DY5" s="173">
        <v>204</v>
      </c>
      <c r="DZ5" s="174">
        <v>100</v>
      </c>
      <c r="EA5" s="173">
        <f t="shared" si="8"/>
        <v>926</v>
      </c>
      <c r="EB5" s="464">
        <f t="shared" ref="EB5:EB10" si="25">DS5+EA5</f>
        <v>2115</v>
      </c>
      <c r="EC5" s="464">
        <v>0</v>
      </c>
      <c r="ED5" s="464">
        <v>0</v>
      </c>
      <c r="EE5" s="464">
        <f t="shared" ref="EE5:EE11" si="26">EC5+ED5</f>
        <v>0</v>
      </c>
      <c r="EF5" s="464">
        <v>36</v>
      </c>
      <c r="EG5" s="464">
        <v>5</v>
      </c>
      <c r="EH5" s="464">
        <f t="shared" ref="EH5:EH11" si="27">EF5+EG5</f>
        <v>41</v>
      </c>
      <c r="EI5" s="481">
        <f t="shared" si="9"/>
        <v>2411</v>
      </c>
      <c r="EJ5" s="464">
        <v>371</v>
      </c>
      <c r="EK5" s="480">
        <f t="shared" ref="EK5:EK10" si="28">EF5/EI5</f>
        <v>1.4931563666528411E-2</v>
      </c>
      <c r="EL5" s="480">
        <f t="shared" ref="EL5:EL10" si="29">EG5/EJ5</f>
        <v>1.3477088948787063E-2</v>
      </c>
    </row>
    <row r="6" spans="1:148" ht="13.5" x14ac:dyDescent="0.3">
      <c r="A6" s="358">
        <v>21</v>
      </c>
      <c r="B6" s="1" t="s">
        <v>217</v>
      </c>
      <c r="C6" s="37">
        <v>601964</v>
      </c>
      <c r="D6" s="124">
        <v>141</v>
      </c>
      <c r="E6" s="166">
        <v>784339</v>
      </c>
      <c r="F6" s="37">
        <v>2729</v>
      </c>
      <c r="G6" s="124">
        <v>316</v>
      </c>
      <c r="H6" s="166">
        <v>2212</v>
      </c>
      <c r="I6" s="37">
        <v>219</v>
      </c>
      <c r="J6" s="124">
        <v>1165</v>
      </c>
      <c r="K6" s="166">
        <v>1384</v>
      </c>
      <c r="L6" s="37">
        <v>97</v>
      </c>
      <c r="M6" s="124">
        <v>1047</v>
      </c>
      <c r="N6" s="166">
        <v>1144</v>
      </c>
      <c r="O6" s="37">
        <f t="shared" si="10"/>
        <v>14</v>
      </c>
      <c r="P6" s="124">
        <v>89</v>
      </c>
      <c r="Q6" s="166">
        <f t="shared" si="11"/>
        <v>103</v>
      </c>
      <c r="R6" s="37">
        <v>59</v>
      </c>
      <c r="S6" s="124">
        <v>44</v>
      </c>
      <c r="T6" s="166">
        <f t="shared" si="0"/>
        <v>103</v>
      </c>
      <c r="U6" s="485">
        <f t="shared" si="12"/>
        <v>3.7742762916819349E-2</v>
      </c>
      <c r="V6" s="37"/>
      <c r="W6" s="124"/>
      <c r="X6" s="166"/>
      <c r="Y6" s="37"/>
      <c r="Z6" s="124"/>
      <c r="AA6" s="166"/>
      <c r="AB6" s="37"/>
      <c r="AC6" s="124"/>
      <c r="AD6" s="124"/>
      <c r="AE6" s="124"/>
      <c r="AF6" s="124"/>
      <c r="AG6" s="124"/>
      <c r="AH6" s="124"/>
      <c r="AI6" s="166"/>
      <c r="AJ6" s="363">
        <v>52</v>
      </c>
      <c r="AK6" s="364"/>
      <c r="AL6" s="37">
        <v>4</v>
      </c>
      <c r="AM6" s="124">
        <v>2</v>
      </c>
      <c r="AN6" s="124">
        <v>5</v>
      </c>
      <c r="AO6" s="124">
        <v>2</v>
      </c>
      <c r="AP6" s="124">
        <v>2</v>
      </c>
      <c r="AQ6" s="124">
        <v>1</v>
      </c>
      <c r="AR6" s="166">
        <v>4</v>
      </c>
      <c r="AS6" s="124">
        <f t="shared" si="13"/>
        <v>20</v>
      </c>
      <c r="AT6" s="37">
        <v>1</v>
      </c>
      <c r="AU6" s="124">
        <v>2</v>
      </c>
      <c r="AV6" s="124">
        <v>8</v>
      </c>
      <c r="AW6" s="124">
        <v>9</v>
      </c>
      <c r="AX6" s="124">
        <v>7</v>
      </c>
      <c r="AY6" s="124">
        <v>4</v>
      </c>
      <c r="AZ6" s="166">
        <v>0</v>
      </c>
      <c r="BA6" s="124">
        <f t="shared" si="14"/>
        <v>31</v>
      </c>
      <c r="BB6" s="37">
        <f t="shared" si="1"/>
        <v>5</v>
      </c>
      <c r="BC6" s="37">
        <f t="shared" si="1"/>
        <v>4</v>
      </c>
      <c r="BD6" s="37">
        <f t="shared" si="1"/>
        <v>13</v>
      </c>
      <c r="BE6" s="37">
        <f t="shared" si="1"/>
        <v>11</v>
      </c>
      <c r="BF6" s="37">
        <f t="shared" si="1"/>
        <v>9</v>
      </c>
      <c r="BG6" s="37">
        <f t="shared" si="1"/>
        <v>5</v>
      </c>
      <c r="BH6" s="37">
        <f t="shared" si="15"/>
        <v>4</v>
      </c>
      <c r="BI6" s="37">
        <f t="shared" si="16"/>
        <v>51</v>
      </c>
      <c r="BJ6" s="489">
        <f t="shared" si="17"/>
        <v>1.868816416269696E-2</v>
      </c>
      <c r="BK6" s="400">
        <v>65</v>
      </c>
      <c r="BL6" s="93">
        <v>46</v>
      </c>
      <c r="BM6" s="93">
        <v>60</v>
      </c>
      <c r="BN6" s="95">
        <v>108</v>
      </c>
      <c r="BO6" s="95">
        <v>145</v>
      </c>
      <c r="BP6" s="95">
        <v>134</v>
      </c>
      <c r="BQ6" s="401">
        <v>60</v>
      </c>
      <c r="BR6" s="22">
        <v>220</v>
      </c>
      <c r="BS6" s="22">
        <v>214</v>
      </c>
      <c r="BT6" s="22">
        <v>292</v>
      </c>
      <c r="BU6" s="22">
        <v>375</v>
      </c>
      <c r="BV6" s="22">
        <v>427</v>
      </c>
      <c r="BW6" s="22">
        <v>438</v>
      </c>
      <c r="BX6" s="22">
        <v>214</v>
      </c>
      <c r="BY6" s="97">
        <f t="shared" si="18"/>
        <v>2180</v>
      </c>
      <c r="BZ6" s="409">
        <f t="shared" si="19"/>
        <v>434</v>
      </c>
      <c r="CA6" s="410">
        <f t="shared" si="3"/>
        <v>667</v>
      </c>
      <c r="CB6" s="410">
        <f t="shared" si="20"/>
        <v>865</v>
      </c>
      <c r="CC6" s="411">
        <f t="shared" si="21"/>
        <v>2394</v>
      </c>
      <c r="CD6" s="37">
        <v>53</v>
      </c>
      <c r="CE6" s="124">
        <v>13</v>
      </c>
      <c r="CF6" s="124">
        <v>29</v>
      </c>
      <c r="CG6" s="124">
        <v>59</v>
      </c>
      <c r="CH6" s="124">
        <v>61</v>
      </c>
      <c r="CI6" s="124">
        <v>52</v>
      </c>
      <c r="CJ6" s="124">
        <v>14</v>
      </c>
      <c r="CK6" s="124">
        <f t="shared" si="22"/>
        <v>281</v>
      </c>
      <c r="CL6" s="37">
        <v>36</v>
      </c>
      <c r="CM6" s="124">
        <v>23</v>
      </c>
      <c r="CN6" s="124">
        <v>27</v>
      </c>
      <c r="CO6" s="124">
        <v>77</v>
      </c>
      <c r="CP6" s="124">
        <v>83</v>
      </c>
      <c r="CQ6" s="124">
        <v>93</v>
      </c>
      <c r="CR6" s="166">
        <v>26</v>
      </c>
      <c r="CS6" s="124">
        <f t="shared" si="4"/>
        <v>365</v>
      </c>
      <c r="CT6" s="267">
        <f t="shared" si="23"/>
        <v>646</v>
      </c>
      <c r="CU6" s="37">
        <v>0</v>
      </c>
      <c r="CV6" s="124">
        <v>0</v>
      </c>
      <c r="CW6" s="124">
        <v>1</v>
      </c>
      <c r="CX6" s="124">
        <v>2</v>
      </c>
      <c r="CY6" s="124">
        <v>2</v>
      </c>
      <c r="CZ6" s="124">
        <v>0</v>
      </c>
      <c r="DA6" s="124">
        <v>0</v>
      </c>
      <c r="DB6" s="124">
        <f t="shared" si="5"/>
        <v>5</v>
      </c>
      <c r="DC6" s="37">
        <v>2</v>
      </c>
      <c r="DD6" s="124">
        <v>2</v>
      </c>
      <c r="DE6" s="124">
        <v>2</v>
      </c>
      <c r="DF6" s="124">
        <v>1</v>
      </c>
      <c r="DG6" s="124">
        <v>0</v>
      </c>
      <c r="DH6" s="124">
        <v>0</v>
      </c>
      <c r="DI6" s="166">
        <v>0</v>
      </c>
      <c r="DJ6" s="124">
        <f t="shared" si="6"/>
        <v>7</v>
      </c>
      <c r="DK6" s="267">
        <f t="shared" si="24"/>
        <v>12</v>
      </c>
      <c r="DL6" s="37">
        <v>114</v>
      </c>
      <c r="DM6" s="124">
        <v>110</v>
      </c>
      <c r="DN6" s="124">
        <v>166</v>
      </c>
      <c r="DO6" s="124">
        <v>209</v>
      </c>
      <c r="DP6" s="124">
        <v>215</v>
      </c>
      <c r="DQ6" s="124">
        <v>227</v>
      </c>
      <c r="DR6" s="124">
        <v>128</v>
      </c>
      <c r="DS6" s="124">
        <f t="shared" si="7"/>
        <v>1169</v>
      </c>
      <c r="DT6" s="37">
        <v>105</v>
      </c>
      <c r="DU6" s="124">
        <v>104</v>
      </c>
      <c r="DV6" s="124">
        <v>125</v>
      </c>
      <c r="DW6" s="124">
        <v>164</v>
      </c>
      <c r="DX6" s="124">
        <v>207</v>
      </c>
      <c r="DY6" s="124">
        <v>209</v>
      </c>
      <c r="DZ6" s="166">
        <v>85</v>
      </c>
      <c r="EA6" s="124">
        <f t="shared" si="8"/>
        <v>999</v>
      </c>
      <c r="EB6" s="267">
        <f t="shared" si="25"/>
        <v>2168</v>
      </c>
      <c r="EC6" s="267">
        <v>2</v>
      </c>
      <c r="ED6" s="267">
        <v>2</v>
      </c>
      <c r="EE6" s="267">
        <f t="shared" si="26"/>
        <v>4</v>
      </c>
      <c r="EF6" s="267">
        <v>42</v>
      </c>
      <c r="EG6" s="267">
        <v>11</v>
      </c>
      <c r="EH6" s="267">
        <f t="shared" si="27"/>
        <v>53</v>
      </c>
      <c r="EI6" s="481">
        <f t="shared" si="9"/>
        <v>2490</v>
      </c>
      <c r="EJ6" s="267">
        <v>239</v>
      </c>
      <c r="EK6" s="480">
        <f t="shared" si="28"/>
        <v>1.6867469879518072E-2</v>
      </c>
      <c r="EL6" s="480">
        <f t="shared" si="29"/>
        <v>4.6025104602510462E-2</v>
      </c>
    </row>
    <row r="7" spans="1:148" ht="13.5" x14ac:dyDescent="0.3">
      <c r="A7" s="358">
        <v>22</v>
      </c>
      <c r="B7" s="1" t="s">
        <v>216</v>
      </c>
      <c r="C7" s="37">
        <v>584748</v>
      </c>
      <c r="D7" s="124">
        <v>150</v>
      </c>
      <c r="E7" s="166">
        <v>772555</v>
      </c>
      <c r="F7" s="37">
        <f>H7+G7</f>
        <v>2340</v>
      </c>
      <c r="G7" s="124">
        <v>265</v>
      </c>
      <c r="H7" s="166">
        <v>2075</v>
      </c>
      <c r="I7" s="37">
        <v>269</v>
      </c>
      <c r="J7" s="124">
        <v>1288</v>
      </c>
      <c r="K7" s="166">
        <v>1557</v>
      </c>
      <c r="L7" s="37">
        <v>115</v>
      </c>
      <c r="M7" s="124">
        <v>1186</v>
      </c>
      <c r="N7" s="166">
        <v>1301</v>
      </c>
      <c r="O7" s="37">
        <f t="shared" si="10"/>
        <v>9</v>
      </c>
      <c r="P7" s="124">
        <v>115</v>
      </c>
      <c r="Q7" s="166">
        <f t="shared" si="11"/>
        <v>124</v>
      </c>
      <c r="R7" s="37">
        <v>55</v>
      </c>
      <c r="S7" s="124">
        <v>69</v>
      </c>
      <c r="T7" s="166">
        <f t="shared" si="0"/>
        <v>124</v>
      </c>
      <c r="U7" s="485">
        <f t="shared" si="12"/>
        <v>5.2991452991452991E-2</v>
      </c>
      <c r="V7" s="37"/>
      <c r="W7" s="124"/>
      <c r="X7" s="166"/>
      <c r="Y7" s="37"/>
      <c r="Z7" s="124"/>
      <c r="AA7" s="166"/>
      <c r="AB7" s="37"/>
      <c r="AC7" s="124"/>
      <c r="AD7" s="124"/>
      <c r="AE7" s="124"/>
      <c r="AF7" s="124"/>
      <c r="AG7" s="124"/>
      <c r="AH7" s="124"/>
      <c r="AI7" s="166"/>
      <c r="AJ7" s="363">
        <v>61</v>
      </c>
      <c r="AK7" s="364"/>
      <c r="AL7" s="37">
        <v>2</v>
      </c>
      <c r="AM7" s="124">
        <v>6</v>
      </c>
      <c r="AN7" s="124">
        <v>2</v>
      </c>
      <c r="AO7" s="124">
        <v>5</v>
      </c>
      <c r="AP7" s="124">
        <v>2</v>
      </c>
      <c r="AQ7" s="124">
        <v>2</v>
      </c>
      <c r="AR7" s="166">
        <v>1</v>
      </c>
      <c r="AS7" s="124">
        <f t="shared" si="13"/>
        <v>20</v>
      </c>
      <c r="AT7" s="37">
        <v>2</v>
      </c>
      <c r="AU7" s="124">
        <v>7</v>
      </c>
      <c r="AV7" s="124">
        <v>4</v>
      </c>
      <c r="AW7" s="124">
        <v>9</v>
      </c>
      <c r="AX7" s="124">
        <v>12</v>
      </c>
      <c r="AY7" s="124">
        <v>5</v>
      </c>
      <c r="AZ7" s="166">
        <v>2</v>
      </c>
      <c r="BA7" s="124">
        <f t="shared" si="14"/>
        <v>41</v>
      </c>
      <c r="BB7" s="37">
        <f t="shared" si="1"/>
        <v>4</v>
      </c>
      <c r="BC7" s="37">
        <f t="shared" si="1"/>
        <v>13</v>
      </c>
      <c r="BD7" s="37">
        <f t="shared" si="1"/>
        <v>6</v>
      </c>
      <c r="BE7" s="37">
        <f t="shared" si="1"/>
        <v>14</v>
      </c>
      <c r="BF7" s="37">
        <f t="shared" si="1"/>
        <v>14</v>
      </c>
      <c r="BG7" s="37">
        <f t="shared" si="1"/>
        <v>7</v>
      </c>
      <c r="BH7" s="37">
        <f t="shared" si="15"/>
        <v>3</v>
      </c>
      <c r="BI7" s="37">
        <f t="shared" si="16"/>
        <v>61</v>
      </c>
      <c r="BJ7" s="489">
        <f t="shared" si="17"/>
        <v>2.6068376068376069E-2</v>
      </c>
      <c r="BK7" s="400">
        <v>64</v>
      </c>
      <c r="BL7" s="95">
        <v>45</v>
      </c>
      <c r="BM7" s="95">
        <v>52</v>
      </c>
      <c r="BN7" s="95">
        <v>111</v>
      </c>
      <c r="BO7" s="95">
        <v>145</v>
      </c>
      <c r="BP7" s="95">
        <v>130</v>
      </c>
      <c r="BQ7" s="401">
        <v>62</v>
      </c>
      <c r="BR7" s="22">
        <v>259</v>
      </c>
      <c r="BS7" s="22">
        <v>200</v>
      </c>
      <c r="BT7" s="22">
        <v>248</v>
      </c>
      <c r="BU7" s="22">
        <v>404</v>
      </c>
      <c r="BV7" s="22">
        <v>472</v>
      </c>
      <c r="BW7" s="22">
        <v>426</v>
      </c>
      <c r="BX7" s="22">
        <v>249</v>
      </c>
      <c r="BY7" s="97">
        <f t="shared" si="18"/>
        <v>2258</v>
      </c>
      <c r="BZ7" s="409">
        <f t="shared" si="19"/>
        <v>459</v>
      </c>
      <c r="CA7" s="410">
        <f t="shared" si="3"/>
        <v>652</v>
      </c>
      <c r="CB7" s="410">
        <f t="shared" si="20"/>
        <v>898</v>
      </c>
      <c r="CC7" s="411">
        <f t="shared" si="21"/>
        <v>2507</v>
      </c>
      <c r="CD7" s="37">
        <v>44</v>
      </c>
      <c r="CE7" s="124">
        <v>15</v>
      </c>
      <c r="CF7" s="124">
        <v>17</v>
      </c>
      <c r="CG7" s="124">
        <v>45</v>
      </c>
      <c r="CH7" s="124">
        <v>86</v>
      </c>
      <c r="CI7" s="124">
        <v>55</v>
      </c>
      <c r="CJ7" s="124">
        <v>24</v>
      </c>
      <c r="CK7" s="124">
        <f t="shared" si="22"/>
        <v>286</v>
      </c>
      <c r="CL7" s="37">
        <v>43</v>
      </c>
      <c r="CM7" s="124">
        <v>15</v>
      </c>
      <c r="CN7" s="124">
        <v>40</v>
      </c>
      <c r="CO7" s="124">
        <v>76</v>
      </c>
      <c r="CP7" s="124">
        <v>94</v>
      </c>
      <c r="CQ7" s="124">
        <v>62</v>
      </c>
      <c r="CR7" s="166">
        <v>28</v>
      </c>
      <c r="CS7" s="124">
        <f t="shared" si="4"/>
        <v>358</v>
      </c>
      <c r="CT7" s="267">
        <f t="shared" si="23"/>
        <v>644</v>
      </c>
      <c r="CU7" s="37">
        <v>1</v>
      </c>
      <c r="CV7" s="124">
        <v>2</v>
      </c>
      <c r="CW7" s="124">
        <v>0</v>
      </c>
      <c r="CX7" s="124">
        <v>0</v>
      </c>
      <c r="CY7" s="124">
        <v>1</v>
      </c>
      <c r="CZ7" s="124">
        <v>0</v>
      </c>
      <c r="DA7" s="124">
        <v>0</v>
      </c>
      <c r="DB7" s="124">
        <f t="shared" si="5"/>
        <v>4</v>
      </c>
      <c r="DC7" s="37">
        <v>0</v>
      </c>
      <c r="DD7" s="124">
        <v>2</v>
      </c>
      <c r="DE7" s="124">
        <v>0</v>
      </c>
      <c r="DF7" s="124">
        <v>1</v>
      </c>
      <c r="DG7" s="124">
        <v>2</v>
      </c>
      <c r="DH7" s="124">
        <v>1</v>
      </c>
      <c r="DI7" s="166">
        <v>2</v>
      </c>
      <c r="DJ7" s="124">
        <f t="shared" si="6"/>
        <v>8</v>
      </c>
      <c r="DK7" s="267">
        <f t="shared" si="24"/>
        <v>12</v>
      </c>
      <c r="DL7" s="37">
        <v>130</v>
      </c>
      <c r="DM7" s="124">
        <v>114</v>
      </c>
      <c r="DN7" s="124">
        <v>142</v>
      </c>
      <c r="DO7" s="124">
        <v>240</v>
      </c>
      <c r="DP7" s="124">
        <v>253</v>
      </c>
      <c r="DQ7" s="124">
        <v>219</v>
      </c>
      <c r="DR7" s="124">
        <v>148</v>
      </c>
      <c r="DS7" s="124">
        <f t="shared" si="7"/>
        <v>1246</v>
      </c>
      <c r="DT7" s="37">
        <v>128</v>
      </c>
      <c r="DU7" s="124">
        <v>86</v>
      </c>
      <c r="DV7" s="124">
        <v>105</v>
      </c>
      <c r="DW7" s="124">
        <v>262</v>
      </c>
      <c r="DX7" s="124">
        <v>214</v>
      </c>
      <c r="DY7" s="124">
        <v>205</v>
      </c>
      <c r="DZ7" s="166">
        <v>100</v>
      </c>
      <c r="EA7" s="124">
        <f t="shared" si="8"/>
        <v>1100</v>
      </c>
      <c r="EB7" s="267">
        <f t="shared" si="25"/>
        <v>2346</v>
      </c>
      <c r="EC7" s="267">
        <v>2</v>
      </c>
      <c r="ED7" s="267">
        <v>1</v>
      </c>
      <c r="EE7" s="267">
        <f t="shared" si="26"/>
        <v>3</v>
      </c>
      <c r="EF7" s="267">
        <v>52</v>
      </c>
      <c r="EG7" s="267">
        <v>8</v>
      </c>
      <c r="EH7" s="267">
        <f t="shared" si="27"/>
        <v>60</v>
      </c>
      <c r="EI7" s="481">
        <f t="shared" si="9"/>
        <v>2075</v>
      </c>
      <c r="EJ7" s="267">
        <v>265</v>
      </c>
      <c r="EK7" s="480">
        <f t="shared" si="28"/>
        <v>2.506024096385542E-2</v>
      </c>
      <c r="EL7" s="480">
        <f t="shared" si="29"/>
        <v>3.0188679245283019E-2</v>
      </c>
    </row>
    <row r="8" spans="1:148" ht="13.5" x14ac:dyDescent="0.3">
      <c r="A8" s="357">
        <v>23</v>
      </c>
      <c r="B8" s="1" t="s">
        <v>218</v>
      </c>
      <c r="C8" s="37">
        <v>615780</v>
      </c>
      <c r="D8" s="124">
        <v>128</v>
      </c>
      <c r="E8" s="166">
        <v>793822</v>
      </c>
      <c r="F8" s="37">
        <v>2514</v>
      </c>
      <c r="G8" s="124">
        <v>245</v>
      </c>
      <c r="H8" s="166">
        <v>2007</v>
      </c>
      <c r="I8" s="37">
        <v>172</v>
      </c>
      <c r="J8" s="124">
        <v>1069</v>
      </c>
      <c r="K8" s="166">
        <v>1241</v>
      </c>
      <c r="L8" s="37">
        <v>73</v>
      </c>
      <c r="M8" s="124">
        <v>938</v>
      </c>
      <c r="N8" s="166">
        <v>1011</v>
      </c>
      <c r="O8" s="37">
        <f t="shared" si="10"/>
        <v>18</v>
      </c>
      <c r="P8" s="124">
        <v>134</v>
      </c>
      <c r="Q8" s="166">
        <f t="shared" si="11"/>
        <v>152</v>
      </c>
      <c r="R8" s="37">
        <v>86</v>
      </c>
      <c r="S8" s="124">
        <v>66</v>
      </c>
      <c r="T8" s="166">
        <f t="shared" si="0"/>
        <v>152</v>
      </c>
      <c r="U8" s="485">
        <f t="shared" si="12"/>
        <v>6.0461416070007955E-2</v>
      </c>
      <c r="V8" s="37"/>
      <c r="W8" s="124"/>
      <c r="X8" s="166"/>
      <c r="Y8" s="37"/>
      <c r="Z8" s="124"/>
      <c r="AA8" s="166"/>
      <c r="AB8" s="37"/>
      <c r="AC8" s="124"/>
      <c r="AD8" s="124"/>
      <c r="AE8" s="124"/>
      <c r="AF8" s="124"/>
      <c r="AG8" s="124"/>
      <c r="AH8" s="124"/>
      <c r="AI8" s="166"/>
      <c r="AJ8" s="363">
        <v>51</v>
      </c>
      <c r="AK8" s="364"/>
      <c r="AL8" s="37">
        <v>5</v>
      </c>
      <c r="AM8" s="124">
        <v>1</v>
      </c>
      <c r="AN8" s="124">
        <v>4</v>
      </c>
      <c r="AO8" s="124">
        <v>5</v>
      </c>
      <c r="AP8" s="124">
        <v>4</v>
      </c>
      <c r="AQ8" s="124">
        <v>3</v>
      </c>
      <c r="AR8" s="166">
        <v>1</v>
      </c>
      <c r="AS8" s="124">
        <f t="shared" si="13"/>
        <v>23</v>
      </c>
      <c r="AT8" s="37">
        <v>5</v>
      </c>
      <c r="AU8" s="124">
        <v>1</v>
      </c>
      <c r="AV8" s="124">
        <v>5</v>
      </c>
      <c r="AW8" s="124">
        <v>7</v>
      </c>
      <c r="AX8" s="124">
        <v>4</v>
      </c>
      <c r="AY8" s="124">
        <v>4</v>
      </c>
      <c r="AZ8" s="166">
        <v>1</v>
      </c>
      <c r="BA8" s="124">
        <f t="shared" si="14"/>
        <v>27</v>
      </c>
      <c r="BB8" s="37">
        <f t="shared" si="1"/>
        <v>10</v>
      </c>
      <c r="BC8" s="37">
        <f t="shared" si="1"/>
        <v>2</v>
      </c>
      <c r="BD8" s="37">
        <f t="shared" si="1"/>
        <v>9</v>
      </c>
      <c r="BE8" s="37">
        <f t="shared" si="1"/>
        <v>12</v>
      </c>
      <c r="BF8" s="37">
        <f t="shared" si="1"/>
        <v>8</v>
      </c>
      <c r="BG8" s="37">
        <f t="shared" si="1"/>
        <v>7</v>
      </c>
      <c r="BH8" s="37">
        <f t="shared" si="15"/>
        <v>2</v>
      </c>
      <c r="BI8" s="37">
        <f t="shared" si="16"/>
        <v>50</v>
      </c>
      <c r="BJ8" s="489">
        <f t="shared" si="17"/>
        <v>1.9888623707239459E-2</v>
      </c>
      <c r="BK8" s="400">
        <v>75</v>
      </c>
      <c r="BL8" s="95">
        <v>24</v>
      </c>
      <c r="BM8" s="95">
        <v>62</v>
      </c>
      <c r="BN8" s="95">
        <v>95</v>
      </c>
      <c r="BO8" s="95">
        <v>152</v>
      </c>
      <c r="BP8" s="95">
        <v>80</v>
      </c>
      <c r="BQ8" s="401">
        <v>31</v>
      </c>
      <c r="BR8" s="22">
        <v>326</v>
      </c>
      <c r="BS8" s="22">
        <v>154</v>
      </c>
      <c r="BT8" s="22">
        <v>273</v>
      </c>
      <c r="BU8" s="22">
        <v>366</v>
      </c>
      <c r="BV8" s="22">
        <v>493</v>
      </c>
      <c r="BW8" s="22">
        <v>397</v>
      </c>
      <c r="BX8" s="22">
        <v>202</v>
      </c>
      <c r="BY8" s="97">
        <f t="shared" si="18"/>
        <v>2211</v>
      </c>
      <c r="BZ8" s="409">
        <f t="shared" si="19"/>
        <v>480</v>
      </c>
      <c r="CA8" s="410">
        <f t="shared" si="3"/>
        <v>639</v>
      </c>
      <c r="CB8" s="410">
        <f t="shared" si="20"/>
        <v>890</v>
      </c>
      <c r="CC8" s="411">
        <f t="shared" si="21"/>
        <v>2413</v>
      </c>
      <c r="CD8" s="37">
        <v>39</v>
      </c>
      <c r="CE8" s="124">
        <v>7</v>
      </c>
      <c r="CF8" s="124">
        <v>28</v>
      </c>
      <c r="CG8" s="124">
        <v>47</v>
      </c>
      <c r="CH8" s="124">
        <v>65</v>
      </c>
      <c r="CI8" s="124">
        <v>28</v>
      </c>
      <c r="CJ8" s="124">
        <v>12</v>
      </c>
      <c r="CK8" s="124">
        <f t="shared" si="22"/>
        <v>226</v>
      </c>
      <c r="CL8" s="37">
        <v>53</v>
      </c>
      <c r="CM8" s="124">
        <v>20</v>
      </c>
      <c r="CN8" s="124">
        <v>46</v>
      </c>
      <c r="CO8" s="124">
        <v>66</v>
      </c>
      <c r="CP8" s="124">
        <v>101</v>
      </c>
      <c r="CQ8" s="124">
        <v>45</v>
      </c>
      <c r="CR8" s="166">
        <v>19</v>
      </c>
      <c r="CS8" s="124">
        <f t="shared" si="4"/>
        <v>350</v>
      </c>
      <c r="CT8" s="267">
        <f t="shared" si="23"/>
        <v>576</v>
      </c>
      <c r="CU8" s="37">
        <v>2</v>
      </c>
      <c r="CV8" s="124">
        <v>1</v>
      </c>
      <c r="CW8" s="124">
        <v>2</v>
      </c>
      <c r="CX8" s="124">
        <v>1</v>
      </c>
      <c r="CY8" s="124">
        <v>2</v>
      </c>
      <c r="CZ8" s="124">
        <v>0</v>
      </c>
      <c r="DA8" s="124">
        <v>0</v>
      </c>
      <c r="DB8" s="124">
        <f t="shared" si="5"/>
        <v>8</v>
      </c>
      <c r="DC8" s="37">
        <v>1</v>
      </c>
      <c r="DD8" s="124">
        <v>0</v>
      </c>
      <c r="DE8" s="124">
        <v>0</v>
      </c>
      <c r="DF8" s="124">
        <v>3</v>
      </c>
      <c r="DG8" s="124">
        <v>1</v>
      </c>
      <c r="DH8" s="124">
        <v>0</v>
      </c>
      <c r="DI8" s="166">
        <v>0</v>
      </c>
      <c r="DJ8" s="124">
        <f t="shared" si="6"/>
        <v>5</v>
      </c>
      <c r="DK8" s="267">
        <f t="shared" si="24"/>
        <v>13</v>
      </c>
      <c r="DL8" s="37">
        <v>175</v>
      </c>
      <c r="DM8" s="124">
        <v>78</v>
      </c>
      <c r="DN8" s="124">
        <v>148</v>
      </c>
      <c r="DO8" s="124">
        <v>198</v>
      </c>
      <c r="DP8" s="124">
        <v>271</v>
      </c>
      <c r="DQ8" s="124">
        <v>214</v>
      </c>
      <c r="DR8" s="124">
        <v>123</v>
      </c>
      <c r="DS8" s="124">
        <f t="shared" si="7"/>
        <v>1207</v>
      </c>
      <c r="DT8" s="37">
        <v>150</v>
      </c>
      <c r="DU8" s="124">
        <v>76</v>
      </c>
      <c r="DV8" s="124">
        <v>123</v>
      </c>
      <c r="DW8" s="124">
        <v>164</v>
      </c>
      <c r="DX8" s="124">
        <v>220</v>
      </c>
      <c r="DY8" s="124">
        <v>179</v>
      </c>
      <c r="DZ8" s="166">
        <v>79</v>
      </c>
      <c r="EA8" s="124">
        <f t="shared" si="8"/>
        <v>991</v>
      </c>
      <c r="EB8" s="267">
        <f t="shared" si="25"/>
        <v>2198</v>
      </c>
      <c r="EC8" s="267">
        <v>1</v>
      </c>
      <c r="ED8" s="267">
        <v>4</v>
      </c>
      <c r="EE8" s="267">
        <f t="shared" si="26"/>
        <v>5</v>
      </c>
      <c r="EF8" s="267">
        <v>42</v>
      </c>
      <c r="EG8" s="267">
        <v>9</v>
      </c>
      <c r="EH8" s="267">
        <f t="shared" si="27"/>
        <v>51</v>
      </c>
      <c r="EI8" s="481">
        <f t="shared" si="9"/>
        <v>2255</v>
      </c>
      <c r="EJ8" s="267">
        <v>259</v>
      </c>
      <c r="EK8" s="480">
        <f t="shared" si="28"/>
        <v>1.8625277161862529E-2</v>
      </c>
      <c r="EL8" s="480">
        <f t="shared" si="29"/>
        <v>3.4749034749034749E-2</v>
      </c>
    </row>
    <row r="9" spans="1:148" ht="13.5" x14ac:dyDescent="0.3">
      <c r="A9" s="357">
        <v>24</v>
      </c>
      <c r="B9" s="1" t="s">
        <v>219</v>
      </c>
      <c r="C9" s="37"/>
      <c r="D9" s="124">
        <v>128</v>
      </c>
      <c r="E9" s="166">
        <v>888773</v>
      </c>
      <c r="F9" s="37">
        <v>2797</v>
      </c>
      <c r="G9" s="124">
        <f>+F9-H9</f>
        <v>238</v>
      </c>
      <c r="H9" s="166">
        <v>2559</v>
      </c>
      <c r="I9" s="37">
        <f>+K9-J9</f>
        <v>169</v>
      </c>
      <c r="J9" s="124">
        <v>1353</v>
      </c>
      <c r="K9" s="166">
        <v>1522</v>
      </c>
      <c r="L9" s="37">
        <f>+N9-M9</f>
        <v>69</v>
      </c>
      <c r="M9" s="124">
        <v>1206</v>
      </c>
      <c r="N9" s="166">
        <v>1275</v>
      </c>
      <c r="O9" s="37">
        <f t="shared" si="10"/>
        <v>11</v>
      </c>
      <c r="P9" s="124">
        <v>98</v>
      </c>
      <c r="Q9" s="166">
        <f t="shared" si="11"/>
        <v>109</v>
      </c>
      <c r="R9" s="37">
        <v>63</v>
      </c>
      <c r="S9" s="124">
        <v>46</v>
      </c>
      <c r="T9" s="166">
        <f t="shared" si="0"/>
        <v>109</v>
      </c>
      <c r="U9" s="485">
        <f t="shared" si="12"/>
        <v>3.897032534858777E-2</v>
      </c>
      <c r="V9" s="37"/>
      <c r="W9" s="124"/>
      <c r="X9" s="166"/>
      <c r="Y9" s="37"/>
      <c r="Z9" s="124"/>
      <c r="AA9" s="166"/>
      <c r="AB9" s="37"/>
      <c r="AC9" s="124"/>
      <c r="AD9" s="124"/>
      <c r="AE9" s="124"/>
      <c r="AF9" s="124"/>
      <c r="AG9" s="124"/>
      <c r="AH9" s="124"/>
      <c r="AI9" s="166"/>
      <c r="AJ9" s="363">
        <v>46</v>
      </c>
      <c r="AK9" s="364"/>
      <c r="AL9" s="37">
        <v>3</v>
      </c>
      <c r="AM9" s="124">
        <v>1</v>
      </c>
      <c r="AN9" s="124">
        <v>1</v>
      </c>
      <c r="AO9" s="124">
        <v>2</v>
      </c>
      <c r="AP9" s="124">
        <v>3</v>
      </c>
      <c r="AQ9" s="124">
        <v>3</v>
      </c>
      <c r="AR9" s="166">
        <v>3</v>
      </c>
      <c r="AS9" s="124">
        <f t="shared" si="13"/>
        <v>16</v>
      </c>
      <c r="AT9" s="37">
        <v>7</v>
      </c>
      <c r="AU9" s="124">
        <v>1</v>
      </c>
      <c r="AV9" s="124">
        <v>3</v>
      </c>
      <c r="AW9" s="124">
        <v>6</v>
      </c>
      <c r="AX9" s="124">
        <v>6</v>
      </c>
      <c r="AY9" s="124">
        <v>6</v>
      </c>
      <c r="AZ9" s="166">
        <v>1</v>
      </c>
      <c r="BA9" s="124">
        <f t="shared" si="14"/>
        <v>30</v>
      </c>
      <c r="BB9" s="37">
        <f t="shared" si="1"/>
        <v>10</v>
      </c>
      <c r="BC9" s="37">
        <f t="shared" si="1"/>
        <v>2</v>
      </c>
      <c r="BD9" s="37">
        <f t="shared" si="1"/>
        <v>4</v>
      </c>
      <c r="BE9" s="37">
        <f t="shared" si="1"/>
        <v>8</v>
      </c>
      <c r="BF9" s="37">
        <f t="shared" si="1"/>
        <v>9</v>
      </c>
      <c r="BG9" s="37">
        <f t="shared" si="1"/>
        <v>9</v>
      </c>
      <c r="BH9" s="37">
        <f t="shared" si="15"/>
        <v>4</v>
      </c>
      <c r="BI9" s="37">
        <f t="shared" si="16"/>
        <v>46</v>
      </c>
      <c r="BJ9" s="489">
        <f t="shared" si="17"/>
        <v>1.6446192348945298E-2</v>
      </c>
      <c r="BK9" s="400">
        <v>86</v>
      </c>
      <c r="BL9" s="95">
        <v>37</v>
      </c>
      <c r="BM9" s="95">
        <v>71</v>
      </c>
      <c r="BN9" s="95">
        <v>101</v>
      </c>
      <c r="BO9" s="95">
        <v>203</v>
      </c>
      <c r="BP9" s="95">
        <v>118</v>
      </c>
      <c r="BQ9" s="401">
        <v>52</v>
      </c>
      <c r="BR9" s="22">
        <v>502</v>
      </c>
      <c r="BS9" s="22">
        <v>194</v>
      </c>
      <c r="BT9" s="22">
        <v>329</v>
      </c>
      <c r="BU9" s="22">
        <v>391</v>
      </c>
      <c r="BV9" s="22">
        <v>644</v>
      </c>
      <c r="BW9" s="22">
        <v>474</v>
      </c>
      <c r="BX9" s="22">
        <v>232</v>
      </c>
      <c r="BY9" s="97">
        <f t="shared" si="18"/>
        <v>2766</v>
      </c>
      <c r="BZ9" s="409">
        <f t="shared" ref="BZ9:BZ10" si="30">BR9+BS9</f>
        <v>696</v>
      </c>
      <c r="CA9" s="410">
        <f t="shared" ref="CA9:CA10" si="31">BT9+BU9</f>
        <v>720</v>
      </c>
      <c r="CB9" s="410">
        <f t="shared" ref="CB9:CB10" si="32">BV9+BW9</f>
        <v>1118</v>
      </c>
      <c r="CC9" s="411">
        <f t="shared" ref="CC9:CC10" si="33">BX9+BY9</f>
        <v>2998</v>
      </c>
      <c r="CD9" s="37">
        <v>37</v>
      </c>
      <c r="CE9" s="124">
        <v>13</v>
      </c>
      <c r="CF9" s="124">
        <v>37</v>
      </c>
      <c r="CG9" s="124">
        <v>45</v>
      </c>
      <c r="CH9" s="124">
        <v>80</v>
      </c>
      <c r="CI9" s="124">
        <v>47</v>
      </c>
      <c r="CJ9" s="124">
        <v>26</v>
      </c>
      <c r="CK9" s="124">
        <f t="shared" si="22"/>
        <v>285</v>
      </c>
      <c r="CL9" s="37">
        <v>51</v>
      </c>
      <c r="CM9" s="124">
        <v>25</v>
      </c>
      <c r="CN9" s="124">
        <v>38</v>
      </c>
      <c r="CO9" s="124">
        <v>60</v>
      </c>
      <c r="CP9" s="124">
        <v>127</v>
      </c>
      <c r="CQ9" s="124">
        <v>76</v>
      </c>
      <c r="CR9" s="166">
        <v>30</v>
      </c>
      <c r="CS9" s="124">
        <f t="shared" si="4"/>
        <v>407</v>
      </c>
      <c r="CT9" s="267">
        <f t="shared" si="23"/>
        <v>692</v>
      </c>
      <c r="CU9" s="37">
        <v>4</v>
      </c>
      <c r="CV9" s="124">
        <v>0</v>
      </c>
      <c r="CW9" s="124">
        <v>1</v>
      </c>
      <c r="CX9" s="124">
        <v>0</v>
      </c>
      <c r="CY9" s="124">
        <v>0</v>
      </c>
      <c r="CZ9" s="124">
        <v>1</v>
      </c>
      <c r="DA9" s="124">
        <v>0</v>
      </c>
      <c r="DB9" s="124">
        <f t="shared" si="5"/>
        <v>6</v>
      </c>
      <c r="DC9" s="37">
        <v>1</v>
      </c>
      <c r="DD9" s="124">
        <v>0</v>
      </c>
      <c r="DE9" s="124">
        <v>1</v>
      </c>
      <c r="DF9" s="124">
        <v>0</v>
      </c>
      <c r="DG9" s="124">
        <v>1</v>
      </c>
      <c r="DH9" s="124">
        <v>1</v>
      </c>
      <c r="DI9" s="166">
        <v>0</v>
      </c>
      <c r="DJ9" s="124">
        <f t="shared" si="6"/>
        <v>4</v>
      </c>
      <c r="DK9" s="267">
        <f t="shared" si="24"/>
        <v>10</v>
      </c>
      <c r="DL9" s="37">
        <v>255</v>
      </c>
      <c r="DM9" s="124">
        <v>98</v>
      </c>
      <c r="DN9" s="124">
        <v>179</v>
      </c>
      <c r="DO9" s="124">
        <v>199</v>
      </c>
      <c r="DP9" s="124">
        <v>326</v>
      </c>
      <c r="DQ9" s="124">
        <v>240</v>
      </c>
      <c r="DR9" s="124">
        <v>129</v>
      </c>
      <c r="DS9" s="124">
        <f t="shared" si="7"/>
        <v>1426</v>
      </c>
      <c r="DT9" s="37">
        <v>224</v>
      </c>
      <c r="DU9" s="124">
        <v>84</v>
      </c>
      <c r="DV9" s="124">
        <v>137</v>
      </c>
      <c r="DW9" s="124">
        <v>172</v>
      </c>
      <c r="DX9" s="124">
        <v>288</v>
      </c>
      <c r="DY9" s="124">
        <v>210</v>
      </c>
      <c r="DZ9" s="166">
        <v>86</v>
      </c>
      <c r="EA9" s="124">
        <f t="shared" si="8"/>
        <v>1201</v>
      </c>
      <c r="EB9" s="267">
        <f t="shared" si="25"/>
        <v>2627</v>
      </c>
      <c r="EC9" s="267">
        <v>1</v>
      </c>
      <c r="ED9" s="267">
        <v>2</v>
      </c>
      <c r="EE9" s="267">
        <f t="shared" si="26"/>
        <v>3</v>
      </c>
      <c r="EF9" s="267">
        <v>40</v>
      </c>
      <c r="EG9" s="267">
        <v>5</v>
      </c>
      <c r="EH9" s="267">
        <f t="shared" si="27"/>
        <v>45</v>
      </c>
      <c r="EI9" s="481">
        <f t="shared" si="9"/>
        <v>2543</v>
      </c>
      <c r="EJ9" s="267">
        <v>254</v>
      </c>
      <c r="EK9" s="480">
        <f t="shared" si="28"/>
        <v>1.5729453401494297E-2</v>
      </c>
      <c r="EL9" s="480">
        <f t="shared" si="29"/>
        <v>1.968503937007874E-2</v>
      </c>
    </row>
    <row r="10" spans="1:148" ht="13.5" x14ac:dyDescent="0.3">
      <c r="A10" s="357">
        <v>25</v>
      </c>
      <c r="B10" s="1" t="s">
        <v>220</v>
      </c>
      <c r="C10" s="37"/>
      <c r="D10" s="124">
        <v>143</v>
      </c>
      <c r="E10" s="166">
        <v>808120</v>
      </c>
      <c r="F10" s="37">
        <v>2447</v>
      </c>
      <c r="G10" s="124">
        <f>+F10-H10</f>
        <v>226</v>
      </c>
      <c r="H10" s="166">
        <v>2221</v>
      </c>
      <c r="I10" s="37">
        <f>+K10-J10</f>
        <v>161</v>
      </c>
      <c r="J10" s="124">
        <v>1191</v>
      </c>
      <c r="K10" s="166">
        <v>1352</v>
      </c>
      <c r="L10" s="37">
        <f>+N10-M10</f>
        <v>65</v>
      </c>
      <c r="M10" s="124">
        <v>1030</v>
      </c>
      <c r="N10" s="166">
        <v>1095</v>
      </c>
      <c r="O10" s="37">
        <f t="shared" si="10"/>
        <v>13</v>
      </c>
      <c r="P10" s="124">
        <v>98</v>
      </c>
      <c r="Q10" s="166">
        <f t="shared" si="11"/>
        <v>111</v>
      </c>
      <c r="R10" s="37">
        <v>62</v>
      </c>
      <c r="S10" s="124">
        <v>49</v>
      </c>
      <c r="T10" s="166">
        <f>+S10+R10</f>
        <v>111</v>
      </c>
      <c r="U10" s="485">
        <f t="shared" si="12"/>
        <v>4.5361667347772784E-2</v>
      </c>
      <c r="V10" s="37"/>
      <c r="W10" s="124"/>
      <c r="X10" s="166"/>
      <c r="Y10" s="37"/>
      <c r="Z10" s="124"/>
      <c r="AA10" s="166"/>
      <c r="AB10" s="37"/>
      <c r="AC10" s="124"/>
      <c r="AD10" s="124"/>
      <c r="AE10" s="124"/>
      <c r="AF10" s="124"/>
      <c r="AG10" s="124"/>
      <c r="AH10" s="124"/>
      <c r="AI10" s="166"/>
      <c r="AJ10" s="363">
        <v>52</v>
      </c>
      <c r="AK10" s="364"/>
      <c r="AL10" s="37">
        <v>2</v>
      </c>
      <c r="AM10" s="124">
        <v>1</v>
      </c>
      <c r="AN10" s="124">
        <v>9</v>
      </c>
      <c r="AO10" s="124">
        <v>6</v>
      </c>
      <c r="AP10" s="124">
        <v>5</v>
      </c>
      <c r="AQ10" s="124">
        <v>1</v>
      </c>
      <c r="AR10" s="166">
        <v>1</v>
      </c>
      <c r="AS10" s="124">
        <f t="shared" si="13"/>
        <v>25</v>
      </c>
      <c r="AT10" s="37">
        <v>3</v>
      </c>
      <c r="AU10" s="124">
        <v>3</v>
      </c>
      <c r="AV10" s="124">
        <v>8</v>
      </c>
      <c r="AW10" s="124">
        <v>2</v>
      </c>
      <c r="AX10" s="124">
        <v>6</v>
      </c>
      <c r="AY10" s="124">
        <v>3</v>
      </c>
      <c r="AZ10" s="166">
        <v>2</v>
      </c>
      <c r="BA10" s="124">
        <f t="shared" si="14"/>
        <v>27</v>
      </c>
      <c r="BB10" s="37">
        <f t="shared" si="1"/>
        <v>5</v>
      </c>
      <c r="BC10" s="37">
        <f t="shared" si="1"/>
        <v>4</v>
      </c>
      <c r="BD10" s="37">
        <f t="shared" si="1"/>
        <v>17</v>
      </c>
      <c r="BE10" s="37">
        <f t="shared" si="1"/>
        <v>8</v>
      </c>
      <c r="BF10" s="37">
        <f t="shared" si="1"/>
        <v>11</v>
      </c>
      <c r="BG10" s="37">
        <f t="shared" si="1"/>
        <v>4</v>
      </c>
      <c r="BH10" s="37">
        <f t="shared" si="15"/>
        <v>3</v>
      </c>
      <c r="BI10" s="37">
        <f t="shared" si="16"/>
        <v>52</v>
      </c>
      <c r="BJ10" s="489">
        <f t="shared" si="17"/>
        <v>2.125051082958725E-2</v>
      </c>
      <c r="BK10" s="400">
        <v>110</v>
      </c>
      <c r="BL10" s="95">
        <v>24</v>
      </c>
      <c r="BM10" s="95">
        <v>62</v>
      </c>
      <c r="BN10" s="95">
        <v>86</v>
      </c>
      <c r="BO10" s="95">
        <v>207</v>
      </c>
      <c r="BP10" s="95">
        <v>127</v>
      </c>
      <c r="BQ10" s="401">
        <v>43</v>
      </c>
      <c r="BR10" s="278">
        <v>560</v>
      </c>
      <c r="BS10" s="278">
        <v>143</v>
      </c>
      <c r="BT10" s="278">
        <v>269</v>
      </c>
      <c r="BU10" s="278">
        <v>296</v>
      </c>
      <c r="BV10" s="278">
        <v>557</v>
      </c>
      <c r="BW10" s="278">
        <v>404</v>
      </c>
      <c r="BX10">
        <v>182</v>
      </c>
      <c r="BY10" s="97">
        <f t="shared" si="18"/>
        <v>2411</v>
      </c>
      <c r="BZ10" s="409">
        <f t="shared" si="30"/>
        <v>703</v>
      </c>
      <c r="CA10" s="410">
        <f t="shared" si="31"/>
        <v>565</v>
      </c>
      <c r="CB10" s="410">
        <f t="shared" si="32"/>
        <v>961</v>
      </c>
      <c r="CC10" s="411">
        <f t="shared" si="33"/>
        <v>2593</v>
      </c>
      <c r="CD10" s="37">
        <v>49</v>
      </c>
      <c r="CE10" s="124">
        <v>8</v>
      </c>
      <c r="CF10" s="124">
        <v>25</v>
      </c>
      <c r="CG10" s="124">
        <v>39</v>
      </c>
      <c r="CH10" s="124">
        <v>81</v>
      </c>
      <c r="CI10" s="124">
        <v>43</v>
      </c>
      <c r="CJ10" s="124">
        <v>18</v>
      </c>
      <c r="CK10" s="124">
        <f t="shared" si="22"/>
        <v>263</v>
      </c>
      <c r="CL10" s="37">
        <v>61</v>
      </c>
      <c r="CM10" s="124">
        <v>16</v>
      </c>
      <c r="CN10" s="124">
        <v>37</v>
      </c>
      <c r="CO10" s="124">
        <v>47</v>
      </c>
      <c r="CP10" s="124">
        <v>126</v>
      </c>
      <c r="CQ10" s="124">
        <v>84</v>
      </c>
      <c r="CR10" s="166">
        <v>25</v>
      </c>
      <c r="CS10" s="124">
        <f t="shared" si="4"/>
        <v>396</v>
      </c>
      <c r="CT10" s="267">
        <f t="shared" si="23"/>
        <v>659</v>
      </c>
      <c r="CU10" s="37">
        <v>3</v>
      </c>
      <c r="CV10" s="124">
        <v>0</v>
      </c>
      <c r="CW10" s="124">
        <v>1</v>
      </c>
      <c r="CX10" s="124">
        <v>2</v>
      </c>
      <c r="CY10" s="124">
        <v>0</v>
      </c>
      <c r="CZ10" s="124">
        <v>1</v>
      </c>
      <c r="DA10" s="124">
        <v>1</v>
      </c>
      <c r="DB10" s="124">
        <f t="shared" si="5"/>
        <v>8</v>
      </c>
      <c r="DC10" s="37">
        <v>3</v>
      </c>
      <c r="DD10" s="124">
        <v>2</v>
      </c>
      <c r="DE10" s="124">
        <v>0</v>
      </c>
      <c r="DF10" s="124">
        <v>3</v>
      </c>
      <c r="DG10" s="124">
        <v>0</v>
      </c>
      <c r="DH10" s="124">
        <v>0</v>
      </c>
      <c r="DI10" s="166">
        <v>1</v>
      </c>
      <c r="DJ10" s="124">
        <f t="shared" si="6"/>
        <v>9</v>
      </c>
      <c r="DK10" s="267">
        <f t="shared" si="24"/>
        <v>17</v>
      </c>
      <c r="DL10" s="37">
        <v>298</v>
      </c>
      <c r="DM10" s="124">
        <v>80</v>
      </c>
      <c r="DN10" s="124">
        <v>155</v>
      </c>
      <c r="DO10" s="124">
        <v>181</v>
      </c>
      <c r="DP10" s="124">
        <v>299</v>
      </c>
      <c r="DQ10" s="124">
        <v>210</v>
      </c>
      <c r="DR10" s="124">
        <v>105</v>
      </c>
      <c r="DS10" s="124">
        <f t="shared" si="7"/>
        <v>1328</v>
      </c>
      <c r="DT10" s="37">
        <v>262</v>
      </c>
      <c r="DU10" s="124">
        <v>63</v>
      </c>
      <c r="DV10" s="124">
        <v>114</v>
      </c>
      <c r="DW10" s="124">
        <v>185</v>
      </c>
      <c r="DX10" s="124">
        <v>258</v>
      </c>
      <c r="DY10" s="124">
        <v>194</v>
      </c>
      <c r="DZ10" s="166">
        <v>77</v>
      </c>
      <c r="EA10" s="124">
        <f t="shared" si="8"/>
        <v>1153</v>
      </c>
      <c r="EB10" s="267">
        <f t="shared" si="25"/>
        <v>2481</v>
      </c>
      <c r="EC10" s="267">
        <v>2</v>
      </c>
      <c r="ED10" s="267">
        <v>1</v>
      </c>
      <c r="EE10" s="267">
        <f t="shared" si="26"/>
        <v>3</v>
      </c>
      <c r="EF10" s="267">
        <v>46</v>
      </c>
      <c r="EG10" s="267">
        <v>8</v>
      </c>
      <c r="EH10" s="267">
        <f t="shared" si="27"/>
        <v>54</v>
      </c>
      <c r="EI10" s="481">
        <f t="shared" si="9"/>
        <v>2207</v>
      </c>
      <c r="EJ10" s="267">
        <v>240</v>
      </c>
      <c r="EK10" s="480">
        <f t="shared" si="28"/>
        <v>2.0842772995015857E-2</v>
      </c>
      <c r="EL10" s="480">
        <f t="shared" si="29"/>
        <v>3.3333333333333333E-2</v>
      </c>
    </row>
    <row r="11" spans="1:148" ht="13.5" x14ac:dyDescent="0.3">
      <c r="A11" s="357" t="s">
        <v>128</v>
      </c>
      <c r="B11" s="1"/>
      <c r="C11" s="38">
        <f t="shared" ref="C11:AJ11" si="34">SUM(C4:C10)</f>
        <v>2967236</v>
      </c>
      <c r="D11" s="9">
        <f t="shared" si="34"/>
        <v>952</v>
      </c>
      <c r="E11" s="175">
        <f t="shared" si="34"/>
        <v>5589074</v>
      </c>
      <c r="F11" s="38">
        <f t="shared" si="34"/>
        <v>18843</v>
      </c>
      <c r="G11" s="9">
        <f t="shared" si="34"/>
        <v>2391</v>
      </c>
      <c r="H11" s="175">
        <f t="shared" si="34"/>
        <v>15613</v>
      </c>
      <c r="I11" s="38">
        <f t="shared" si="34"/>
        <v>1761</v>
      </c>
      <c r="J11" s="9">
        <f t="shared" si="34"/>
        <v>8398</v>
      </c>
      <c r="K11" s="175">
        <f t="shared" si="34"/>
        <v>10159</v>
      </c>
      <c r="L11" s="38">
        <f t="shared" si="34"/>
        <v>749</v>
      </c>
      <c r="M11" s="9">
        <f t="shared" si="34"/>
        <v>7614</v>
      </c>
      <c r="N11" s="175">
        <f t="shared" si="34"/>
        <v>8363</v>
      </c>
      <c r="O11" s="175">
        <f t="shared" si="34"/>
        <v>105</v>
      </c>
      <c r="P11" s="9">
        <f t="shared" si="34"/>
        <v>756</v>
      </c>
      <c r="Q11" s="9">
        <f t="shared" si="34"/>
        <v>861</v>
      </c>
      <c r="R11" s="38">
        <f t="shared" si="34"/>
        <v>472</v>
      </c>
      <c r="S11" s="9">
        <f t="shared" si="34"/>
        <v>389</v>
      </c>
      <c r="T11" s="175">
        <f t="shared" si="34"/>
        <v>861</v>
      </c>
      <c r="U11" s="175">
        <f t="shared" si="12"/>
        <v>4.5693360929788249E-2</v>
      </c>
      <c r="V11" s="38">
        <f t="shared" si="34"/>
        <v>0</v>
      </c>
      <c r="W11" s="9">
        <f t="shared" si="34"/>
        <v>0</v>
      </c>
      <c r="X11" s="175">
        <f t="shared" si="34"/>
        <v>0</v>
      </c>
      <c r="Y11" s="38">
        <f t="shared" si="34"/>
        <v>0</v>
      </c>
      <c r="Z11" s="9">
        <f t="shared" si="34"/>
        <v>0</v>
      </c>
      <c r="AA11" s="175">
        <f t="shared" si="34"/>
        <v>0</v>
      </c>
      <c r="AB11" s="38">
        <f t="shared" si="34"/>
        <v>0</v>
      </c>
      <c r="AC11" s="9">
        <f t="shared" si="34"/>
        <v>0</v>
      </c>
      <c r="AD11" s="9">
        <f t="shared" si="34"/>
        <v>0</v>
      </c>
      <c r="AE11" s="9">
        <f t="shared" si="34"/>
        <v>0</v>
      </c>
      <c r="AF11" s="9">
        <f t="shared" si="34"/>
        <v>0</v>
      </c>
      <c r="AG11" s="9">
        <f t="shared" si="34"/>
        <v>0</v>
      </c>
      <c r="AH11" s="9">
        <f t="shared" si="34"/>
        <v>0</v>
      </c>
      <c r="AI11" s="175">
        <f t="shared" si="34"/>
        <v>0</v>
      </c>
      <c r="AJ11" s="415">
        <f t="shared" si="34"/>
        <v>341</v>
      </c>
      <c r="AK11" s="175" t="e">
        <f>AVERAGE(AK4:AK10)</f>
        <v>#DIV/0!</v>
      </c>
      <c r="AL11" s="38">
        <f t="shared" ref="AL11:BA11" si="35">SUM(AL4:AL10)</f>
        <v>21</v>
      </c>
      <c r="AM11" s="9">
        <f t="shared" si="35"/>
        <v>14</v>
      </c>
      <c r="AN11" s="9">
        <f t="shared" si="35"/>
        <v>25</v>
      </c>
      <c r="AO11" s="9">
        <f t="shared" si="35"/>
        <v>29</v>
      </c>
      <c r="AP11" s="9">
        <f t="shared" si="35"/>
        <v>20</v>
      </c>
      <c r="AQ11" s="9">
        <f t="shared" si="35"/>
        <v>18</v>
      </c>
      <c r="AR11" s="175">
        <f t="shared" si="35"/>
        <v>11</v>
      </c>
      <c r="AS11" s="9">
        <f t="shared" si="35"/>
        <v>138</v>
      </c>
      <c r="AT11" s="38">
        <f t="shared" si="35"/>
        <v>20</v>
      </c>
      <c r="AU11" s="9">
        <f t="shared" si="35"/>
        <v>24</v>
      </c>
      <c r="AV11" s="9">
        <f t="shared" si="35"/>
        <v>39</v>
      </c>
      <c r="AW11" s="9">
        <f t="shared" si="35"/>
        <v>45</v>
      </c>
      <c r="AX11" s="9">
        <f t="shared" si="35"/>
        <v>41</v>
      </c>
      <c r="AY11" s="9">
        <f t="shared" si="35"/>
        <v>25</v>
      </c>
      <c r="AZ11" s="175">
        <f t="shared" si="35"/>
        <v>7</v>
      </c>
      <c r="BA11" s="9">
        <f t="shared" si="35"/>
        <v>201</v>
      </c>
      <c r="BB11" s="38">
        <f t="shared" ref="BB11:BH11" si="36">SUM(BB4:BB8)</f>
        <v>26</v>
      </c>
      <c r="BC11" s="38">
        <f t="shared" si="36"/>
        <v>32</v>
      </c>
      <c r="BD11" s="38">
        <f t="shared" si="36"/>
        <v>43</v>
      </c>
      <c r="BE11" s="38">
        <f t="shared" si="36"/>
        <v>58</v>
      </c>
      <c r="BF11" s="38">
        <f t="shared" si="36"/>
        <v>41</v>
      </c>
      <c r="BG11" s="38">
        <f t="shared" si="36"/>
        <v>30</v>
      </c>
      <c r="BH11" s="38">
        <f t="shared" si="36"/>
        <v>11</v>
      </c>
      <c r="BI11" s="9">
        <f t="shared" ref="BI11" si="37">SUM(BI4:BI10)</f>
        <v>339</v>
      </c>
      <c r="BJ11" s="490">
        <f>BI11/F11</f>
        <v>1.7990765801623947E-2</v>
      </c>
      <c r="BK11" s="402">
        <f>SUM(BK4:BK10)</f>
        <v>473</v>
      </c>
      <c r="BL11" s="403">
        <f t="shared" ref="BL11:BQ11" si="38">SUM(BL4:BL10)</f>
        <v>241</v>
      </c>
      <c r="BM11" s="403">
        <f t="shared" si="38"/>
        <v>424</v>
      </c>
      <c r="BN11" s="403">
        <f t="shared" si="38"/>
        <v>696</v>
      </c>
      <c r="BO11" s="403">
        <f t="shared" si="38"/>
        <v>1151</v>
      </c>
      <c r="BP11" s="403">
        <f t="shared" si="38"/>
        <v>881</v>
      </c>
      <c r="BQ11" s="404">
        <f t="shared" si="38"/>
        <v>366</v>
      </c>
      <c r="BR11" s="9">
        <f t="shared" ref="BR11:BY11" si="39">SUM(BR4:BR8)</f>
        <v>1106</v>
      </c>
      <c r="BS11" s="38">
        <f t="shared" si="39"/>
        <v>961</v>
      </c>
      <c r="BT11" s="38">
        <f t="shared" si="39"/>
        <v>1497</v>
      </c>
      <c r="BU11" s="38">
        <f t="shared" si="39"/>
        <v>2321</v>
      </c>
      <c r="BV11" s="38">
        <f t="shared" si="39"/>
        <v>2425</v>
      </c>
      <c r="BW11" s="38">
        <f t="shared" si="39"/>
        <v>2225</v>
      </c>
      <c r="BX11" s="38">
        <f t="shared" si="39"/>
        <v>1193</v>
      </c>
      <c r="BY11" s="38">
        <f t="shared" si="39"/>
        <v>11728</v>
      </c>
      <c r="BZ11" s="38">
        <f>SUM(BZ4:BZ10)</f>
        <v>3466</v>
      </c>
      <c r="CA11" s="38">
        <f t="shared" ref="CA11:CC11" si="40">SUM(CA4:CA10)</f>
        <v>5103</v>
      </c>
      <c r="CB11" s="38">
        <f t="shared" si="40"/>
        <v>6729</v>
      </c>
      <c r="CC11" s="38">
        <f t="shared" si="40"/>
        <v>18512</v>
      </c>
      <c r="CD11" s="38">
        <f>SUM(CD4:CD10)</f>
        <v>277</v>
      </c>
      <c r="CE11" s="38">
        <f t="shared" ref="CE11:DK11" si="41">SUM(CE4:CE10)</f>
        <v>84</v>
      </c>
      <c r="CF11" s="38">
        <f t="shared" si="41"/>
        <v>186</v>
      </c>
      <c r="CG11" s="38">
        <f t="shared" si="41"/>
        <v>322</v>
      </c>
      <c r="CH11" s="38">
        <f t="shared" si="41"/>
        <v>482</v>
      </c>
      <c r="CI11" s="38">
        <f t="shared" si="41"/>
        <v>320</v>
      </c>
      <c r="CJ11" s="38">
        <f t="shared" si="41"/>
        <v>139</v>
      </c>
      <c r="CK11" s="38">
        <f t="shared" si="41"/>
        <v>1810</v>
      </c>
      <c r="CL11" s="38">
        <f t="shared" si="41"/>
        <v>299</v>
      </c>
      <c r="CM11" s="38">
        <f t="shared" si="41"/>
        <v>136</v>
      </c>
      <c r="CN11" s="38">
        <f t="shared" si="41"/>
        <v>264</v>
      </c>
      <c r="CO11" s="38">
        <f t="shared" si="41"/>
        <v>471</v>
      </c>
      <c r="CP11" s="38">
        <f t="shared" si="41"/>
        <v>730</v>
      </c>
      <c r="CQ11" s="38">
        <f t="shared" si="41"/>
        <v>515</v>
      </c>
      <c r="CR11" s="38">
        <f t="shared" si="41"/>
        <v>183</v>
      </c>
      <c r="CS11" s="38">
        <f t="shared" si="41"/>
        <v>2598</v>
      </c>
      <c r="CT11" s="38">
        <f t="shared" si="41"/>
        <v>4408</v>
      </c>
      <c r="CU11" s="38">
        <f t="shared" si="41"/>
        <v>12</v>
      </c>
      <c r="CV11" s="38">
        <f t="shared" si="41"/>
        <v>3</v>
      </c>
      <c r="CW11" s="38">
        <f t="shared" si="41"/>
        <v>7</v>
      </c>
      <c r="CX11" s="38">
        <f t="shared" si="41"/>
        <v>8</v>
      </c>
      <c r="CY11" s="38">
        <f t="shared" si="41"/>
        <v>7</v>
      </c>
      <c r="CZ11" s="38">
        <f t="shared" si="41"/>
        <v>3</v>
      </c>
      <c r="DA11" s="38">
        <f t="shared" si="41"/>
        <v>1</v>
      </c>
      <c r="DB11" s="38">
        <f t="shared" si="41"/>
        <v>41</v>
      </c>
      <c r="DC11" s="38">
        <f t="shared" si="41"/>
        <v>7</v>
      </c>
      <c r="DD11" s="38">
        <f t="shared" si="41"/>
        <v>7</v>
      </c>
      <c r="DE11" s="38">
        <f t="shared" si="41"/>
        <v>3</v>
      </c>
      <c r="DF11" s="38">
        <f t="shared" si="41"/>
        <v>9</v>
      </c>
      <c r="DG11" s="38">
        <f t="shared" si="41"/>
        <v>6</v>
      </c>
      <c r="DH11" s="38">
        <f t="shared" si="41"/>
        <v>4</v>
      </c>
      <c r="DI11" s="38">
        <f t="shared" si="41"/>
        <v>4</v>
      </c>
      <c r="DJ11" s="38">
        <f t="shared" si="41"/>
        <v>40</v>
      </c>
      <c r="DK11" s="38">
        <f t="shared" si="41"/>
        <v>81</v>
      </c>
      <c r="DL11" s="38">
        <f t="shared" ref="DL11" si="42">SUM(DL4:DL10)</f>
        <v>1116</v>
      </c>
      <c r="DM11" s="38">
        <f t="shared" ref="DM11" si="43">SUM(DM4:DM10)</f>
        <v>679</v>
      </c>
      <c r="DN11" s="38">
        <f t="shared" ref="DN11" si="44">SUM(DN4:DN10)</f>
        <v>1202</v>
      </c>
      <c r="DO11" s="38">
        <f t="shared" ref="DO11" si="45">SUM(DO4:DO10)</f>
        <v>1410</v>
      </c>
      <c r="DP11" s="38">
        <f t="shared" ref="DP11" si="46">SUM(DP4:DP10)</f>
        <v>1941</v>
      </c>
      <c r="DQ11" s="38">
        <f t="shared" ref="DQ11" si="47">SUM(DQ4:DQ10)</f>
        <v>1619</v>
      </c>
      <c r="DR11" s="38">
        <f t="shared" ref="DR11" si="48">SUM(DR4:DR10)</f>
        <v>930</v>
      </c>
      <c r="DS11" s="38">
        <f t="shared" ref="DS11" si="49">SUM(DS4:DS10)</f>
        <v>8897</v>
      </c>
      <c r="DT11" s="38">
        <f t="shared" ref="DT11" si="50">SUM(DT4:DT10)</f>
        <v>1020</v>
      </c>
      <c r="DU11" s="38">
        <f t="shared" ref="DU11" si="51">SUM(DU4:DU10)</f>
        <v>602</v>
      </c>
      <c r="DV11" s="38">
        <f t="shared" ref="DV11" si="52">SUM(DV4:DV10)</f>
        <v>866</v>
      </c>
      <c r="DW11" s="38">
        <f t="shared" ref="DW11" si="53">SUM(DW4:DW10)</f>
        <v>1222</v>
      </c>
      <c r="DX11" s="38">
        <f t="shared" ref="DX11" si="54">SUM(DX4:DX10)</f>
        <v>1628</v>
      </c>
      <c r="DY11" s="38">
        <f t="shared" ref="DY11" si="55">SUM(DY4:DY10)</f>
        <v>1433</v>
      </c>
      <c r="DZ11" s="38">
        <f t="shared" ref="DZ11" si="56">SUM(DZ4:DZ10)</f>
        <v>648</v>
      </c>
      <c r="EA11" s="38">
        <f t="shared" ref="EA11" si="57">SUM(EA4:EA10)</f>
        <v>7419</v>
      </c>
      <c r="EB11" s="38">
        <f t="shared" ref="EB11" si="58">SUM(EB4:EB10)</f>
        <v>16316</v>
      </c>
      <c r="EC11" s="38">
        <f t="shared" ref="EC11" si="59">SUM(EC4:EC10)</f>
        <v>10</v>
      </c>
      <c r="ED11" s="38">
        <f t="shared" ref="ED11" si="60">SUM(ED4:ED10)</f>
        <v>12</v>
      </c>
      <c r="EE11" s="38">
        <f t="shared" si="26"/>
        <v>22</v>
      </c>
      <c r="EF11" s="38">
        <f t="shared" ref="EF11" si="61">SUM(EF4:EF10)</f>
        <v>287</v>
      </c>
      <c r="EG11" s="38">
        <f t="shared" ref="EG11" si="62">SUM(EG4:EG10)</f>
        <v>57</v>
      </c>
      <c r="EH11" s="38">
        <f t="shared" si="27"/>
        <v>344</v>
      </c>
      <c r="EI11" s="38">
        <f t="shared" ref="EI11" si="63">SUM(EI4:EI10)</f>
        <v>16810</v>
      </c>
      <c r="EJ11" s="38">
        <f t="shared" ref="EJ11" si="64">SUM(EJ4:EJ10)</f>
        <v>2033</v>
      </c>
      <c r="EK11" s="482">
        <f>EF11/EI11</f>
        <v>1.7073170731707318E-2</v>
      </c>
      <c r="EL11" s="482">
        <f>EG11/EJ11</f>
        <v>2.8037383177570093E-2</v>
      </c>
    </row>
    <row r="12" spans="1:148" x14ac:dyDescent="0.25">
      <c r="O12" s="494">
        <f>O11/Q11</f>
        <v>0.12195121951219512</v>
      </c>
      <c r="P12" s="96">
        <f>P11/Q11</f>
        <v>0.87804878048780488</v>
      </c>
      <c r="AS12" s="416">
        <f>AS11/AJ11</f>
        <v>0.40469208211143692</v>
      </c>
      <c r="BA12" s="416">
        <f>BA11/AJ11</f>
        <v>0.58944281524926689</v>
      </c>
      <c r="BB12" s="398">
        <f>BB11</f>
        <v>26</v>
      </c>
      <c r="BC12" s="398">
        <f>BC11+BD11</f>
        <v>75</v>
      </c>
      <c r="BE12" s="398">
        <f>BE11+BF11</f>
        <v>99</v>
      </c>
      <c r="BF12" s="398"/>
      <c r="BG12" s="398">
        <f>BG11+BH11</f>
        <v>41</v>
      </c>
      <c r="BH12" s="398"/>
      <c r="BI12" s="398"/>
      <c r="BJ12" s="398"/>
      <c r="BK12" s="398"/>
      <c r="BL12" s="398"/>
      <c r="BM12" s="398"/>
      <c r="BN12" s="398"/>
      <c r="BO12" s="398"/>
      <c r="BP12" s="398"/>
      <c r="BQ12" s="398">
        <f>BK11</f>
        <v>473</v>
      </c>
      <c r="BR12" s="398">
        <f>BL11+BM11</f>
        <v>665</v>
      </c>
      <c r="BT12" s="398">
        <f>BN11+BO11</f>
        <v>1847</v>
      </c>
      <c r="BU12" s="398"/>
      <c r="BV12" s="398">
        <f>BP11+BQ11</f>
        <v>1247</v>
      </c>
      <c r="BW12" s="398"/>
      <c r="CQ12" s="465">
        <f>CK11/CT11</f>
        <v>0.41061705989110708</v>
      </c>
      <c r="CY12" s="465">
        <f>CS11/CT11</f>
        <v>0.58938294010889292</v>
      </c>
      <c r="CZ12" s="465">
        <f t="shared" si="23"/>
        <v>1</v>
      </c>
      <c r="DH12" s="465">
        <f>DB11/DK11</f>
        <v>0.50617283950617287</v>
      </c>
      <c r="DP12" s="465">
        <f>DJ11/DK11</f>
        <v>0.49382716049382713</v>
      </c>
      <c r="DQ12" s="468">
        <f t="shared" si="24"/>
        <v>1</v>
      </c>
      <c r="DY12" s="465">
        <f>DS11/EB11</f>
        <v>0.54529296396175531</v>
      </c>
      <c r="EG12" s="465">
        <f>EA11/EB11</f>
        <v>0.45470703603824469</v>
      </c>
      <c r="EH12" s="468">
        <f t="shared" ref="EH12" si="65">DY12+EG12</f>
        <v>1</v>
      </c>
      <c r="EI12" s="468">
        <f t="shared" ref="EI12" si="66">DZ12+EH12</f>
        <v>1</v>
      </c>
      <c r="EJ12" s="468">
        <f t="shared" ref="EJ12" si="67">EA12+EI12</f>
        <v>1</v>
      </c>
      <c r="EK12" s="468">
        <f t="shared" ref="EK12" si="68">EB12+EJ12</f>
        <v>1</v>
      </c>
      <c r="EL12" s="468">
        <f t="shared" ref="EL12" si="69">EC12+EK12</f>
        <v>1</v>
      </c>
      <c r="EM12" s="468">
        <f t="shared" ref="EM12" si="70">ED12+EL12</f>
        <v>1</v>
      </c>
      <c r="EN12" s="468">
        <f t="shared" ref="EN12" si="71">EE12+EM12</f>
        <v>1</v>
      </c>
      <c r="EO12" s="468">
        <f t="shared" ref="EO12" si="72">EF12+EN12</f>
        <v>1</v>
      </c>
      <c r="EP12" s="468">
        <f t="shared" ref="EP12" si="73">EG12+EO12</f>
        <v>1.4547070360382448</v>
      </c>
      <c r="EQ12" s="468" t="e">
        <f>EI12+#REF!</f>
        <v>#REF!</v>
      </c>
      <c r="ER12" s="468" t="e">
        <f>EJ12+EQ12</f>
        <v>#REF!</v>
      </c>
    </row>
    <row r="13" spans="1:148" x14ac:dyDescent="0.25">
      <c r="BQ13" s="398">
        <f>BR11+BS11</f>
        <v>2067</v>
      </c>
      <c r="BS13" s="398">
        <f>BT11+BU11</f>
        <v>3818</v>
      </c>
      <c r="BU13" s="398">
        <f>BV11+BW11</f>
        <v>4650</v>
      </c>
      <c r="BW13" s="398">
        <f>BX11+BY11</f>
        <v>12921</v>
      </c>
    </row>
    <row r="14" spans="1:148" ht="13.5" x14ac:dyDescent="0.3">
      <c r="CC14" s="46" t="s">
        <v>25</v>
      </c>
      <c r="CD14" s="86" t="s">
        <v>25</v>
      </c>
      <c r="CE14" s="86" t="s">
        <v>25</v>
      </c>
      <c r="CF14" s="86" t="s">
        <v>25</v>
      </c>
      <c r="CG14" s="86" t="s">
        <v>25</v>
      </c>
      <c r="CH14" s="86" t="s">
        <v>25</v>
      </c>
      <c r="CI14" s="86" t="s">
        <v>25</v>
      </c>
      <c r="CJ14" s="86"/>
    </row>
    <row r="15" spans="1:148" ht="13.5" x14ac:dyDescent="0.3">
      <c r="AL15" s="399"/>
      <c r="AM15" s="162" t="s">
        <v>799</v>
      </c>
      <c r="AN15" s="365" t="s">
        <v>799</v>
      </c>
      <c r="AO15" s="365" t="s">
        <v>799</v>
      </c>
      <c r="AP15" s="365" t="s">
        <v>799</v>
      </c>
      <c r="AQ15" s="365" t="s">
        <v>799</v>
      </c>
      <c r="AR15" s="365" t="s">
        <v>799</v>
      </c>
      <c r="AS15" s="366" t="s">
        <v>799</v>
      </c>
      <c r="AT15" s="179"/>
      <c r="BK15" s="399"/>
      <c r="BL15" s="405" t="s">
        <v>20</v>
      </c>
      <c r="BM15" s="405" t="s">
        <v>21</v>
      </c>
      <c r="BN15" s="405" t="s">
        <v>22</v>
      </c>
      <c r="BO15" s="406" t="s">
        <v>23</v>
      </c>
      <c r="CC15" s="417" t="s">
        <v>36</v>
      </c>
      <c r="CD15" s="20" t="s">
        <v>37</v>
      </c>
      <c r="CE15" s="20" t="s">
        <v>38</v>
      </c>
      <c r="CF15" s="20" t="s">
        <v>39</v>
      </c>
      <c r="CG15" s="20" t="s">
        <v>40</v>
      </c>
      <c r="CH15" s="20" t="s">
        <v>41</v>
      </c>
      <c r="CI15" s="20" t="s">
        <v>42</v>
      </c>
      <c r="CJ15" s="456"/>
      <c r="CT15" s="399"/>
      <c r="CU15" s="162" t="s">
        <v>830</v>
      </c>
      <c r="CV15" s="365" t="s">
        <v>830</v>
      </c>
      <c r="CW15" s="365" t="s">
        <v>830</v>
      </c>
      <c r="CX15" s="365" t="s">
        <v>830</v>
      </c>
      <c r="CY15" s="365" t="s">
        <v>830</v>
      </c>
      <c r="CZ15" s="365" t="s">
        <v>830</v>
      </c>
      <c r="DA15" s="366" t="s">
        <v>830</v>
      </c>
      <c r="DK15" s="399"/>
      <c r="DL15" s="162" t="s">
        <v>830</v>
      </c>
      <c r="DM15" s="365" t="s">
        <v>830</v>
      </c>
      <c r="DN15" s="365" t="s">
        <v>830</v>
      </c>
      <c r="DO15" s="365" t="s">
        <v>830</v>
      </c>
      <c r="DP15" s="365" t="s">
        <v>830</v>
      </c>
      <c r="DQ15" s="365" t="s">
        <v>830</v>
      </c>
      <c r="DR15" s="366" t="s">
        <v>830</v>
      </c>
    </row>
    <row r="16" spans="1:148" ht="13.5" x14ac:dyDescent="0.3">
      <c r="AL16" s="400"/>
      <c r="AM16" s="255" t="s">
        <v>36</v>
      </c>
      <c r="AN16" s="161" t="s">
        <v>37</v>
      </c>
      <c r="AO16" s="161" t="s">
        <v>38</v>
      </c>
      <c r="AP16" s="161" t="s">
        <v>39</v>
      </c>
      <c r="AQ16" s="161" t="s">
        <v>40</v>
      </c>
      <c r="AR16" s="161" t="s">
        <v>41</v>
      </c>
      <c r="AS16" s="164" t="s">
        <v>42</v>
      </c>
      <c r="AT16" s="414"/>
      <c r="BK16" s="388" t="s">
        <v>802</v>
      </c>
      <c r="BL16" s="410">
        <f>BB12</f>
        <v>26</v>
      </c>
      <c r="BM16" s="410">
        <f>BC12</f>
        <v>75</v>
      </c>
      <c r="BN16" s="410">
        <f>BE12</f>
        <v>99</v>
      </c>
      <c r="BO16" s="411">
        <f>BG12</f>
        <v>41</v>
      </c>
      <c r="CB16" s="419" t="s">
        <v>310</v>
      </c>
      <c r="CC16" s="38">
        <v>191</v>
      </c>
      <c r="CD16" s="9">
        <v>63</v>
      </c>
      <c r="CE16" s="9">
        <v>124</v>
      </c>
      <c r="CF16" s="9">
        <v>238</v>
      </c>
      <c r="CG16" s="9">
        <v>321</v>
      </c>
      <c r="CH16" s="9">
        <v>230</v>
      </c>
      <c r="CI16" s="9">
        <v>95</v>
      </c>
      <c r="CJ16" s="457"/>
      <c r="CT16" s="400"/>
      <c r="CU16" s="255" t="s">
        <v>36</v>
      </c>
      <c r="CV16" s="161" t="s">
        <v>37</v>
      </c>
      <c r="CW16" s="161" t="s">
        <v>38</v>
      </c>
      <c r="CX16" s="161" t="s">
        <v>39</v>
      </c>
      <c r="CY16" s="161" t="s">
        <v>40</v>
      </c>
      <c r="CZ16" s="161" t="s">
        <v>41</v>
      </c>
      <c r="DA16" s="164" t="s">
        <v>42</v>
      </c>
      <c r="DK16" s="400"/>
      <c r="DL16" s="255" t="s">
        <v>36</v>
      </c>
      <c r="DM16" s="161" t="s">
        <v>37</v>
      </c>
      <c r="DN16" s="161" t="s">
        <v>38</v>
      </c>
      <c r="DO16" s="161" t="s">
        <v>39</v>
      </c>
      <c r="DP16" s="161" t="s">
        <v>40</v>
      </c>
      <c r="DQ16" s="161" t="s">
        <v>41</v>
      </c>
      <c r="DR16" s="164" t="s">
        <v>42</v>
      </c>
    </row>
    <row r="17" spans="3:122" ht="13.5" x14ac:dyDescent="0.3">
      <c r="AL17" s="400" t="s">
        <v>310</v>
      </c>
      <c r="AM17" s="93">
        <v>21</v>
      </c>
      <c r="AN17" s="93">
        <v>14</v>
      </c>
      <c r="AO17" s="93">
        <v>25</v>
      </c>
      <c r="AP17" s="93">
        <v>29</v>
      </c>
      <c r="AQ17" s="93">
        <v>20</v>
      </c>
      <c r="AR17" s="93">
        <v>18</v>
      </c>
      <c r="AS17" s="401">
        <v>11</v>
      </c>
      <c r="BK17" s="388" t="s">
        <v>805</v>
      </c>
      <c r="BL17" s="410">
        <f>BQ12</f>
        <v>473</v>
      </c>
      <c r="BM17" s="410">
        <f>BR12</f>
        <v>665</v>
      </c>
      <c r="BN17" s="410">
        <f>BT12</f>
        <v>1847</v>
      </c>
      <c r="BO17" s="411">
        <f>BV12</f>
        <v>1247</v>
      </c>
      <c r="CB17" s="419" t="s">
        <v>311</v>
      </c>
      <c r="CC17" s="38">
        <v>187</v>
      </c>
      <c r="CD17" s="9">
        <v>95</v>
      </c>
      <c r="CE17" s="9">
        <v>189</v>
      </c>
      <c r="CF17" s="9">
        <v>364</v>
      </c>
      <c r="CG17" s="9">
        <v>477</v>
      </c>
      <c r="CH17" s="9">
        <v>355</v>
      </c>
      <c r="CI17" s="175">
        <v>128</v>
      </c>
      <c r="CJ17" s="457"/>
      <c r="CT17" s="400" t="s">
        <v>310</v>
      </c>
      <c r="CU17" s="410">
        <f>CU11</f>
        <v>12</v>
      </c>
      <c r="CV17" s="410">
        <f t="shared" ref="CV17:DA17" si="74">CV11</f>
        <v>3</v>
      </c>
      <c r="CW17" s="410">
        <f t="shared" si="74"/>
        <v>7</v>
      </c>
      <c r="CX17" s="410">
        <f t="shared" si="74"/>
        <v>8</v>
      </c>
      <c r="CY17" s="410">
        <f t="shared" si="74"/>
        <v>7</v>
      </c>
      <c r="CZ17" s="410">
        <f t="shared" si="74"/>
        <v>3</v>
      </c>
      <c r="DA17" s="410">
        <f t="shared" si="74"/>
        <v>1</v>
      </c>
      <c r="DK17" s="400" t="s">
        <v>310</v>
      </c>
      <c r="DL17" s="410">
        <f>DL11</f>
        <v>1116</v>
      </c>
      <c r="DM17" s="410">
        <f t="shared" ref="DM17:DR17" si="75">DM11</f>
        <v>679</v>
      </c>
      <c r="DN17" s="410">
        <f t="shared" si="75"/>
        <v>1202</v>
      </c>
      <c r="DO17" s="410">
        <f t="shared" si="75"/>
        <v>1410</v>
      </c>
      <c r="DP17" s="410">
        <f t="shared" si="75"/>
        <v>1941</v>
      </c>
      <c r="DQ17" s="410">
        <f t="shared" si="75"/>
        <v>1619</v>
      </c>
      <c r="DR17" s="410">
        <f t="shared" si="75"/>
        <v>930</v>
      </c>
    </row>
    <row r="18" spans="3:122" ht="13" x14ac:dyDescent="0.3">
      <c r="AL18" s="420" t="s">
        <v>311</v>
      </c>
      <c r="AM18" s="407">
        <v>20</v>
      </c>
      <c r="AN18" s="407">
        <v>24</v>
      </c>
      <c r="AO18" s="407">
        <v>39</v>
      </c>
      <c r="AP18" s="407">
        <v>45</v>
      </c>
      <c r="AQ18" s="407">
        <v>41</v>
      </c>
      <c r="AR18" s="407">
        <v>25</v>
      </c>
      <c r="AS18" s="408">
        <v>7</v>
      </c>
      <c r="BK18" s="388" t="s">
        <v>224</v>
      </c>
      <c r="BL18" s="412">
        <f>BZ11</f>
        <v>3466</v>
      </c>
      <c r="BM18" s="412">
        <f>CA11</f>
        <v>5103</v>
      </c>
      <c r="BN18" s="412">
        <f>CB11</f>
        <v>6729</v>
      </c>
      <c r="BO18" s="413">
        <f>CC11</f>
        <v>18512</v>
      </c>
      <c r="CP18" s="469"/>
      <c r="CT18" s="420" t="s">
        <v>311</v>
      </c>
      <c r="CU18" s="412">
        <f>DC11</f>
        <v>7</v>
      </c>
      <c r="CV18" s="412">
        <f t="shared" ref="CV18" si="76">DD11</f>
        <v>7</v>
      </c>
      <c r="CW18" s="412">
        <f t="shared" ref="CW18" si="77">DE11</f>
        <v>3</v>
      </c>
      <c r="CX18" s="412">
        <f t="shared" ref="CX18" si="78">DF11</f>
        <v>9</v>
      </c>
      <c r="CY18" s="412">
        <f t="shared" ref="CY18" si="79">DG11</f>
        <v>6</v>
      </c>
      <c r="CZ18" s="412">
        <f t="shared" ref="CZ18" si="80">DH11</f>
        <v>4</v>
      </c>
      <c r="DA18" s="412">
        <f t="shared" ref="DA18" si="81">DI11</f>
        <v>4</v>
      </c>
      <c r="DK18" s="420" t="s">
        <v>311</v>
      </c>
      <c r="DL18" s="412">
        <f>DT11</f>
        <v>1020</v>
      </c>
      <c r="DM18" s="412">
        <f t="shared" ref="DM18:DR18" si="82">DU11</f>
        <v>602</v>
      </c>
      <c r="DN18" s="412">
        <f t="shared" si="82"/>
        <v>866</v>
      </c>
      <c r="DO18" s="412">
        <f t="shared" si="82"/>
        <v>1222</v>
      </c>
      <c r="DP18" s="412">
        <f t="shared" si="82"/>
        <v>1628</v>
      </c>
      <c r="DQ18" s="412">
        <f t="shared" si="82"/>
        <v>1433</v>
      </c>
      <c r="DR18" s="412">
        <f t="shared" si="82"/>
        <v>648</v>
      </c>
    </row>
    <row r="23" spans="3:122" ht="15.5" x14ac:dyDescent="0.35">
      <c r="BU23" s="425" t="s">
        <v>810</v>
      </c>
      <c r="BV23" s="421"/>
      <c r="BW23" s="421"/>
      <c r="BX23" s="427">
        <f>AJ11</f>
        <v>341</v>
      </c>
      <c r="BY23" s="422"/>
    </row>
    <row r="24" spans="3:122" ht="15.5" x14ac:dyDescent="0.35">
      <c r="BU24" s="426" t="s">
        <v>811</v>
      </c>
      <c r="BV24" s="423"/>
      <c r="BW24" s="423"/>
      <c r="BX24" s="428">
        <v>3</v>
      </c>
      <c r="BY24" s="424">
        <f>BX24/BX23</f>
        <v>8.7976539589442824E-3</v>
      </c>
    </row>
    <row r="26" spans="3:122" ht="13.5" x14ac:dyDescent="0.3">
      <c r="C26" s="39" t="s">
        <v>804</v>
      </c>
      <c r="D26" s="7" t="s">
        <v>230</v>
      </c>
      <c r="E26" s="7" t="s">
        <v>838</v>
      </c>
      <c r="F26" s="7" t="s">
        <v>839</v>
      </c>
      <c r="G26" s="7" t="s">
        <v>28</v>
      </c>
      <c r="H26" s="7" t="s">
        <v>840</v>
      </c>
      <c r="I26" s="7" t="s">
        <v>841</v>
      </c>
      <c r="J26" s="7" t="s">
        <v>842</v>
      </c>
      <c r="K26" s="7" t="s">
        <v>377</v>
      </c>
      <c r="L26" s="7" t="s">
        <v>799</v>
      </c>
      <c r="M26" s="7" t="s">
        <v>843</v>
      </c>
    </row>
    <row r="27" spans="3:122" ht="13.5" x14ac:dyDescent="0.3">
      <c r="C27" s="40"/>
      <c r="D27" s="21"/>
      <c r="E27" s="21"/>
      <c r="F27" s="21"/>
      <c r="G27" s="21"/>
      <c r="H27" s="21"/>
      <c r="I27" s="21"/>
      <c r="J27" s="21"/>
      <c r="K27" s="21"/>
      <c r="L27" s="493"/>
    </row>
    <row r="28" spans="3:122" x14ac:dyDescent="0.25">
      <c r="C28" s="154">
        <v>607</v>
      </c>
      <c r="D28" s="67">
        <v>253</v>
      </c>
      <c r="E28" s="67">
        <v>164</v>
      </c>
      <c r="F28" s="67">
        <v>54</v>
      </c>
      <c r="G28" s="67">
        <v>75</v>
      </c>
      <c r="H28" s="67">
        <v>553</v>
      </c>
      <c r="I28" s="67">
        <v>255</v>
      </c>
      <c r="J28" s="67">
        <v>217</v>
      </c>
      <c r="K28" s="67">
        <v>144</v>
      </c>
      <c r="L28" s="67">
        <v>38</v>
      </c>
    </row>
    <row r="29" spans="3:122" x14ac:dyDescent="0.25">
      <c r="C29" s="41">
        <v>616</v>
      </c>
      <c r="D29" s="26">
        <v>169</v>
      </c>
      <c r="E29" s="26">
        <v>137</v>
      </c>
      <c r="F29" s="26">
        <v>52</v>
      </c>
      <c r="G29" s="26">
        <v>63</v>
      </c>
      <c r="H29" s="26">
        <v>430</v>
      </c>
      <c r="I29" s="26">
        <v>204</v>
      </c>
      <c r="J29" s="26">
        <v>168</v>
      </c>
      <c r="K29" s="26">
        <v>121</v>
      </c>
      <c r="L29" s="26">
        <v>41</v>
      </c>
    </row>
    <row r="30" spans="3:122" x14ac:dyDescent="0.25">
      <c r="C30" s="41">
        <v>660</v>
      </c>
      <c r="D30" s="26">
        <v>171</v>
      </c>
      <c r="E30" s="26">
        <v>106</v>
      </c>
      <c r="F30" s="26">
        <v>62</v>
      </c>
      <c r="G30" s="26">
        <v>43</v>
      </c>
      <c r="H30" s="26">
        <v>338</v>
      </c>
      <c r="I30" s="26">
        <v>217</v>
      </c>
      <c r="J30" s="26">
        <v>204</v>
      </c>
      <c r="K30" s="26">
        <v>96</v>
      </c>
      <c r="L30" s="26">
        <v>51</v>
      </c>
    </row>
    <row r="31" spans="3:122" x14ac:dyDescent="0.25">
      <c r="C31" s="41">
        <v>655</v>
      </c>
      <c r="D31" s="26">
        <v>151</v>
      </c>
      <c r="E31" s="26">
        <v>110</v>
      </c>
      <c r="F31" s="26">
        <v>63</v>
      </c>
      <c r="G31" s="26">
        <v>50</v>
      </c>
      <c r="H31" s="26">
        <v>319</v>
      </c>
      <c r="I31" s="26">
        <v>189</v>
      </c>
      <c r="J31" s="26">
        <v>197</v>
      </c>
      <c r="K31" s="26">
        <v>123</v>
      </c>
      <c r="L31" s="26">
        <v>61</v>
      </c>
    </row>
    <row r="32" spans="3:122" x14ac:dyDescent="0.25">
      <c r="C32" s="41">
        <v>590</v>
      </c>
      <c r="D32" s="26">
        <v>130</v>
      </c>
      <c r="E32" s="26">
        <v>101</v>
      </c>
      <c r="F32" s="26">
        <v>59</v>
      </c>
      <c r="G32" s="26">
        <v>35</v>
      </c>
      <c r="H32" s="26">
        <v>341</v>
      </c>
      <c r="I32" s="26">
        <v>195</v>
      </c>
      <c r="J32" s="26">
        <v>199</v>
      </c>
      <c r="K32" s="26">
        <v>99</v>
      </c>
      <c r="L32" s="26">
        <v>50</v>
      </c>
    </row>
    <row r="33" spans="2:13" x14ac:dyDescent="0.25">
      <c r="C33" s="41">
        <v>730</v>
      </c>
      <c r="D33" s="26">
        <v>131</v>
      </c>
      <c r="E33" s="26">
        <v>114</v>
      </c>
      <c r="F33" s="26">
        <v>62</v>
      </c>
      <c r="G33" s="26">
        <v>52</v>
      </c>
      <c r="H33" s="26">
        <v>259</v>
      </c>
      <c r="I33" s="26">
        <v>229</v>
      </c>
      <c r="J33" s="26">
        <v>200</v>
      </c>
      <c r="K33" s="26">
        <v>103</v>
      </c>
      <c r="L33" s="26">
        <v>46</v>
      </c>
    </row>
    <row r="34" spans="2:13" x14ac:dyDescent="0.25">
      <c r="C34" s="41">
        <v>0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/>
    </row>
    <row r="35" spans="2:13" ht="13.5" x14ac:dyDescent="0.3">
      <c r="C35" s="42">
        <f t="shared" ref="C35:L35" si="83">SUM(C28:C34)</f>
        <v>3858</v>
      </c>
      <c r="D35" s="43">
        <f t="shared" si="83"/>
        <v>1005</v>
      </c>
      <c r="E35" s="43">
        <f t="shared" si="83"/>
        <v>732</v>
      </c>
      <c r="F35" s="43">
        <f t="shared" si="83"/>
        <v>352</v>
      </c>
      <c r="G35" s="43">
        <f t="shared" si="83"/>
        <v>318</v>
      </c>
      <c r="H35" s="43">
        <f t="shared" si="83"/>
        <v>2240</v>
      </c>
      <c r="I35" s="43">
        <f t="shared" si="83"/>
        <v>1289</v>
      </c>
      <c r="J35" s="43">
        <f t="shared" si="83"/>
        <v>1185</v>
      </c>
      <c r="K35" s="43">
        <f t="shared" si="83"/>
        <v>686</v>
      </c>
      <c r="L35" s="43">
        <f t="shared" si="83"/>
        <v>287</v>
      </c>
    </row>
    <row r="36" spans="2:13" ht="13.5" x14ac:dyDescent="0.3">
      <c r="B36" s="398">
        <f>F4+F5+F6+F7+F8+F9</f>
        <v>16396</v>
      </c>
      <c r="C36" s="81">
        <f t="shared" ref="C36:L36" si="84">C35/$B$36</f>
        <v>0.23530129299829228</v>
      </c>
      <c r="D36" s="81">
        <f t="shared" si="84"/>
        <v>6.1295437911685777E-2</v>
      </c>
      <c r="E36" s="81">
        <f t="shared" si="84"/>
        <v>4.4645035374481584E-2</v>
      </c>
      <c r="F36" s="81">
        <f t="shared" si="84"/>
        <v>2.1468650890461089E-2</v>
      </c>
      <c r="G36" s="81">
        <f t="shared" si="84"/>
        <v>1.9394974383996098E-2</v>
      </c>
      <c r="H36" s="81">
        <f t="shared" si="84"/>
        <v>0.13661868748475237</v>
      </c>
      <c r="I36" s="81">
        <f t="shared" si="84"/>
        <v>7.8616735789216879E-2</v>
      </c>
      <c r="J36" s="81">
        <f t="shared" si="84"/>
        <v>7.2273725298853383E-2</v>
      </c>
      <c r="K36" s="81">
        <f t="shared" si="84"/>
        <v>4.1839473042205415E-2</v>
      </c>
      <c r="L36" s="81">
        <f t="shared" si="84"/>
        <v>1.7504269333983899E-2</v>
      </c>
      <c r="M36" s="492">
        <f>1-C36-D36-E36-F36-G36-H36-I36-J36-K36-L36</f>
        <v>0.27104171749207112</v>
      </c>
    </row>
    <row r="37" spans="2:13" ht="13.5" x14ac:dyDescent="0.3"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</sheetData>
  <mergeCells count="14">
    <mergeCell ref="DL1:DR1"/>
    <mergeCell ref="DT1:DZ1"/>
    <mergeCell ref="CU1:DA1"/>
    <mergeCell ref="DC1:DI1"/>
    <mergeCell ref="BB1:BH1"/>
    <mergeCell ref="CD1:CJ1"/>
    <mergeCell ref="CL1:CR1"/>
    <mergeCell ref="AL1:AR1"/>
    <mergeCell ref="AT1:AZ1"/>
    <mergeCell ref="BK1:BQ1"/>
    <mergeCell ref="BR1:BX1"/>
    <mergeCell ref="F1:N1"/>
    <mergeCell ref="O1:AI1"/>
    <mergeCell ref="AJ1:AK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K245"/>
  <sheetViews>
    <sheetView zoomScaleNormal="100" workbookViewId="0">
      <pane ySplit="2" topLeftCell="A3" activePane="bottomLeft" state="frozen"/>
      <selection activeCell="CZ1" sqref="CZ1"/>
      <selection pane="bottomLeft" activeCell="I14" sqref="I14"/>
    </sheetView>
  </sheetViews>
  <sheetFormatPr baseColWidth="10" defaultColWidth="11.453125" defaultRowHeight="14.5" x14ac:dyDescent="0.35"/>
  <cols>
    <col min="1" max="1" width="20" style="294" customWidth="1"/>
    <col min="2" max="2" width="11.453125" style="294"/>
    <col min="3" max="3" width="12" style="295" customWidth="1"/>
    <col min="4" max="9" width="12" style="294" customWidth="1"/>
    <col min="10" max="12" width="11.453125" style="296"/>
    <col min="13" max="15" width="9" style="297" customWidth="1"/>
    <col min="16" max="16" width="15.1796875" style="298" customWidth="1"/>
    <col min="17" max="20" width="7.453125" style="299" customWidth="1"/>
    <col min="21" max="28" width="5.26953125" style="300" customWidth="1"/>
    <col min="29" max="33" width="5.7265625" style="305" customWidth="1"/>
    <col min="34" max="37" width="11.453125" style="303"/>
    <col min="38" max="38" width="13.1796875" style="303" customWidth="1"/>
    <col min="39" max="42" width="11.453125" style="304"/>
    <col min="43" max="45" width="11.453125" style="300"/>
    <col min="46" max="48" width="11.453125" style="305"/>
    <col min="49" max="53" width="11.453125" style="306"/>
    <col min="54" max="57" width="11.453125" style="305"/>
    <col min="58" max="62" width="11.453125" style="300"/>
    <col min="63" max="67" width="11.453125" style="297"/>
    <col min="68" max="70" width="11.453125" style="308"/>
    <col min="71" max="74" width="11.453125" style="305"/>
    <col min="75" max="79" width="11.453125" style="307"/>
    <col min="80" max="81" width="11.453125" style="308"/>
    <col min="82" max="86" width="11.453125" style="300"/>
    <col min="87" max="88" width="11.453125" style="304"/>
    <col min="89" max="92" width="11.453125" style="297"/>
    <col min="93" max="95" width="11.453125" style="307"/>
    <col min="96" max="101" width="11.453125" style="308"/>
    <col min="102" max="103" width="11.453125" style="305"/>
    <col min="104" max="107" width="11.453125" style="303"/>
    <col min="108" max="111" width="11.453125" style="305"/>
    <col min="112" max="115" width="11.453125" style="309"/>
    <col min="116" max="119" width="11.453125" style="298"/>
    <col min="120" max="123" width="11.453125" style="306"/>
    <col min="124" max="127" width="11.453125" style="297"/>
    <col min="128" max="131" width="11.453125" style="306"/>
    <col min="132" max="133" width="11.453125" style="307"/>
    <col min="134" max="135" width="11.453125" style="310"/>
    <col min="136" max="136" width="11.453125" style="311"/>
    <col min="137" max="138" width="11.453125" style="312"/>
    <col min="139" max="139" width="11.453125" style="308"/>
    <col min="140" max="141" width="11.453125" style="313"/>
    <col min="142" max="16384" width="11.453125" style="308"/>
  </cols>
  <sheetData>
    <row r="1" spans="1:141" ht="22.5" customHeight="1" x14ac:dyDescent="0.35">
      <c r="B1" s="294" t="s">
        <v>521</v>
      </c>
      <c r="C1" s="295" t="s">
        <v>522</v>
      </c>
      <c r="D1" s="294" t="s">
        <v>523</v>
      </c>
      <c r="E1" s="294" t="s">
        <v>524</v>
      </c>
      <c r="F1" s="294" t="s">
        <v>525</v>
      </c>
      <c r="G1" s="294" t="s">
        <v>526</v>
      </c>
      <c r="H1" s="294" t="s">
        <v>527</v>
      </c>
      <c r="I1" s="294" t="s">
        <v>528</v>
      </c>
      <c r="J1" s="296" t="s">
        <v>529</v>
      </c>
      <c r="K1" s="296" t="s">
        <v>530</v>
      </c>
      <c r="L1" s="296" t="s">
        <v>531</v>
      </c>
      <c r="M1" s="297" t="s">
        <v>532</v>
      </c>
      <c r="N1" s="297" t="s">
        <v>533</v>
      </c>
      <c r="O1" s="297" t="s">
        <v>534</v>
      </c>
      <c r="P1" s="298" t="s">
        <v>535</v>
      </c>
      <c r="Q1" s="299" t="s">
        <v>536</v>
      </c>
      <c r="R1" s="299" t="s">
        <v>537</v>
      </c>
      <c r="S1" s="299" t="s">
        <v>538</v>
      </c>
      <c r="T1" s="299" t="s">
        <v>539</v>
      </c>
      <c r="U1" s="300" t="s">
        <v>540</v>
      </c>
      <c r="V1" s="300" t="s">
        <v>541</v>
      </c>
      <c r="W1" s="300" t="s">
        <v>542</v>
      </c>
      <c r="X1" s="300" t="s">
        <v>543</v>
      </c>
      <c r="Y1" s="300" t="s">
        <v>544</v>
      </c>
      <c r="Z1" s="300" t="s">
        <v>545</v>
      </c>
      <c r="AA1" s="300" t="s">
        <v>546</v>
      </c>
      <c r="AB1" s="300" t="s">
        <v>531</v>
      </c>
      <c r="AC1" s="301" t="s">
        <v>547</v>
      </c>
      <c r="AD1" s="302" t="s">
        <v>548</v>
      </c>
      <c r="AE1" s="302" t="s">
        <v>549</v>
      </c>
      <c r="AF1" s="302" t="s">
        <v>550</v>
      </c>
      <c r="AG1" s="302" t="s">
        <v>551</v>
      </c>
      <c r="AH1" s="303" t="s">
        <v>552</v>
      </c>
      <c r="AI1" s="303" t="s">
        <v>553</v>
      </c>
      <c r="AJ1" s="303" t="s">
        <v>554</v>
      </c>
      <c r="AK1" s="303" t="s">
        <v>555</v>
      </c>
      <c r="AL1" s="303" t="s">
        <v>556</v>
      </c>
      <c r="AM1" s="304" t="s">
        <v>557</v>
      </c>
      <c r="AN1" s="304" t="s">
        <v>558</v>
      </c>
      <c r="AO1" s="304" t="s">
        <v>559</v>
      </c>
      <c r="AP1" s="304" t="s">
        <v>560</v>
      </c>
      <c r="AQ1" s="300" t="s">
        <v>561</v>
      </c>
      <c r="AR1" s="300" t="s">
        <v>562</v>
      </c>
      <c r="AS1" s="300" t="s">
        <v>563</v>
      </c>
      <c r="AT1" s="305" t="s">
        <v>564</v>
      </c>
      <c r="AU1" s="305" t="s">
        <v>565</v>
      </c>
      <c r="AV1" s="305" t="s">
        <v>566</v>
      </c>
      <c r="AW1" s="306" t="s">
        <v>567</v>
      </c>
      <c r="AX1" s="306" t="s">
        <v>568</v>
      </c>
      <c r="AY1" s="306" t="s">
        <v>569</v>
      </c>
      <c r="AZ1" s="306" t="s">
        <v>570</v>
      </c>
      <c r="BA1" s="306" t="s">
        <v>571</v>
      </c>
      <c r="BB1" s="305" t="s">
        <v>572</v>
      </c>
      <c r="BC1" s="305" t="s">
        <v>573</v>
      </c>
      <c r="BD1" s="305" t="s">
        <v>574</v>
      </c>
      <c r="BE1" s="305" t="s">
        <v>531</v>
      </c>
      <c r="BF1" s="300" t="s">
        <v>575</v>
      </c>
      <c r="BG1" s="300" t="s">
        <v>576</v>
      </c>
      <c r="BH1" s="300" t="s">
        <v>577</v>
      </c>
      <c r="BI1" s="300" t="s">
        <v>578</v>
      </c>
      <c r="BJ1" s="300" t="s">
        <v>579</v>
      </c>
      <c r="BK1" s="297" t="s">
        <v>580</v>
      </c>
      <c r="BL1" s="297" t="s">
        <v>581</v>
      </c>
      <c r="BM1" s="297" t="s">
        <v>582</v>
      </c>
      <c r="BN1" s="297" t="s">
        <v>583</v>
      </c>
      <c r="BO1" s="297" t="s">
        <v>531</v>
      </c>
      <c r="BP1" s="297" t="s">
        <v>540</v>
      </c>
      <c r="BQ1" s="297" t="s">
        <v>541</v>
      </c>
      <c r="BR1" s="297" t="s">
        <v>542</v>
      </c>
      <c r="BS1" s="305" t="s">
        <v>584</v>
      </c>
      <c r="BT1" s="305" t="s">
        <v>585</v>
      </c>
      <c r="BU1" s="305" t="s">
        <v>586</v>
      </c>
      <c r="BV1" s="305" t="s">
        <v>587</v>
      </c>
      <c r="BW1" s="307" t="s">
        <v>588</v>
      </c>
      <c r="BX1" s="307" t="s">
        <v>589</v>
      </c>
      <c r="BY1" s="307" t="s">
        <v>590</v>
      </c>
      <c r="BZ1" s="307" t="s">
        <v>591</v>
      </c>
      <c r="CA1" s="307" t="s">
        <v>539</v>
      </c>
      <c r="CB1" s="307" t="s">
        <v>592</v>
      </c>
      <c r="CC1" s="307" t="s">
        <v>593</v>
      </c>
      <c r="CD1" s="300" t="s">
        <v>594</v>
      </c>
      <c r="CE1" s="300" t="s">
        <v>595</v>
      </c>
      <c r="CF1" s="300" t="s">
        <v>596</v>
      </c>
      <c r="CG1" s="300" t="s">
        <v>597</v>
      </c>
      <c r="CH1" s="300" t="s">
        <v>598</v>
      </c>
      <c r="CI1" s="304" t="s">
        <v>599</v>
      </c>
      <c r="CJ1" s="304" t="s">
        <v>600</v>
      </c>
      <c r="CK1" s="297" t="s">
        <v>601</v>
      </c>
      <c r="CL1" s="297" t="s">
        <v>602</v>
      </c>
      <c r="CM1" s="297" t="s">
        <v>603</v>
      </c>
      <c r="CN1" s="297" t="s">
        <v>604</v>
      </c>
      <c r="CO1" s="307" t="s">
        <v>605</v>
      </c>
      <c r="CP1" s="307" t="s">
        <v>606</v>
      </c>
      <c r="CQ1" s="299" t="s">
        <v>538</v>
      </c>
      <c r="CR1" s="308" t="s">
        <v>607</v>
      </c>
      <c r="CS1" s="308" t="s">
        <v>608</v>
      </c>
      <c r="CT1" s="308" t="s">
        <v>609</v>
      </c>
      <c r="CU1" s="308" t="s">
        <v>610</v>
      </c>
      <c r="CV1" s="308" t="s">
        <v>611</v>
      </c>
      <c r="CW1" s="308" t="s">
        <v>612</v>
      </c>
      <c r="CX1" s="305" t="s">
        <v>613</v>
      </c>
      <c r="CY1" s="305" t="s">
        <v>614</v>
      </c>
      <c r="CZ1" s="303" t="s">
        <v>615</v>
      </c>
      <c r="DA1" s="303" t="s">
        <v>616</v>
      </c>
      <c r="DB1" s="303" t="s">
        <v>617</v>
      </c>
      <c r="DC1" s="303" t="s">
        <v>618</v>
      </c>
      <c r="DD1" s="305" t="s">
        <v>619</v>
      </c>
      <c r="DE1" s="305" t="s">
        <v>616</v>
      </c>
      <c r="DF1" s="305" t="s">
        <v>620</v>
      </c>
      <c r="DG1" s="305" t="s">
        <v>618</v>
      </c>
      <c r="DH1" s="309" t="s">
        <v>615</v>
      </c>
      <c r="DI1" s="309" t="s">
        <v>616</v>
      </c>
      <c r="DJ1" s="309" t="s">
        <v>617</v>
      </c>
      <c r="DK1" s="309" t="s">
        <v>618</v>
      </c>
      <c r="DL1" s="298" t="s">
        <v>621</v>
      </c>
      <c r="DM1" s="298" t="s">
        <v>616</v>
      </c>
      <c r="DN1" s="298" t="s">
        <v>617</v>
      </c>
      <c r="DO1" s="298" t="s">
        <v>618</v>
      </c>
      <c r="DP1" s="306" t="s">
        <v>621</v>
      </c>
      <c r="DQ1" s="306" t="s">
        <v>622</v>
      </c>
      <c r="DR1" s="306" t="s">
        <v>617</v>
      </c>
      <c r="DS1" s="306" t="s">
        <v>618</v>
      </c>
      <c r="DT1" s="297" t="s">
        <v>621</v>
      </c>
      <c r="DU1" s="297" t="s">
        <v>622</v>
      </c>
      <c r="DV1" s="297" t="s">
        <v>617</v>
      </c>
      <c r="DW1" s="297" t="s">
        <v>618</v>
      </c>
      <c r="DX1" s="306" t="s">
        <v>621</v>
      </c>
      <c r="DY1" s="306" t="s">
        <v>616</v>
      </c>
      <c r="DZ1" s="306" t="s">
        <v>620</v>
      </c>
      <c r="EA1" s="306" t="s">
        <v>618</v>
      </c>
      <c r="EB1" s="307" t="s">
        <v>592</v>
      </c>
      <c r="EC1" s="307" t="s">
        <v>593</v>
      </c>
      <c r="ED1" s="310" t="s">
        <v>623</v>
      </c>
      <c r="EE1" s="310" t="s">
        <v>624</v>
      </c>
      <c r="EF1" s="311" t="s">
        <v>625</v>
      </c>
      <c r="EG1" s="312" t="s">
        <v>626</v>
      </c>
      <c r="EH1" s="312" t="s">
        <v>627</v>
      </c>
      <c r="EI1" s="308" t="s">
        <v>628</v>
      </c>
    </row>
    <row r="2" spans="1:141" s="294" customFormat="1" ht="1.5" customHeight="1" x14ac:dyDescent="0.35">
      <c r="A2" s="294" t="s">
        <v>629</v>
      </c>
      <c r="B2" s="294" t="s">
        <v>630</v>
      </c>
      <c r="C2" s="295" t="s">
        <v>631</v>
      </c>
      <c r="D2" s="294" t="s">
        <v>632</v>
      </c>
      <c r="E2" s="294" t="s">
        <v>633</v>
      </c>
      <c r="F2" s="294" t="s">
        <v>634</v>
      </c>
      <c r="G2" s="294" t="s">
        <v>635</v>
      </c>
      <c r="H2" s="294" t="s">
        <v>636</v>
      </c>
      <c r="I2" s="294" t="s">
        <v>637</v>
      </c>
      <c r="J2" s="296" t="s">
        <v>638</v>
      </c>
      <c r="K2" s="296" t="s">
        <v>639</v>
      </c>
      <c r="L2" s="296" t="s">
        <v>640</v>
      </c>
      <c r="M2" s="314" t="s">
        <v>641</v>
      </c>
      <c r="N2" s="314" t="s">
        <v>642</v>
      </c>
      <c r="O2" s="314" t="s">
        <v>643</v>
      </c>
      <c r="P2" s="315" t="s">
        <v>644</v>
      </c>
      <c r="Q2" s="299" t="s">
        <v>645</v>
      </c>
      <c r="R2" s="316">
        <v>42064</v>
      </c>
      <c r="S2" s="299" t="s">
        <v>538</v>
      </c>
      <c r="T2" s="299" t="s">
        <v>646</v>
      </c>
      <c r="U2" s="317" t="s">
        <v>647</v>
      </c>
      <c r="V2" s="317" t="s">
        <v>648</v>
      </c>
      <c r="W2" s="317" t="s">
        <v>649</v>
      </c>
      <c r="X2" s="317" t="s">
        <v>650</v>
      </c>
      <c r="Y2" s="317" t="s">
        <v>651</v>
      </c>
      <c r="Z2" s="317" t="s">
        <v>652</v>
      </c>
      <c r="AA2" s="317" t="s">
        <v>653</v>
      </c>
      <c r="AB2" s="317" t="s">
        <v>654</v>
      </c>
      <c r="AC2" s="301" t="s">
        <v>547</v>
      </c>
      <c r="AD2" s="302" t="s">
        <v>548</v>
      </c>
      <c r="AE2" s="302" t="s">
        <v>549</v>
      </c>
      <c r="AF2" s="302" t="s">
        <v>550</v>
      </c>
      <c r="AG2" s="302" t="s">
        <v>551</v>
      </c>
      <c r="AH2" s="318" t="s">
        <v>655</v>
      </c>
      <c r="AI2" s="318" t="s">
        <v>656</v>
      </c>
      <c r="AJ2" s="318" t="s">
        <v>657</v>
      </c>
      <c r="AK2" s="318" t="s">
        <v>658</v>
      </c>
      <c r="AL2" s="318" t="s">
        <v>659</v>
      </c>
      <c r="AM2" s="319" t="s">
        <v>660</v>
      </c>
      <c r="AN2" s="319" t="s">
        <v>661</v>
      </c>
      <c r="AO2" s="319" t="s">
        <v>662</v>
      </c>
      <c r="AP2" s="319" t="s">
        <v>663</v>
      </c>
      <c r="AQ2" s="320" t="s">
        <v>664</v>
      </c>
      <c r="AR2" s="320" t="s">
        <v>665</v>
      </c>
      <c r="AS2" s="320" t="s">
        <v>666</v>
      </c>
      <c r="AT2" s="301" t="s">
        <v>667</v>
      </c>
      <c r="AU2" s="301" t="s">
        <v>668</v>
      </c>
      <c r="AV2" s="301" t="s">
        <v>669</v>
      </c>
      <c r="AW2" s="296" t="s">
        <v>670</v>
      </c>
      <c r="AX2" s="296" t="s">
        <v>671</v>
      </c>
      <c r="AY2" s="296" t="s">
        <v>672</v>
      </c>
      <c r="AZ2" s="296" t="s">
        <v>673</v>
      </c>
      <c r="BA2" s="296" t="s">
        <v>674</v>
      </c>
      <c r="BB2" s="301" t="s">
        <v>675</v>
      </c>
      <c r="BC2" s="301" t="s">
        <v>676</v>
      </c>
      <c r="BD2" s="301" t="s">
        <v>677</v>
      </c>
      <c r="BE2" s="301" t="s">
        <v>654</v>
      </c>
      <c r="BF2" s="317" t="s">
        <v>678</v>
      </c>
      <c r="BG2" s="317" t="s">
        <v>679</v>
      </c>
      <c r="BH2" s="317" t="s">
        <v>680</v>
      </c>
      <c r="BI2" s="317" t="s">
        <v>681</v>
      </c>
      <c r="BJ2" s="317" t="s">
        <v>682</v>
      </c>
      <c r="BK2" s="314" t="s">
        <v>683</v>
      </c>
      <c r="BL2" s="314" t="s">
        <v>684</v>
      </c>
      <c r="BM2" s="314" t="s">
        <v>685</v>
      </c>
      <c r="BN2" s="314" t="s">
        <v>686</v>
      </c>
      <c r="BO2" s="314" t="s">
        <v>687</v>
      </c>
      <c r="BP2" s="294" t="s">
        <v>688</v>
      </c>
      <c r="BQ2" s="294" t="s">
        <v>689</v>
      </c>
      <c r="BR2" s="294" t="s">
        <v>690</v>
      </c>
      <c r="BS2" s="301" t="s">
        <v>691</v>
      </c>
      <c r="BT2" s="301" t="s">
        <v>692</v>
      </c>
      <c r="BU2" s="301" t="s">
        <v>693</v>
      </c>
      <c r="BV2" s="301" t="s">
        <v>694</v>
      </c>
      <c r="BW2" s="299" t="s">
        <v>695</v>
      </c>
      <c r="BX2" s="299" t="s">
        <v>696</v>
      </c>
      <c r="BY2" s="299" t="s">
        <v>697</v>
      </c>
      <c r="BZ2" s="299" t="s">
        <v>698</v>
      </c>
      <c r="CA2" s="299" t="s">
        <v>646</v>
      </c>
      <c r="CB2" s="294" t="s">
        <v>699</v>
      </c>
      <c r="CC2" s="294" t="s">
        <v>593</v>
      </c>
      <c r="CD2" s="317" t="s">
        <v>700</v>
      </c>
      <c r="CE2" s="317" t="s">
        <v>701</v>
      </c>
      <c r="CF2" s="317" t="s">
        <v>702</v>
      </c>
      <c r="CG2" s="317" t="s">
        <v>703</v>
      </c>
      <c r="CH2" s="317" t="s">
        <v>704</v>
      </c>
      <c r="CI2" s="319" t="s">
        <v>705</v>
      </c>
      <c r="CJ2" s="319" t="s">
        <v>706</v>
      </c>
      <c r="CK2" s="314" t="s">
        <v>601</v>
      </c>
      <c r="CL2" s="314" t="s">
        <v>707</v>
      </c>
      <c r="CM2" s="314" t="s">
        <v>708</v>
      </c>
      <c r="CN2" s="314" t="s">
        <v>709</v>
      </c>
      <c r="CO2" s="299">
        <v>0</v>
      </c>
      <c r="CP2" s="316">
        <v>42064</v>
      </c>
      <c r="CQ2" s="299" t="s">
        <v>538</v>
      </c>
      <c r="CR2" s="294" t="s">
        <v>710</v>
      </c>
      <c r="CS2" s="294" t="s">
        <v>711</v>
      </c>
      <c r="CT2" s="294" t="s">
        <v>712</v>
      </c>
      <c r="CU2" s="294" t="s">
        <v>713</v>
      </c>
      <c r="CV2" s="294" t="s">
        <v>714</v>
      </c>
      <c r="CW2" s="294" t="s">
        <v>715</v>
      </c>
      <c r="CX2" s="301" t="s">
        <v>699</v>
      </c>
      <c r="CY2" s="301" t="s">
        <v>593</v>
      </c>
      <c r="CZ2" s="321" t="s">
        <v>716</v>
      </c>
      <c r="DA2" s="321" t="s">
        <v>717</v>
      </c>
      <c r="DB2" s="321" t="s">
        <v>718</v>
      </c>
      <c r="DC2" s="321" t="s">
        <v>719</v>
      </c>
      <c r="DD2" s="301" t="s">
        <v>716</v>
      </c>
      <c r="DE2" s="301" t="s">
        <v>717</v>
      </c>
      <c r="DF2" s="301" t="s">
        <v>718</v>
      </c>
      <c r="DG2" s="301" t="s">
        <v>719</v>
      </c>
      <c r="DH2" s="322" t="s">
        <v>716</v>
      </c>
      <c r="DI2" s="322" t="s">
        <v>717</v>
      </c>
      <c r="DJ2" s="322" t="s">
        <v>718</v>
      </c>
      <c r="DK2" s="322" t="s">
        <v>719</v>
      </c>
      <c r="DL2" s="315" t="s">
        <v>716</v>
      </c>
      <c r="DM2" s="315" t="s">
        <v>717</v>
      </c>
      <c r="DN2" s="315" t="s">
        <v>718</v>
      </c>
      <c r="DO2" s="315" t="s">
        <v>719</v>
      </c>
      <c r="DP2" s="296" t="s">
        <v>716</v>
      </c>
      <c r="DQ2" s="296" t="s">
        <v>717</v>
      </c>
      <c r="DR2" s="296" t="s">
        <v>718</v>
      </c>
      <c r="DS2" s="296" t="s">
        <v>719</v>
      </c>
      <c r="DT2" s="314" t="s">
        <v>716</v>
      </c>
      <c r="DU2" s="314" t="s">
        <v>717</v>
      </c>
      <c r="DV2" s="314" t="s">
        <v>718</v>
      </c>
      <c r="DW2" s="314" t="s">
        <v>719</v>
      </c>
      <c r="DX2" s="296" t="s">
        <v>716</v>
      </c>
      <c r="DY2" s="296" t="s">
        <v>717</v>
      </c>
      <c r="DZ2" s="296" t="s">
        <v>718</v>
      </c>
      <c r="EA2" s="296" t="s">
        <v>719</v>
      </c>
      <c r="EB2" s="299" t="s">
        <v>720</v>
      </c>
      <c r="EC2" s="299" t="s">
        <v>721</v>
      </c>
      <c r="ED2" s="323" t="s">
        <v>718</v>
      </c>
      <c r="EE2" s="323" t="s">
        <v>719</v>
      </c>
      <c r="EF2" s="324"/>
      <c r="EG2" s="325" t="s">
        <v>722</v>
      </c>
      <c r="EH2" s="325" t="s">
        <v>723</v>
      </c>
      <c r="EI2" s="294" t="s">
        <v>724</v>
      </c>
      <c r="EJ2" s="326"/>
      <c r="EK2" s="326"/>
    </row>
    <row r="3" spans="1:141" s="327" customFormat="1" x14ac:dyDescent="0.35">
      <c r="C3" s="328"/>
      <c r="J3" s="329" t="s">
        <v>725</v>
      </c>
      <c r="K3" s="329"/>
      <c r="L3" s="329"/>
      <c r="M3" s="330" t="s">
        <v>726</v>
      </c>
      <c r="N3" s="330"/>
      <c r="O3" s="330"/>
      <c r="P3" s="331"/>
      <c r="Q3" s="332" t="s">
        <v>727</v>
      </c>
      <c r="R3" s="332"/>
      <c r="S3" s="332"/>
      <c r="T3" s="332"/>
      <c r="U3" s="333" t="s">
        <v>728</v>
      </c>
      <c r="V3" s="333"/>
      <c r="W3" s="333"/>
      <c r="X3" s="333"/>
      <c r="Y3" s="333"/>
      <c r="Z3" s="333"/>
      <c r="AA3" s="333"/>
      <c r="AB3" s="333"/>
      <c r="AC3" s="334" t="s">
        <v>729</v>
      </c>
      <c r="AD3" s="334"/>
      <c r="AE3" s="334"/>
      <c r="AF3" s="334"/>
      <c r="AG3" s="334"/>
      <c r="AH3" s="335" t="s">
        <v>730</v>
      </c>
      <c r="AI3" s="335"/>
      <c r="AJ3" s="335"/>
      <c r="AK3" s="335"/>
      <c r="AL3" s="335"/>
      <c r="AM3" s="336" t="s">
        <v>731</v>
      </c>
      <c r="AN3" s="336"/>
      <c r="AO3" s="336"/>
      <c r="AP3" s="336"/>
      <c r="AQ3" s="337" t="s">
        <v>732</v>
      </c>
      <c r="AR3" s="337"/>
      <c r="AS3" s="337"/>
      <c r="AT3" s="334" t="s">
        <v>733</v>
      </c>
      <c r="AU3" s="334"/>
      <c r="AV3" s="334"/>
      <c r="AW3" s="329" t="s">
        <v>734</v>
      </c>
      <c r="AX3" s="329"/>
      <c r="AY3" s="329"/>
      <c r="AZ3" s="329"/>
      <c r="BA3" s="329"/>
      <c r="BB3" s="334" t="s">
        <v>735</v>
      </c>
      <c r="BC3" s="334"/>
      <c r="BD3" s="334"/>
      <c r="BE3" s="334"/>
      <c r="BF3" s="333" t="s">
        <v>736</v>
      </c>
      <c r="BG3" s="333"/>
      <c r="BH3" s="333"/>
      <c r="BI3" s="333"/>
      <c r="BJ3" s="333"/>
      <c r="BK3" s="330" t="s">
        <v>737</v>
      </c>
      <c r="BL3" s="330"/>
      <c r="BM3" s="330"/>
      <c r="BN3" s="330"/>
      <c r="BO3" s="330"/>
      <c r="BP3" s="327" t="s">
        <v>738</v>
      </c>
      <c r="BS3" s="334" t="s">
        <v>739</v>
      </c>
      <c r="BT3" s="334"/>
      <c r="BU3" s="334"/>
      <c r="BV3" s="334"/>
      <c r="BW3" s="332" t="s">
        <v>740</v>
      </c>
      <c r="BX3" s="332"/>
      <c r="BY3" s="332"/>
      <c r="BZ3" s="332"/>
      <c r="CA3" s="332"/>
      <c r="CB3" s="327" t="s">
        <v>741</v>
      </c>
      <c r="CD3" s="333" t="s">
        <v>742</v>
      </c>
      <c r="CE3" s="333"/>
      <c r="CF3" s="333"/>
      <c r="CG3" s="333"/>
      <c r="CH3" s="333"/>
      <c r="CI3" s="336" t="s">
        <v>743</v>
      </c>
      <c r="CJ3" s="336"/>
      <c r="CK3" s="330" t="s">
        <v>744</v>
      </c>
      <c r="CL3" s="330"/>
      <c r="CM3" s="330"/>
      <c r="CN3" s="330"/>
      <c r="CO3" s="332" t="s">
        <v>745</v>
      </c>
      <c r="CP3" s="332"/>
      <c r="CQ3" s="332"/>
      <c r="CR3" s="327" t="s">
        <v>746</v>
      </c>
      <c r="CX3" s="334" t="s">
        <v>747</v>
      </c>
      <c r="CY3" s="334"/>
      <c r="CZ3" s="335" t="s">
        <v>26</v>
      </c>
      <c r="DA3" s="335"/>
      <c r="DB3" s="335"/>
      <c r="DC3" s="335"/>
      <c r="DD3" s="334" t="s">
        <v>748</v>
      </c>
      <c r="DE3" s="334"/>
      <c r="DF3" s="334"/>
      <c r="DG3" s="334"/>
      <c r="DH3" s="338" t="s">
        <v>749</v>
      </c>
      <c r="DI3" s="338"/>
      <c r="DJ3" s="338"/>
      <c r="DK3" s="338"/>
      <c r="DL3" s="331" t="s">
        <v>750</v>
      </c>
      <c r="DM3" s="331"/>
      <c r="DN3" s="331"/>
      <c r="DO3" s="331"/>
      <c r="DP3" s="329" t="s">
        <v>751</v>
      </c>
      <c r="DQ3" s="329"/>
      <c r="DR3" s="329"/>
      <c r="DS3" s="329"/>
      <c r="DT3" s="330" t="s">
        <v>752</v>
      </c>
      <c r="DU3" s="330"/>
      <c r="DV3" s="330"/>
      <c r="DW3" s="330"/>
      <c r="DX3" s="329" t="s">
        <v>753</v>
      </c>
      <c r="DY3" s="329"/>
      <c r="DZ3" s="329"/>
      <c r="EA3" s="329"/>
      <c r="EB3" s="332" t="s">
        <v>754</v>
      </c>
      <c r="EC3" s="332"/>
      <c r="ED3" s="339" t="s">
        <v>755</v>
      </c>
      <c r="EE3" s="339"/>
      <c r="EF3" s="340" t="s">
        <v>756</v>
      </c>
      <c r="EG3" s="341" t="s">
        <v>757</v>
      </c>
      <c r="EH3" s="341"/>
      <c r="EJ3" s="342"/>
      <c r="EK3" s="342"/>
    </row>
    <row r="4" spans="1:141" s="294" customFormat="1" x14ac:dyDescent="0.35">
      <c r="A4" s="294" t="s">
        <v>629</v>
      </c>
      <c r="B4" s="294" t="s">
        <v>630</v>
      </c>
      <c r="C4" s="295" t="s">
        <v>631</v>
      </c>
      <c r="D4" s="294" t="s">
        <v>632</v>
      </c>
      <c r="E4" s="294" t="s">
        <v>633</v>
      </c>
      <c r="F4" s="294" t="s">
        <v>634</v>
      </c>
      <c r="G4" s="294" t="s">
        <v>635</v>
      </c>
      <c r="H4" s="294" t="s">
        <v>636</v>
      </c>
      <c r="I4" s="294" t="s">
        <v>637</v>
      </c>
      <c r="J4" s="296" t="s">
        <v>638</v>
      </c>
      <c r="K4" s="296" t="s">
        <v>639</v>
      </c>
      <c r="L4" s="296" t="s">
        <v>640</v>
      </c>
      <c r="M4" s="314" t="s">
        <v>641</v>
      </c>
      <c r="N4" s="314" t="s">
        <v>642</v>
      </c>
      <c r="O4" s="314" t="s">
        <v>643</v>
      </c>
      <c r="P4" s="315" t="s">
        <v>644</v>
      </c>
      <c r="Q4" s="299" t="s">
        <v>645</v>
      </c>
      <c r="R4" s="316">
        <v>42064</v>
      </c>
      <c r="S4" s="299" t="s">
        <v>538</v>
      </c>
      <c r="T4" s="299" t="s">
        <v>646</v>
      </c>
      <c r="U4" s="317" t="s">
        <v>647</v>
      </c>
      <c r="V4" s="317" t="s">
        <v>648</v>
      </c>
      <c r="W4" s="317" t="s">
        <v>649</v>
      </c>
      <c r="X4" s="317" t="s">
        <v>650</v>
      </c>
      <c r="Y4" s="317" t="s">
        <v>651</v>
      </c>
      <c r="Z4" s="317" t="s">
        <v>652</v>
      </c>
      <c r="AA4" s="317" t="s">
        <v>653</v>
      </c>
      <c r="AB4" s="317" t="s">
        <v>654</v>
      </c>
      <c r="AC4" s="301" t="s">
        <v>547</v>
      </c>
      <c r="AD4" s="302" t="s">
        <v>548</v>
      </c>
      <c r="AE4" s="302" t="s">
        <v>549</v>
      </c>
      <c r="AF4" s="302" t="s">
        <v>550</v>
      </c>
      <c r="AG4" s="302" t="s">
        <v>551</v>
      </c>
      <c r="AH4" s="318" t="s">
        <v>655</v>
      </c>
      <c r="AI4" s="318" t="s">
        <v>656</v>
      </c>
      <c r="AJ4" s="318" t="s">
        <v>657</v>
      </c>
      <c r="AK4" s="318" t="s">
        <v>658</v>
      </c>
      <c r="AL4" s="318" t="s">
        <v>659</v>
      </c>
      <c r="AM4" s="319" t="s">
        <v>660</v>
      </c>
      <c r="AN4" s="319" t="s">
        <v>661</v>
      </c>
      <c r="AO4" s="319" t="s">
        <v>662</v>
      </c>
      <c r="AP4" s="319" t="s">
        <v>663</v>
      </c>
      <c r="AQ4" s="320" t="s">
        <v>664</v>
      </c>
      <c r="AR4" s="320" t="s">
        <v>665</v>
      </c>
      <c r="AS4" s="320" t="s">
        <v>666</v>
      </c>
      <c r="AT4" s="301" t="s">
        <v>667</v>
      </c>
      <c r="AU4" s="301" t="s">
        <v>668</v>
      </c>
      <c r="AV4" s="301" t="s">
        <v>669</v>
      </c>
      <c r="AW4" s="296" t="s">
        <v>670</v>
      </c>
      <c r="AX4" s="296" t="s">
        <v>671</v>
      </c>
      <c r="AY4" s="296" t="s">
        <v>672</v>
      </c>
      <c r="AZ4" s="296" t="s">
        <v>673</v>
      </c>
      <c r="BA4" s="296" t="s">
        <v>674</v>
      </c>
      <c r="BB4" s="301" t="s">
        <v>675</v>
      </c>
      <c r="BC4" s="301" t="s">
        <v>676</v>
      </c>
      <c r="BD4" s="301" t="s">
        <v>677</v>
      </c>
      <c r="BE4" s="301" t="s">
        <v>654</v>
      </c>
      <c r="BF4" s="317" t="s">
        <v>678</v>
      </c>
      <c r="BG4" s="317" t="s">
        <v>679</v>
      </c>
      <c r="BH4" s="317" t="s">
        <v>680</v>
      </c>
      <c r="BI4" s="317" t="s">
        <v>681</v>
      </c>
      <c r="BJ4" s="317" t="s">
        <v>682</v>
      </c>
      <c r="BK4" s="314" t="s">
        <v>683</v>
      </c>
      <c r="BL4" s="314" t="s">
        <v>684</v>
      </c>
      <c r="BM4" s="314" t="s">
        <v>685</v>
      </c>
      <c r="BN4" s="314" t="s">
        <v>686</v>
      </c>
      <c r="BO4" s="314" t="s">
        <v>687</v>
      </c>
      <c r="BP4" s="294" t="s">
        <v>688</v>
      </c>
      <c r="BQ4" s="294" t="s">
        <v>689</v>
      </c>
      <c r="BR4" s="294" t="s">
        <v>690</v>
      </c>
      <c r="BS4" s="301" t="s">
        <v>691</v>
      </c>
      <c r="BT4" s="301" t="s">
        <v>692</v>
      </c>
      <c r="BU4" s="301" t="s">
        <v>693</v>
      </c>
      <c r="BV4" s="301" t="s">
        <v>694</v>
      </c>
      <c r="BW4" s="299" t="s">
        <v>695</v>
      </c>
      <c r="BX4" s="299" t="s">
        <v>696</v>
      </c>
      <c r="BY4" s="299" t="s">
        <v>697</v>
      </c>
      <c r="BZ4" s="299" t="s">
        <v>698</v>
      </c>
      <c r="CA4" s="299" t="s">
        <v>646</v>
      </c>
      <c r="CB4" s="294" t="s">
        <v>699</v>
      </c>
      <c r="CC4" s="294" t="s">
        <v>593</v>
      </c>
      <c r="CD4" s="317" t="s">
        <v>700</v>
      </c>
      <c r="CE4" s="317" t="s">
        <v>701</v>
      </c>
      <c r="CF4" s="317" t="s">
        <v>702</v>
      </c>
      <c r="CG4" s="317" t="s">
        <v>703</v>
      </c>
      <c r="CH4" s="317" t="s">
        <v>704</v>
      </c>
      <c r="CI4" s="319" t="s">
        <v>705</v>
      </c>
      <c r="CJ4" s="319" t="s">
        <v>706</v>
      </c>
      <c r="CK4" s="314" t="s">
        <v>601</v>
      </c>
      <c r="CL4" s="314" t="s">
        <v>707</v>
      </c>
      <c r="CM4" s="314" t="s">
        <v>708</v>
      </c>
      <c r="CN4" s="314" t="s">
        <v>709</v>
      </c>
      <c r="CO4" s="299">
        <v>0</v>
      </c>
      <c r="CP4" s="316">
        <v>42064</v>
      </c>
      <c r="CQ4" s="299" t="s">
        <v>538</v>
      </c>
      <c r="CR4" s="294" t="s">
        <v>710</v>
      </c>
      <c r="CS4" s="294" t="s">
        <v>711</v>
      </c>
      <c r="CT4" s="294" t="s">
        <v>712</v>
      </c>
      <c r="CU4" s="294" t="s">
        <v>713</v>
      </c>
      <c r="CV4" s="294" t="s">
        <v>714</v>
      </c>
      <c r="CW4" s="294" t="s">
        <v>715</v>
      </c>
      <c r="CX4" s="301" t="s">
        <v>699</v>
      </c>
      <c r="CY4" s="301" t="s">
        <v>593</v>
      </c>
      <c r="CZ4" s="321" t="s">
        <v>716</v>
      </c>
      <c r="DA4" s="321" t="s">
        <v>717</v>
      </c>
      <c r="DB4" s="321" t="s">
        <v>718</v>
      </c>
      <c r="DC4" s="321" t="s">
        <v>719</v>
      </c>
      <c r="DD4" s="301" t="s">
        <v>716</v>
      </c>
      <c r="DE4" s="301" t="s">
        <v>717</v>
      </c>
      <c r="DF4" s="301" t="s">
        <v>718</v>
      </c>
      <c r="DG4" s="301" t="s">
        <v>719</v>
      </c>
      <c r="DH4" s="322" t="s">
        <v>716</v>
      </c>
      <c r="DI4" s="322" t="s">
        <v>717</v>
      </c>
      <c r="DJ4" s="322" t="s">
        <v>718</v>
      </c>
      <c r="DK4" s="322" t="s">
        <v>719</v>
      </c>
      <c r="DL4" s="315" t="s">
        <v>716</v>
      </c>
      <c r="DM4" s="315" t="s">
        <v>717</v>
      </c>
      <c r="DN4" s="315" t="s">
        <v>718</v>
      </c>
      <c r="DO4" s="315" t="s">
        <v>719</v>
      </c>
      <c r="DP4" s="296" t="s">
        <v>716</v>
      </c>
      <c r="DQ4" s="296" t="s">
        <v>717</v>
      </c>
      <c r="DR4" s="296" t="s">
        <v>718</v>
      </c>
      <c r="DS4" s="296" t="s">
        <v>719</v>
      </c>
      <c r="DT4" s="314" t="s">
        <v>716</v>
      </c>
      <c r="DU4" s="314" t="s">
        <v>717</v>
      </c>
      <c r="DV4" s="314" t="s">
        <v>718</v>
      </c>
      <c r="DW4" s="314" t="s">
        <v>719</v>
      </c>
      <c r="DX4" s="296" t="s">
        <v>716</v>
      </c>
      <c r="DY4" s="296" t="s">
        <v>717</v>
      </c>
      <c r="DZ4" s="296" t="s">
        <v>718</v>
      </c>
      <c r="EA4" s="296" t="s">
        <v>719</v>
      </c>
      <c r="EB4" s="299" t="s">
        <v>720</v>
      </c>
      <c r="EC4" s="299" t="s">
        <v>721</v>
      </c>
      <c r="ED4" s="323" t="s">
        <v>718</v>
      </c>
      <c r="EE4" s="323" t="s">
        <v>719</v>
      </c>
      <c r="EF4" s="324"/>
      <c r="EG4" s="325" t="s">
        <v>722</v>
      </c>
      <c r="EH4" s="325" t="s">
        <v>723</v>
      </c>
      <c r="EJ4" s="326"/>
      <c r="EK4" s="326"/>
    </row>
    <row r="5" spans="1:141" x14ac:dyDescent="0.35">
      <c r="A5" s="294">
        <v>19770</v>
      </c>
      <c r="B5" s="343">
        <v>42337</v>
      </c>
      <c r="C5" s="344">
        <v>0.45833333333333331</v>
      </c>
      <c r="D5" s="294">
        <v>0</v>
      </c>
      <c r="E5" s="294">
        <v>1</v>
      </c>
      <c r="F5" s="294">
        <v>37</v>
      </c>
      <c r="G5" s="294">
        <v>178</v>
      </c>
      <c r="H5" s="294">
        <v>83</v>
      </c>
      <c r="I5" s="294" t="s">
        <v>758</v>
      </c>
      <c r="J5" s="296">
        <v>1</v>
      </c>
      <c r="K5" s="296">
        <v>0</v>
      </c>
      <c r="L5" s="296">
        <v>0</v>
      </c>
      <c r="M5" s="297">
        <v>1</v>
      </c>
      <c r="N5" s="297">
        <v>0</v>
      </c>
      <c r="O5" s="297">
        <v>0</v>
      </c>
      <c r="P5" s="298">
        <v>183</v>
      </c>
      <c r="Q5" s="299">
        <v>1</v>
      </c>
      <c r="R5" s="299">
        <v>0</v>
      </c>
      <c r="S5" s="299">
        <v>0</v>
      </c>
      <c r="T5" s="299">
        <v>0</v>
      </c>
      <c r="U5" s="300">
        <v>1</v>
      </c>
      <c r="V5" s="300">
        <v>0</v>
      </c>
      <c r="W5" s="300">
        <v>0</v>
      </c>
      <c r="X5" s="300">
        <v>0</v>
      </c>
      <c r="Y5" s="300">
        <v>0</v>
      </c>
      <c r="Z5" s="300">
        <v>0</v>
      </c>
      <c r="AA5" s="300">
        <v>0</v>
      </c>
      <c r="AB5" s="300">
        <v>0</v>
      </c>
      <c r="AC5" s="305">
        <v>1</v>
      </c>
      <c r="AD5" s="305">
        <v>0</v>
      </c>
      <c r="AE5" s="305">
        <v>0</v>
      </c>
      <c r="AF5" s="305">
        <v>0</v>
      </c>
      <c r="AG5" s="305">
        <v>0</v>
      </c>
      <c r="AH5" s="303">
        <v>1</v>
      </c>
      <c r="AI5" s="303">
        <v>0</v>
      </c>
      <c r="AJ5" s="303">
        <v>0</v>
      </c>
      <c r="AK5" s="303">
        <v>0</v>
      </c>
      <c r="AL5" s="303">
        <v>0</v>
      </c>
      <c r="AM5" s="304">
        <v>1</v>
      </c>
      <c r="AN5" s="304">
        <v>0</v>
      </c>
      <c r="AO5" s="304">
        <v>0</v>
      </c>
      <c r="AP5" s="304">
        <v>0</v>
      </c>
      <c r="AQ5" s="300">
        <v>1</v>
      </c>
      <c r="AR5" s="300">
        <v>0</v>
      </c>
      <c r="AS5" s="300">
        <v>0</v>
      </c>
      <c r="AT5" s="305">
        <v>0</v>
      </c>
      <c r="AU5" s="305">
        <v>1</v>
      </c>
      <c r="AV5" s="305">
        <v>0</v>
      </c>
      <c r="AW5" s="306">
        <v>0</v>
      </c>
      <c r="AX5" s="306">
        <v>0</v>
      </c>
      <c r="AY5" s="306">
        <v>1</v>
      </c>
      <c r="AZ5" s="306">
        <v>0</v>
      </c>
      <c r="BA5" s="306">
        <v>0</v>
      </c>
      <c r="BB5" s="305">
        <v>0</v>
      </c>
      <c r="BC5" s="305">
        <v>0</v>
      </c>
      <c r="BD5" s="305">
        <v>0</v>
      </c>
      <c r="BE5" s="305">
        <v>1</v>
      </c>
      <c r="BF5" s="300">
        <v>0</v>
      </c>
      <c r="BG5" s="300">
        <v>0</v>
      </c>
      <c r="BH5" s="300">
        <v>1</v>
      </c>
      <c r="BI5" s="300">
        <v>0</v>
      </c>
      <c r="BJ5" s="300">
        <v>0</v>
      </c>
      <c r="BK5" s="297">
        <v>0</v>
      </c>
      <c r="BL5" s="297">
        <v>0</v>
      </c>
      <c r="BM5" s="297">
        <v>0</v>
      </c>
      <c r="BN5" s="297">
        <v>0</v>
      </c>
      <c r="BO5" s="297">
        <v>1</v>
      </c>
      <c r="BP5" s="297">
        <v>0</v>
      </c>
      <c r="BQ5" s="297">
        <v>0</v>
      </c>
      <c r="BR5" s="297">
        <v>0</v>
      </c>
      <c r="BS5" s="305">
        <v>0</v>
      </c>
      <c r="BT5" s="305">
        <v>0</v>
      </c>
      <c r="BU5" s="305">
        <v>0</v>
      </c>
      <c r="BV5" s="305">
        <v>0</v>
      </c>
      <c r="BW5" s="307">
        <v>1</v>
      </c>
      <c r="BX5" s="307">
        <v>0</v>
      </c>
      <c r="BY5" s="307">
        <v>0</v>
      </c>
      <c r="BZ5" s="307">
        <v>0</v>
      </c>
      <c r="CA5" s="307">
        <v>0</v>
      </c>
      <c r="CB5" s="307">
        <v>0</v>
      </c>
      <c r="CC5" s="307">
        <v>1</v>
      </c>
      <c r="CD5" s="300">
        <v>1</v>
      </c>
      <c r="CE5" s="300">
        <v>0</v>
      </c>
      <c r="CF5" s="300">
        <v>0</v>
      </c>
      <c r="CG5" s="300">
        <v>0</v>
      </c>
      <c r="CH5" s="300">
        <v>0</v>
      </c>
      <c r="CI5" s="304">
        <v>1</v>
      </c>
      <c r="CJ5" s="304">
        <v>0</v>
      </c>
      <c r="CK5" s="297">
        <v>1</v>
      </c>
      <c r="CL5" s="297">
        <v>0</v>
      </c>
      <c r="CM5" s="297">
        <v>0</v>
      </c>
      <c r="CN5" s="297">
        <v>0</v>
      </c>
      <c r="CO5" s="307">
        <v>1</v>
      </c>
      <c r="CP5" s="307">
        <v>0</v>
      </c>
      <c r="CQ5" s="307">
        <v>0</v>
      </c>
      <c r="CR5" s="307">
        <v>0</v>
      </c>
      <c r="CS5" s="307">
        <v>0</v>
      </c>
      <c r="CT5" s="307">
        <v>0</v>
      </c>
      <c r="CU5" s="307">
        <v>0</v>
      </c>
      <c r="CV5" s="307">
        <v>0</v>
      </c>
      <c r="CW5" s="307">
        <v>0</v>
      </c>
      <c r="CX5" s="305">
        <v>0</v>
      </c>
      <c r="CY5" s="305">
        <v>0</v>
      </c>
      <c r="CZ5" s="303">
        <v>0</v>
      </c>
      <c r="DA5" s="303">
        <v>0</v>
      </c>
      <c r="DB5" s="303">
        <v>0</v>
      </c>
      <c r="DC5" s="303">
        <v>0</v>
      </c>
      <c r="DD5" s="305">
        <v>0</v>
      </c>
      <c r="DE5" s="305">
        <v>0</v>
      </c>
      <c r="DF5" s="305">
        <v>0</v>
      </c>
      <c r="DG5" s="305">
        <v>0</v>
      </c>
      <c r="DH5" s="309">
        <v>0</v>
      </c>
      <c r="DI5" s="309">
        <v>0</v>
      </c>
      <c r="DJ5" s="309">
        <v>0</v>
      </c>
      <c r="DK5" s="309">
        <v>0</v>
      </c>
      <c r="DL5" s="298">
        <v>1</v>
      </c>
      <c r="DM5" s="298">
        <v>0</v>
      </c>
      <c r="DN5" s="298">
        <v>1</v>
      </c>
      <c r="DO5" s="298">
        <v>0</v>
      </c>
      <c r="DP5" s="306">
        <v>0</v>
      </c>
      <c r="DQ5" s="306">
        <v>0</v>
      </c>
      <c r="DR5" s="306">
        <v>0</v>
      </c>
      <c r="DS5" s="306">
        <v>0</v>
      </c>
      <c r="DT5" s="297">
        <v>0</v>
      </c>
      <c r="DU5" s="297">
        <v>0</v>
      </c>
      <c r="DV5" s="297">
        <v>0</v>
      </c>
      <c r="DW5" s="297">
        <v>0</v>
      </c>
      <c r="DX5" s="306">
        <v>0</v>
      </c>
      <c r="DY5" s="306">
        <v>0</v>
      </c>
      <c r="DZ5" s="306">
        <v>0</v>
      </c>
      <c r="EA5" s="306">
        <v>0</v>
      </c>
      <c r="EB5" s="307">
        <v>1</v>
      </c>
      <c r="EC5" s="307">
        <v>0</v>
      </c>
      <c r="ED5" s="310">
        <v>1</v>
      </c>
      <c r="EE5" s="310">
        <v>0</v>
      </c>
      <c r="EF5" s="311">
        <v>0</v>
      </c>
      <c r="EG5" s="312">
        <v>1</v>
      </c>
      <c r="EH5" s="312">
        <v>0</v>
      </c>
    </row>
    <row r="6" spans="1:141" x14ac:dyDescent="0.35">
      <c r="A6" s="294">
        <v>16333</v>
      </c>
      <c r="B6" s="343">
        <v>42336</v>
      </c>
      <c r="C6" s="344">
        <v>0.5</v>
      </c>
      <c r="D6" s="294">
        <v>1</v>
      </c>
      <c r="E6" s="294">
        <v>0</v>
      </c>
      <c r="F6" s="294">
        <v>50</v>
      </c>
      <c r="G6" s="294">
        <v>164</v>
      </c>
      <c r="H6" s="294">
        <v>58</v>
      </c>
      <c r="I6" s="294" t="s">
        <v>758</v>
      </c>
      <c r="J6" s="296">
        <v>1</v>
      </c>
      <c r="K6" s="296">
        <v>0</v>
      </c>
      <c r="L6" s="296">
        <v>0</v>
      </c>
      <c r="M6" s="297">
        <v>1</v>
      </c>
      <c r="N6" s="297">
        <v>0</v>
      </c>
      <c r="O6" s="297">
        <v>0</v>
      </c>
      <c r="P6" s="298">
        <v>0</v>
      </c>
      <c r="Q6" s="299">
        <v>0</v>
      </c>
      <c r="R6" s="299">
        <v>1</v>
      </c>
      <c r="S6" s="299">
        <v>0</v>
      </c>
      <c r="T6" s="299">
        <v>0</v>
      </c>
      <c r="U6" s="300">
        <v>1</v>
      </c>
      <c r="V6" s="300">
        <v>0</v>
      </c>
      <c r="W6" s="300">
        <v>0</v>
      </c>
      <c r="X6" s="300">
        <v>0</v>
      </c>
      <c r="Y6" s="300">
        <v>0</v>
      </c>
      <c r="Z6" s="300">
        <v>0</v>
      </c>
      <c r="AA6" s="300">
        <v>0</v>
      </c>
      <c r="AB6" s="300">
        <v>0</v>
      </c>
      <c r="AC6" s="305">
        <v>1</v>
      </c>
      <c r="AD6" s="305">
        <v>0</v>
      </c>
      <c r="AE6" s="305">
        <v>0</v>
      </c>
      <c r="AF6" s="305">
        <v>0</v>
      </c>
      <c r="AG6" s="305">
        <v>0</v>
      </c>
      <c r="AH6" s="303">
        <v>1</v>
      </c>
      <c r="AI6" s="303">
        <v>0</v>
      </c>
      <c r="AJ6" s="303">
        <v>0</v>
      </c>
      <c r="AK6" s="303">
        <v>0</v>
      </c>
      <c r="AL6" s="303">
        <v>0</v>
      </c>
      <c r="AM6" s="304">
        <v>0</v>
      </c>
      <c r="AN6" s="304">
        <v>0</v>
      </c>
      <c r="AO6" s="304">
        <v>1</v>
      </c>
      <c r="AP6" s="304">
        <v>0</v>
      </c>
      <c r="AQ6" s="300">
        <v>0</v>
      </c>
      <c r="AR6" s="300">
        <v>1</v>
      </c>
      <c r="AS6" s="300">
        <v>0</v>
      </c>
      <c r="AT6" s="305">
        <v>1</v>
      </c>
      <c r="AU6" s="305">
        <v>0</v>
      </c>
      <c r="AV6" s="305">
        <v>0</v>
      </c>
      <c r="AW6" s="306">
        <v>0</v>
      </c>
      <c r="AX6" s="306">
        <v>0</v>
      </c>
      <c r="AY6" s="306">
        <v>1</v>
      </c>
      <c r="AZ6" s="306">
        <v>0</v>
      </c>
      <c r="BA6" s="306">
        <v>0</v>
      </c>
      <c r="BB6" s="305">
        <v>1</v>
      </c>
      <c r="BC6" s="305">
        <v>0</v>
      </c>
      <c r="BD6" s="305">
        <v>0</v>
      </c>
      <c r="BE6" s="305">
        <v>0</v>
      </c>
      <c r="BF6" s="300">
        <v>0</v>
      </c>
      <c r="BG6" s="300">
        <v>1</v>
      </c>
      <c r="BH6" s="300">
        <v>0</v>
      </c>
      <c r="BI6" s="300">
        <v>0</v>
      </c>
      <c r="BJ6" s="300">
        <v>0</v>
      </c>
      <c r="BK6" s="297">
        <v>0</v>
      </c>
      <c r="BL6" s="297">
        <v>0</v>
      </c>
      <c r="BM6" s="297">
        <v>0</v>
      </c>
      <c r="BN6" s="297">
        <v>0</v>
      </c>
      <c r="BO6" s="297">
        <v>1</v>
      </c>
      <c r="BP6" s="297">
        <v>1</v>
      </c>
      <c r="BQ6" s="297">
        <v>0</v>
      </c>
      <c r="BR6" s="297">
        <v>0</v>
      </c>
      <c r="BS6" s="305">
        <v>1</v>
      </c>
      <c r="BT6" s="305">
        <v>0</v>
      </c>
      <c r="BU6" s="305">
        <v>0</v>
      </c>
      <c r="BV6" s="305">
        <v>0</v>
      </c>
      <c r="BW6" s="307">
        <v>0</v>
      </c>
      <c r="BX6" s="307">
        <v>0</v>
      </c>
      <c r="BY6" s="307">
        <v>0</v>
      </c>
      <c r="BZ6" s="307">
        <v>0</v>
      </c>
      <c r="CA6" s="307">
        <v>0</v>
      </c>
      <c r="CB6" s="307">
        <v>0</v>
      </c>
      <c r="CC6" s="307">
        <v>1</v>
      </c>
      <c r="CD6" s="300">
        <v>0</v>
      </c>
      <c r="CE6" s="300">
        <v>1</v>
      </c>
      <c r="CF6" s="300">
        <v>0</v>
      </c>
      <c r="CG6" s="300">
        <v>0</v>
      </c>
      <c r="CH6" s="300">
        <v>0</v>
      </c>
      <c r="CI6" s="304">
        <v>1</v>
      </c>
      <c r="CJ6" s="304">
        <v>0</v>
      </c>
      <c r="CK6" s="297">
        <v>0</v>
      </c>
      <c r="CL6" s="297">
        <v>1</v>
      </c>
      <c r="CM6" s="297">
        <v>0</v>
      </c>
      <c r="CN6" s="297">
        <v>0</v>
      </c>
      <c r="CO6" s="307">
        <v>1</v>
      </c>
      <c r="CP6" s="307">
        <v>0</v>
      </c>
      <c r="CQ6" s="307">
        <v>0</v>
      </c>
      <c r="CR6" s="307">
        <v>1</v>
      </c>
      <c r="CS6" s="307">
        <v>0</v>
      </c>
      <c r="CT6" s="307">
        <v>0</v>
      </c>
      <c r="CU6" s="307">
        <v>0</v>
      </c>
      <c r="CV6" s="307">
        <v>0</v>
      </c>
      <c r="CW6" s="307">
        <v>0</v>
      </c>
      <c r="CX6" s="305">
        <v>0</v>
      </c>
      <c r="CY6" s="305">
        <v>1</v>
      </c>
    </row>
    <row r="7" spans="1:141" x14ac:dyDescent="0.35">
      <c r="A7" s="294">
        <v>16338</v>
      </c>
      <c r="B7" s="343">
        <v>42337</v>
      </c>
      <c r="C7" s="344">
        <v>0.4236111111111111</v>
      </c>
      <c r="D7" s="294">
        <v>1</v>
      </c>
      <c r="E7" s="294">
        <v>0</v>
      </c>
      <c r="F7" s="294">
        <v>43</v>
      </c>
      <c r="G7" s="294">
        <v>167</v>
      </c>
      <c r="H7" s="294">
        <v>57</v>
      </c>
      <c r="I7" s="294" t="s">
        <v>758</v>
      </c>
      <c r="J7" s="296">
        <v>1</v>
      </c>
      <c r="K7" s="296">
        <v>0</v>
      </c>
      <c r="L7" s="296">
        <v>0</v>
      </c>
      <c r="M7" s="297">
        <v>1</v>
      </c>
      <c r="N7" s="297">
        <v>0</v>
      </c>
      <c r="O7" s="297">
        <v>0</v>
      </c>
      <c r="P7" s="298">
        <v>158</v>
      </c>
      <c r="Q7" s="299">
        <v>1</v>
      </c>
      <c r="R7" s="299">
        <v>0</v>
      </c>
      <c r="S7" s="299">
        <v>0</v>
      </c>
      <c r="T7" s="299">
        <v>0</v>
      </c>
      <c r="U7" s="300">
        <v>1</v>
      </c>
      <c r="V7" s="300">
        <v>0</v>
      </c>
      <c r="W7" s="300">
        <v>0</v>
      </c>
      <c r="X7" s="300">
        <v>0</v>
      </c>
      <c r="Y7" s="300">
        <v>0</v>
      </c>
      <c r="Z7" s="300">
        <v>0</v>
      </c>
      <c r="AA7" s="300">
        <v>0</v>
      </c>
      <c r="AB7" s="300">
        <v>0</v>
      </c>
      <c r="AC7" s="305">
        <v>0</v>
      </c>
      <c r="AD7" s="305">
        <v>1</v>
      </c>
      <c r="AE7" s="305">
        <v>0</v>
      </c>
      <c r="AF7" s="305">
        <v>0</v>
      </c>
      <c r="AG7" s="305">
        <v>0</v>
      </c>
      <c r="AH7" s="303">
        <v>1</v>
      </c>
      <c r="AI7" s="303">
        <v>0</v>
      </c>
      <c r="AJ7" s="303">
        <v>0</v>
      </c>
      <c r="AK7" s="303">
        <v>0</v>
      </c>
      <c r="AL7" s="303">
        <v>0</v>
      </c>
      <c r="AM7" s="304">
        <v>0</v>
      </c>
      <c r="AN7" s="304">
        <v>0</v>
      </c>
      <c r="AO7" s="304">
        <v>1</v>
      </c>
      <c r="AP7" s="304">
        <v>0</v>
      </c>
      <c r="AQ7" s="300">
        <v>1</v>
      </c>
      <c r="AR7" s="300">
        <v>0</v>
      </c>
      <c r="AS7" s="300">
        <v>0</v>
      </c>
      <c r="AT7" s="305">
        <v>1</v>
      </c>
      <c r="AU7" s="305">
        <v>0</v>
      </c>
      <c r="AV7" s="305">
        <v>0</v>
      </c>
      <c r="AW7" s="306">
        <v>0</v>
      </c>
      <c r="AX7" s="306">
        <v>0</v>
      </c>
      <c r="AY7" s="306">
        <v>1</v>
      </c>
      <c r="AZ7" s="306">
        <v>0</v>
      </c>
      <c r="BA7" s="306">
        <v>0</v>
      </c>
      <c r="BB7" s="305">
        <v>1</v>
      </c>
      <c r="BC7" s="305">
        <v>0</v>
      </c>
      <c r="BD7" s="305">
        <v>0</v>
      </c>
      <c r="BE7" s="305">
        <v>0</v>
      </c>
      <c r="BF7" s="300">
        <v>0</v>
      </c>
      <c r="BG7" s="300">
        <v>0</v>
      </c>
      <c r="BH7" s="300">
        <v>0</v>
      </c>
      <c r="BI7" s="300">
        <v>1</v>
      </c>
      <c r="BJ7" s="300">
        <v>0</v>
      </c>
      <c r="BK7" s="297">
        <v>0</v>
      </c>
      <c r="BL7" s="297">
        <v>1</v>
      </c>
      <c r="BM7" s="297">
        <v>0</v>
      </c>
      <c r="BN7" s="297">
        <v>0</v>
      </c>
      <c r="BO7" s="297">
        <v>0</v>
      </c>
      <c r="BP7" s="297">
        <v>0</v>
      </c>
      <c r="BQ7" s="297">
        <v>0</v>
      </c>
      <c r="BR7" s="297">
        <v>1</v>
      </c>
      <c r="BS7" s="305">
        <v>0</v>
      </c>
      <c r="BT7" s="305">
        <v>0</v>
      </c>
      <c r="BU7" s="305">
        <v>1</v>
      </c>
      <c r="BV7" s="305">
        <v>0</v>
      </c>
      <c r="BW7" s="307">
        <v>1</v>
      </c>
      <c r="BX7" s="307">
        <v>0</v>
      </c>
      <c r="BY7" s="307">
        <v>0</v>
      </c>
      <c r="BZ7" s="307">
        <v>0</v>
      </c>
      <c r="CA7" s="307">
        <v>0</v>
      </c>
      <c r="CB7" s="307">
        <v>0</v>
      </c>
      <c r="CC7" s="307">
        <v>1</v>
      </c>
      <c r="CD7" s="300">
        <v>0</v>
      </c>
      <c r="CE7" s="300">
        <v>1</v>
      </c>
      <c r="CF7" s="300">
        <v>0</v>
      </c>
      <c r="CG7" s="300">
        <v>0</v>
      </c>
      <c r="CH7" s="300">
        <v>0</v>
      </c>
      <c r="CI7" s="304">
        <v>1</v>
      </c>
      <c r="CJ7" s="304">
        <v>0</v>
      </c>
      <c r="CK7" s="297">
        <v>0</v>
      </c>
      <c r="CL7" s="297">
        <v>0</v>
      </c>
      <c r="CM7" s="297">
        <v>0</v>
      </c>
      <c r="CN7" s="297">
        <v>1</v>
      </c>
      <c r="CO7" s="307">
        <v>1</v>
      </c>
      <c r="CP7" s="307">
        <v>0</v>
      </c>
      <c r="CQ7" s="307">
        <v>0</v>
      </c>
      <c r="CR7" s="307">
        <v>0</v>
      </c>
      <c r="CS7" s="307">
        <v>1</v>
      </c>
      <c r="CT7" s="307">
        <v>0</v>
      </c>
      <c r="CU7" s="307">
        <v>0</v>
      </c>
      <c r="CV7" s="307">
        <v>0</v>
      </c>
      <c r="CW7" s="307">
        <v>0</v>
      </c>
      <c r="CX7" s="305">
        <v>0</v>
      </c>
      <c r="CY7" s="305">
        <v>1</v>
      </c>
      <c r="EB7" s="307">
        <v>0</v>
      </c>
      <c r="EC7" s="307">
        <v>1</v>
      </c>
      <c r="EH7" s="312">
        <v>1</v>
      </c>
      <c r="EI7" s="308" t="s">
        <v>759</v>
      </c>
      <c r="EJ7" s="313" t="s">
        <v>759</v>
      </c>
    </row>
    <row r="8" spans="1:141" x14ac:dyDescent="0.35">
      <c r="A8" s="294">
        <v>16342</v>
      </c>
      <c r="B8" s="343">
        <v>42310</v>
      </c>
      <c r="C8" s="344">
        <v>0.64583333333333337</v>
      </c>
      <c r="D8" s="294">
        <v>1</v>
      </c>
      <c r="E8" s="294">
        <v>0</v>
      </c>
      <c r="F8" s="294">
        <v>31</v>
      </c>
      <c r="G8" s="294">
        <v>176</v>
      </c>
      <c r="H8" s="294">
        <v>65</v>
      </c>
      <c r="I8" s="294" t="s">
        <v>758</v>
      </c>
      <c r="J8" s="296">
        <v>1</v>
      </c>
      <c r="K8" s="296">
        <v>0</v>
      </c>
      <c r="L8" s="296">
        <v>0</v>
      </c>
      <c r="M8" s="297">
        <v>1</v>
      </c>
      <c r="N8" s="297">
        <v>0</v>
      </c>
      <c r="O8" s="297">
        <v>0</v>
      </c>
      <c r="P8" s="298">
        <v>155</v>
      </c>
      <c r="Q8" s="299">
        <v>1</v>
      </c>
      <c r="R8" s="299">
        <v>0</v>
      </c>
      <c r="S8" s="299">
        <v>0</v>
      </c>
      <c r="T8" s="299">
        <v>0</v>
      </c>
      <c r="U8" s="300">
        <v>1</v>
      </c>
      <c r="V8" s="300">
        <v>0</v>
      </c>
      <c r="W8" s="300">
        <v>0</v>
      </c>
      <c r="X8" s="300">
        <v>0</v>
      </c>
      <c r="Y8" s="300">
        <v>0</v>
      </c>
      <c r="Z8" s="300">
        <v>0</v>
      </c>
      <c r="AA8" s="300">
        <v>0</v>
      </c>
      <c r="AB8" s="300">
        <v>0</v>
      </c>
      <c r="AC8" s="305">
        <v>0</v>
      </c>
      <c r="AD8" s="305">
        <v>0</v>
      </c>
      <c r="AE8" s="305">
        <v>0</v>
      </c>
      <c r="AF8" s="305">
        <v>1</v>
      </c>
      <c r="AG8" s="305">
        <v>0</v>
      </c>
      <c r="AH8" s="303">
        <v>0</v>
      </c>
      <c r="AI8" s="303">
        <v>1</v>
      </c>
      <c r="AJ8" s="303">
        <v>0</v>
      </c>
      <c r="AK8" s="303">
        <v>0</v>
      </c>
      <c r="AL8" s="303">
        <v>0</v>
      </c>
      <c r="AM8" s="304">
        <v>1</v>
      </c>
      <c r="AN8" s="304">
        <v>0</v>
      </c>
      <c r="AO8" s="304">
        <v>0</v>
      </c>
      <c r="AP8" s="304">
        <v>0</v>
      </c>
      <c r="AQ8" s="300">
        <v>1</v>
      </c>
      <c r="AR8" s="300">
        <v>0</v>
      </c>
      <c r="AS8" s="300">
        <v>0</v>
      </c>
      <c r="AT8" s="305">
        <v>1</v>
      </c>
      <c r="AU8" s="305">
        <v>0</v>
      </c>
      <c r="AV8" s="305">
        <v>0</v>
      </c>
      <c r="AW8" s="306">
        <v>0</v>
      </c>
      <c r="AX8" s="306">
        <v>0</v>
      </c>
      <c r="AY8" s="306">
        <v>0</v>
      </c>
      <c r="AZ8" s="306">
        <v>1</v>
      </c>
      <c r="BA8" s="306">
        <v>0</v>
      </c>
      <c r="BB8" s="305">
        <v>1</v>
      </c>
      <c r="BC8" s="305">
        <v>0</v>
      </c>
      <c r="BD8" s="305">
        <v>0</v>
      </c>
      <c r="BE8" s="305">
        <v>0</v>
      </c>
      <c r="BF8" s="300">
        <v>0</v>
      </c>
      <c r="BG8" s="300">
        <v>0</v>
      </c>
      <c r="BH8" s="300">
        <v>1</v>
      </c>
      <c r="BI8" s="300">
        <v>0</v>
      </c>
      <c r="BJ8" s="300">
        <v>0</v>
      </c>
      <c r="BK8" s="297">
        <v>0</v>
      </c>
      <c r="BL8" s="297">
        <v>0</v>
      </c>
      <c r="BM8" s="297">
        <v>1</v>
      </c>
      <c r="BN8" s="297">
        <v>0</v>
      </c>
      <c r="BO8" s="297">
        <v>0</v>
      </c>
      <c r="BP8" s="297">
        <v>1</v>
      </c>
      <c r="BQ8" s="297">
        <v>0</v>
      </c>
      <c r="BR8" s="297">
        <v>0</v>
      </c>
      <c r="BS8" s="305">
        <v>0</v>
      </c>
      <c r="BT8" s="305">
        <v>0</v>
      </c>
      <c r="BU8" s="305">
        <v>1</v>
      </c>
      <c r="BV8" s="305">
        <v>0</v>
      </c>
      <c r="BW8" s="307">
        <v>0</v>
      </c>
      <c r="BX8" s="307">
        <v>1</v>
      </c>
      <c r="BY8" s="307">
        <v>0</v>
      </c>
      <c r="BZ8" s="307">
        <v>0</v>
      </c>
      <c r="CA8" s="307">
        <v>0</v>
      </c>
      <c r="CB8" s="307">
        <v>0</v>
      </c>
      <c r="CC8" s="307">
        <v>1</v>
      </c>
      <c r="CD8" s="300">
        <v>0</v>
      </c>
      <c r="CE8" s="300">
        <v>1</v>
      </c>
      <c r="CF8" s="300">
        <v>0</v>
      </c>
      <c r="CG8" s="300">
        <v>0</v>
      </c>
      <c r="CH8" s="300">
        <v>0</v>
      </c>
      <c r="CI8" s="304">
        <v>1</v>
      </c>
      <c r="CJ8" s="304">
        <v>0</v>
      </c>
      <c r="CK8" s="297">
        <v>0</v>
      </c>
      <c r="CL8" s="297">
        <v>0</v>
      </c>
      <c r="CM8" s="297">
        <v>0</v>
      </c>
      <c r="CN8" s="297">
        <v>1</v>
      </c>
      <c r="CO8" s="307">
        <v>0</v>
      </c>
      <c r="CP8" s="307">
        <v>1</v>
      </c>
      <c r="CQ8" s="307">
        <v>0</v>
      </c>
      <c r="CR8" s="307">
        <v>1</v>
      </c>
      <c r="CS8" s="307">
        <v>0</v>
      </c>
      <c r="CT8" s="307">
        <v>0</v>
      </c>
      <c r="CU8" s="307">
        <v>0</v>
      </c>
      <c r="CV8" s="307">
        <v>0</v>
      </c>
      <c r="CW8" s="307">
        <v>0</v>
      </c>
      <c r="CX8" s="305">
        <v>0</v>
      </c>
      <c r="CY8" s="305">
        <v>1</v>
      </c>
      <c r="CZ8" s="303">
        <v>0</v>
      </c>
      <c r="DA8" s="303">
        <v>1</v>
      </c>
      <c r="DB8" s="303">
        <v>1</v>
      </c>
      <c r="DC8" s="303">
        <v>0</v>
      </c>
      <c r="DD8" s="305">
        <v>0</v>
      </c>
      <c r="DE8" s="305">
        <v>0</v>
      </c>
      <c r="DF8" s="305">
        <v>0</v>
      </c>
      <c r="DG8" s="305">
        <v>0</v>
      </c>
      <c r="DH8" s="309">
        <v>0</v>
      </c>
      <c r="DI8" s="309">
        <v>0</v>
      </c>
      <c r="DJ8" s="309">
        <v>0</v>
      </c>
      <c r="DK8" s="309">
        <v>0</v>
      </c>
      <c r="DL8" s="298">
        <v>0</v>
      </c>
      <c r="DM8" s="298">
        <v>0</v>
      </c>
      <c r="DN8" s="298">
        <v>0</v>
      </c>
      <c r="DO8" s="298">
        <v>0</v>
      </c>
      <c r="DP8" s="306">
        <v>0</v>
      </c>
      <c r="DQ8" s="306">
        <v>0</v>
      </c>
      <c r="DR8" s="306">
        <v>0</v>
      </c>
      <c r="DS8" s="306">
        <v>0</v>
      </c>
      <c r="DT8" s="297">
        <v>0</v>
      </c>
      <c r="DU8" s="297">
        <v>1</v>
      </c>
      <c r="DV8" s="297">
        <v>1</v>
      </c>
      <c r="DW8" s="297">
        <v>0</v>
      </c>
      <c r="DX8" s="306">
        <v>0</v>
      </c>
      <c r="DY8" s="306">
        <v>0</v>
      </c>
      <c r="DZ8" s="306">
        <v>0</v>
      </c>
      <c r="EA8" s="306">
        <v>0</v>
      </c>
      <c r="EB8" s="307">
        <v>0</v>
      </c>
      <c r="EC8" s="307">
        <v>1</v>
      </c>
      <c r="EH8" s="312">
        <v>0</v>
      </c>
    </row>
    <row r="9" spans="1:141" x14ac:dyDescent="0.35">
      <c r="A9" s="294">
        <v>16500</v>
      </c>
      <c r="B9" s="343">
        <v>42347</v>
      </c>
      <c r="C9" s="344">
        <v>0.5</v>
      </c>
      <c r="D9" s="294">
        <v>1</v>
      </c>
      <c r="E9" s="294">
        <v>0</v>
      </c>
      <c r="F9" s="294">
        <v>34</v>
      </c>
      <c r="G9" s="294">
        <v>153</v>
      </c>
      <c r="H9" s="294">
        <v>57</v>
      </c>
      <c r="I9" s="294" t="s">
        <v>758</v>
      </c>
      <c r="J9" s="296">
        <v>1</v>
      </c>
      <c r="K9" s="296">
        <v>0</v>
      </c>
      <c r="L9" s="296">
        <v>0</v>
      </c>
      <c r="M9" s="297">
        <v>0</v>
      </c>
      <c r="N9" s="297">
        <v>1</v>
      </c>
      <c r="O9" s="297">
        <v>0</v>
      </c>
      <c r="P9" s="298">
        <v>141</v>
      </c>
      <c r="Q9" s="299">
        <v>0</v>
      </c>
      <c r="R9" s="299">
        <v>0</v>
      </c>
      <c r="S9" s="299">
        <v>0</v>
      </c>
      <c r="T9" s="299">
        <v>1</v>
      </c>
      <c r="U9" s="300">
        <v>0</v>
      </c>
      <c r="V9" s="300">
        <v>0</v>
      </c>
      <c r="W9" s="300">
        <v>1</v>
      </c>
      <c r="X9" s="300">
        <v>0</v>
      </c>
      <c r="Y9" s="300">
        <v>0</v>
      </c>
      <c r="Z9" s="300">
        <v>0</v>
      </c>
      <c r="AA9" s="300">
        <v>0</v>
      </c>
      <c r="AB9" s="300">
        <v>0</v>
      </c>
      <c r="AC9" s="305">
        <v>1</v>
      </c>
      <c r="AD9" s="305">
        <v>0</v>
      </c>
      <c r="AE9" s="305">
        <v>0</v>
      </c>
      <c r="AF9" s="305">
        <v>0</v>
      </c>
      <c r="AG9" s="305">
        <v>0</v>
      </c>
      <c r="AH9" s="303">
        <v>0</v>
      </c>
      <c r="AI9" s="303">
        <v>0</v>
      </c>
      <c r="AJ9" s="303">
        <v>1</v>
      </c>
      <c r="AK9" s="303">
        <v>0</v>
      </c>
      <c r="AL9" s="303">
        <v>0</v>
      </c>
      <c r="AM9" s="304">
        <v>0</v>
      </c>
      <c r="AN9" s="304">
        <v>1</v>
      </c>
      <c r="AO9" s="304">
        <v>0</v>
      </c>
      <c r="AP9" s="304">
        <v>0</v>
      </c>
      <c r="AQ9" s="300">
        <v>1</v>
      </c>
      <c r="AR9" s="300">
        <v>0</v>
      </c>
      <c r="AS9" s="300">
        <v>0</v>
      </c>
      <c r="AT9" s="305">
        <v>0</v>
      </c>
      <c r="AU9" s="305">
        <v>1</v>
      </c>
      <c r="AV9" s="305">
        <v>0</v>
      </c>
      <c r="AW9" s="306">
        <v>0</v>
      </c>
      <c r="AX9" s="306">
        <v>0</v>
      </c>
      <c r="AY9" s="306">
        <v>1</v>
      </c>
      <c r="AZ9" s="306">
        <v>0</v>
      </c>
      <c r="BA9" s="306">
        <v>0</v>
      </c>
      <c r="BB9" s="305">
        <v>1</v>
      </c>
      <c r="BC9" s="305">
        <v>0</v>
      </c>
      <c r="BD9" s="305">
        <v>0</v>
      </c>
      <c r="BE9" s="305">
        <v>0</v>
      </c>
      <c r="BF9" s="300">
        <v>0</v>
      </c>
      <c r="BG9" s="300">
        <v>0</v>
      </c>
      <c r="BH9" s="300">
        <v>0</v>
      </c>
      <c r="BI9" s="300">
        <v>1</v>
      </c>
      <c r="BJ9" s="300">
        <v>0</v>
      </c>
      <c r="BK9" s="297">
        <v>0</v>
      </c>
      <c r="BL9" s="297">
        <v>1</v>
      </c>
      <c r="BM9" s="297">
        <v>0</v>
      </c>
      <c r="BN9" s="297">
        <v>0</v>
      </c>
      <c r="BO9" s="297">
        <v>0</v>
      </c>
      <c r="BP9" s="297">
        <v>0</v>
      </c>
      <c r="BQ9" s="297">
        <v>0</v>
      </c>
      <c r="BR9" s="297">
        <v>1</v>
      </c>
      <c r="BS9" s="305">
        <v>0</v>
      </c>
      <c r="BT9" s="305">
        <v>0</v>
      </c>
      <c r="BU9" s="305">
        <v>1</v>
      </c>
      <c r="BV9" s="305">
        <v>0</v>
      </c>
      <c r="BW9" s="307">
        <v>1</v>
      </c>
      <c r="BX9" s="307">
        <v>0</v>
      </c>
      <c r="BY9" s="307">
        <v>0</v>
      </c>
      <c r="BZ9" s="307">
        <v>0</v>
      </c>
      <c r="CA9" s="307">
        <v>0</v>
      </c>
      <c r="CB9" s="307">
        <v>0</v>
      </c>
      <c r="CC9" s="307">
        <v>1</v>
      </c>
      <c r="CD9" s="300">
        <v>0</v>
      </c>
      <c r="CE9" s="300">
        <v>0</v>
      </c>
      <c r="CF9" s="300">
        <v>0</v>
      </c>
      <c r="CG9" s="300">
        <v>1</v>
      </c>
      <c r="CH9" s="300">
        <v>0</v>
      </c>
      <c r="CI9" s="304">
        <v>1</v>
      </c>
      <c r="CJ9" s="304">
        <v>0</v>
      </c>
      <c r="CK9" s="297">
        <v>0</v>
      </c>
      <c r="CL9" s="297">
        <v>0</v>
      </c>
      <c r="CM9" s="297">
        <v>1</v>
      </c>
      <c r="CN9" s="297">
        <v>0</v>
      </c>
      <c r="CO9" s="307">
        <v>0</v>
      </c>
      <c r="CP9" s="307">
        <v>0</v>
      </c>
      <c r="CQ9" s="307">
        <v>1</v>
      </c>
      <c r="CR9" s="307">
        <v>0</v>
      </c>
      <c r="CS9" s="307">
        <v>0</v>
      </c>
      <c r="CT9" s="307">
        <v>1</v>
      </c>
      <c r="CU9" s="307">
        <v>0</v>
      </c>
      <c r="CV9" s="307">
        <v>0</v>
      </c>
      <c r="CW9" s="307">
        <v>0</v>
      </c>
      <c r="CX9" s="305">
        <v>0</v>
      </c>
      <c r="CY9" s="305">
        <v>1</v>
      </c>
      <c r="CZ9" s="303">
        <v>1</v>
      </c>
      <c r="DA9" s="303">
        <v>0</v>
      </c>
      <c r="DB9" s="303">
        <v>1</v>
      </c>
      <c r="DC9" s="303">
        <v>0</v>
      </c>
      <c r="DD9" s="305">
        <v>0</v>
      </c>
      <c r="DE9" s="305">
        <v>0</v>
      </c>
      <c r="DF9" s="305">
        <v>0</v>
      </c>
      <c r="DG9" s="305">
        <v>0</v>
      </c>
      <c r="DH9" s="309">
        <v>1</v>
      </c>
      <c r="DI9" s="309">
        <v>0</v>
      </c>
      <c r="DJ9" s="309">
        <v>0</v>
      </c>
      <c r="DK9" s="309">
        <v>0</v>
      </c>
      <c r="DL9" s="298">
        <v>0</v>
      </c>
      <c r="DM9" s="298">
        <v>0</v>
      </c>
      <c r="DN9" s="298">
        <v>0</v>
      </c>
      <c r="DO9" s="298">
        <v>0</v>
      </c>
      <c r="DP9" s="306">
        <v>0</v>
      </c>
      <c r="DQ9" s="306">
        <v>0</v>
      </c>
      <c r="DR9" s="306">
        <v>0</v>
      </c>
      <c r="DS9" s="306">
        <v>0</v>
      </c>
      <c r="DT9" s="297">
        <v>0</v>
      </c>
      <c r="DU9" s="297">
        <v>0</v>
      </c>
      <c r="DV9" s="297">
        <v>0</v>
      </c>
      <c r="DW9" s="297">
        <v>0</v>
      </c>
      <c r="DX9" s="306">
        <v>0</v>
      </c>
      <c r="DY9" s="306">
        <v>0</v>
      </c>
      <c r="DZ9" s="306">
        <v>0</v>
      </c>
      <c r="EA9" s="306">
        <v>0</v>
      </c>
      <c r="EB9" s="307">
        <v>0</v>
      </c>
      <c r="EC9" s="307">
        <v>1</v>
      </c>
      <c r="EH9" s="312">
        <v>0</v>
      </c>
    </row>
    <row r="10" spans="1:141" x14ac:dyDescent="0.35">
      <c r="A10" s="294">
        <v>14347</v>
      </c>
      <c r="B10" s="343">
        <v>42342</v>
      </c>
      <c r="C10" s="344">
        <v>0.5625</v>
      </c>
      <c r="D10" s="294">
        <v>0</v>
      </c>
      <c r="E10" s="294">
        <v>1</v>
      </c>
      <c r="F10" s="294">
        <v>31</v>
      </c>
      <c r="G10" s="294">
        <v>171</v>
      </c>
      <c r="H10" s="294">
        <v>67</v>
      </c>
      <c r="I10" s="294" t="s">
        <v>758</v>
      </c>
      <c r="J10" s="296">
        <v>1</v>
      </c>
      <c r="K10" s="296">
        <v>0</v>
      </c>
      <c r="L10" s="296">
        <v>0</v>
      </c>
      <c r="M10" s="297">
        <v>1</v>
      </c>
      <c r="N10" s="297">
        <v>0</v>
      </c>
      <c r="O10" s="297">
        <v>0</v>
      </c>
      <c r="P10" s="298">
        <v>165</v>
      </c>
      <c r="Q10" s="299">
        <v>1</v>
      </c>
      <c r="R10" s="299">
        <v>0</v>
      </c>
      <c r="S10" s="299">
        <v>0</v>
      </c>
      <c r="T10" s="299">
        <v>0</v>
      </c>
      <c r="U10" s="300">
        <v>0</v>
      </c>
      <c r="V10" s="300">
        <v>0</v>
      </c>
      <c r="W10" s="300">
        <v>0</v>
      </c>
      <c r="X10" s="300">
        <v>0</v>
      </c>
      <c r="Y10" s="300">
        <v>0</v>
      </c>
      <c r="Z10" s="300">
        <v>0</v>
      </c>
      <c r="AA10" s="300">
        <v>0</v>
      </c>
      <c r="AB10" s="300">
        <v>0</v>
      </c>
      <c r="AC10" s="305">
        <v>0</v>
      </c>
      <c r="AD10" s="305">
        <v>0</v>
      </c>
      <c r="AE10" s="305">
        <v>0</v>
      </c>
      <c r="AF10" s="305">
        <v>1</v>
      </c>
      <c r="AG10" s="305">
        <v>0</v>
      </c>
      <c r="AH10" s="303">
        <v>0</v>
      </c>
      <c r="AI10" s="303">
        <v>0</v>
      </c>
      <c r="AJ10" s="303">
        <v>1</v>
      </c>
      <c r="AK10" s="303">
        <v>0</v>
      </c>
      <c r="AL10" s="303">
        <v>0</v>
      </c>
      <c r="AM10" s="304">
        <v>0</v>
      </c>
      <c r="AN10" s="304">
        <v>0</v>
      </c>
      <c r="AO10" s="304">
        <v>1</v>
      </c>
      <c r="AP10" s="304">
        <v>0</v>
      </c>
      <c r="AQ10" s="300">
        <v>0</v>
      </c>
      <c r="AR10" s="300">
        <v>1</v>
      </c>
      <c r="AS10" s="300">
        <v>0</v>
      </c>
      <c r="AT10" s="305">
        <v>1</v>
      </c>
      <c r="AU10" s="305">
        <v>0</v>
      </c>
      <c r="AV10" s="305">
        <v>0</v>
      </c>
      <c r="EI10" s="308" t="s">
        <v>760</v>
      </c>
      <c r="EJ10" s="313" t="s">
        <v>760</v>
      </c>
    </row>
    <row r="11" spans="1:141" x14ac:dyDescent="0.35">
      <c r="A11" s="294">
        <v>16516</v>
      </c>
      <c r="B11" s="343">
        <v>42350</v>
      </c>
      <c r="C11" s="344">
        <v>0.5</v>
      </c>
      <c r="D11" s="294">
        <v>0</v>
      </c>
      <c r="E11" s="294">
        <v>1</v>
      </c>
      <c r="F11" s="294">
        <v>42</v>
      </c>
      <c r="G11" s="294">
        <v>174</v>
      </c>
      <c r="H11" s="294">
        <v>67</v>
      </c>
      <c r="I11" s="294" t="s">
        <v>758</v>
      </c>
      <c r="J11" s="296">
        <v>1</v>
      </c>
      <c r="K11" s="296">
        <v>0</v>
      </c>
      <c r="L11" s="296">
        <v>0</v>
      </c>
      <c r="M11" s="297">
        <v>1</v>
      </c>
      <c r="N11" s="297">
        <v>0</v>
      </c>
      <c r="O11" s="297">
        <v>0</v>
      </c>
      <c r="P11" s="298">
        <v>165</v>
      </c>
      <c r="Q11" s="299">
        <v>0</v>
      </c>
      <c r="R11" s="299">
        <v>0</v>
      </c>
      <c r="S11" s="299">
        <v>1</v>
      </c>
      <c r="T11" s="299">
        <v>0</v>
      </c>
      <c r="U11" s="300">
        <v>1</v>
      </c>
      <c r="V11" s="300">
        <v>0</v>
      </c>
      <c r="W11" s="300">
        <v>0</v>
      </c>
      <c r="X11" s="300">
        <v>0</v>
      </c>
      <c r="Y11" s="300">
        <v>0</v>
      </c>
      <c r="Z11" s="300">
        <v>0</v>
      </c>
      <c r="AA11" s="300">
        <v>0</v>
      </c>
      <c r="AB11" s="300">
        <v>0</v>
      </c>
      <c r="AC11" s="305">
        <v>0</v>
      </c>
      <c r="AD11" s="305">
        <v>1</v>
      </c>
      <c r="AE11" s="305">
        <v>0</v>
      </c>
      <c r="AF11" s="305">
        <v>0</v>
      </c>
      <c r="AG11" s="305">
        <v>0</v>
      </c>
      <c r="AH11" s="303">
        <v>1</v>
      </c>
      <c r="AI11" s="303">
        <v>0</v>
      </c>
      <c r="AJ11" s="303">
        <v>0</v>
      </c>
      <c r="AK11" s="303">
        <v>0</v>
      </c>
      <c r="AL11" s="303">
        <v>0</v>
      </c>
      <c r="AM11" s="304">
        <v>1</v>
      </c>
      <c r="AN11" s="304">
        <v>0</v>
      </c>
      <c r="AO11" s="304">
        <v>0</v>
      </c>
      <c r="AP11" s="304">
        <v>0</v>
      </c>
      <c r="AQ11" s="300">
        <v>1</v>
      </c>
      <c r="AR11" s="300">
        <v>0</v>
      </c>
      <c r="AS11" s="300">
        <v>0</v>
      </c>
      <c r="AT11" s="305">
        <v>1</v>
      </c>
      <c r="AU11" s="305">
        <v>0</v>
      </c>
      <c r="AV11" s="305">
        <v>0</v>
      </c>
      <c r="AW11" s="306">
        <v>0</v>
      </c>
      <c r="AX11" s="306">
        <v>0</v>
      </c>
      <c r="AY11" s="306">
        <v>1</v>
      </c>
      <c r="AZ11" s="306">
        <v>0</v>
      </c>
      <c r="BA11" s="306">
        <v>0</v>
      </c>
      <c r="BB11" s="305">
        <v>1</v>
      </c>
      <c r="BC11" s="305">
        <v>0</v>
      </c>
      <c r="BD11" s="305">
        <v>0</v>
      </c>
      <c r="BE11" s="305">
        <v>0</v>
      </c>
      <c r="BF11" s="300">
        <v>0</v>
      </c>
      <c r="BG11" s="300">
        <v>0</v>
      </c>
      <c r="BH11" s="300">
        <v>0</v>
      </c>
      <c r="BI11" s="300">
        <v>1</v>
      </c>
      <c r="BJ11" s="300">
        <v>0</v>
      </c>
      <c r="BK11" s="297">
        <v>0</v>
      </c>
      <c r="BL11" s="297">
        <v>0</v>
      </c>
      <c r="BM11" s="297">
        <v>0</v>
      </c>
      <c r="BN11" s="297">
        <v>0</v>
      </c>
      <c r="BO11" s="297" t="s">
        <v>761</v>
      </c>
      <c r="BP11" s="297">
        <v>0</v>
      </c>
      <c r="BQ11" s="297">
        <v>0</v>
      </c>
      <c r="BR11" s="297">
        <v>1</v>
      </c>
      <c r="BS11" s="305">
        <v>0</v>
      </c>
      <c r="BT11" s="305">
        <v>0</v>
      </c>
      <c r="BU11" s="305">
        <v>1</v>
      </c>
      <c r="BV11" s="305">
        <v>0</v>
      </c>
      <c r="BW11" s="307">
        <v>0</v>
      </c>
      <c r="BX11" s="307">
        <v>1</v>
      </c>
      <c r="BY11" s="307">
        <v>0</v>
      </c>
      <c r="BZ11" s="307">
        <v>0</v>
      </c>
      <c r="CA11" s="307">
        <v>0</v>
      </c>
      <c r="CB11" s="307">
        <v>0</v>
      </c>
      <c r="CC11" s="307">
        <v>1</v>
      </c>
      <c r="CD11" s="300">
        <v>0</v>
      </c>
      <c r="CE11" s="300">
        <v>1</v>
      </c>
      <c r="CF11" s="300">
        <v>0</v>
      </c>
      <c r="CG11" s="300">
        <v>0</v>
      </c>
      <c r="CH11" s="300">
        <v>0</v>
      </c>
      <c r="CI11" s="304">
        <v>1</v>
      </c>
      <c r="CJ11" s="304">
        <v>0</v>
      </c>
      <c r="CK11" s="297">
        <v>0</v>
      </c>
      <c r="CL11" s="297">
        <v>1</v>
      </c>
      <c r="CM11" s="297">
        <v>0</v>
      </c>
      <c r="CN11" s="297">
        <v>0</v>
      </c>
      <c r="CO11" s="307">
        <v>1</v>
      </c>
      <c r="CP11" s="307">
        <v>0</v>
      </c>
      <c r="CQ11" s="307">
        <v>0</v>
      </c>
      <c r="CR11" s="307">
        <v>0</v>
      </c>
      <c r="CT11" s="307">
        <v>0</v>
      </c>
      <c r="CU11" s="307">
        <v>0</v>
      </c>
      <c r="CV11" s="307">
        <v>0</v>
      </c>
      <c r="CW11" s="307">
        <v>0</v>
      </c>
      <c r="CX11" s="305">
        <v>0</v>
      </c>
      <c r="CY11" s="305">
        <v>0</v>
      </c>
      <c r="CZ11" s="303">
        <v>1</v>
      </c>
      <c r="DA11" s="303">
        <v>0</v>
      </c>
      <c r="DB11" s="303">
        <v>0</v>
      </c>
      <c r="DC11" s="303">
        <v>0</v>
      </c>
      <c r="DD11" s="305">
        <v>0</v>
      </c>
      <c r="DE11" s="305">
        <v>0</v>
      </c>
      <c r="DF11" s="305">
        <v>0</v>
      </c>
      <c r="DG11" s="305">
        <v>0</v>
      </c>
      <c r="DH11" s="309">
        <v>0</v>
      </c>
      <c r="DI11" s="309">
        <v>0</v>
      </c>
      <c r="DJ11" s="309">
        <v>0</v>
      </c>
      <c r="DK11" s="309">
        <v>0</v>
      </c>
      <c r="DL11" s="298">
        <v>0</v>
      </c>
      <c r="DM11" s="298">
        <v>0</v>
      </c>
      <c r="DN11" s="298">
        <v>0</v>
      </c>
      <c r="DO11" s="298">
        <v>0</v>
      </c>
      <c r="DP11" s="306">
        <v>0</v>
      </c>
      <c r="DQ11" s="306">
        <v>0</v>
      </c>
      <c r="DR11" s="306">
        <v>0</v>
      </c>
      <c r="DS11" s="306">
        <v>0</v>
      </c>
      <c r="DT11" s="297">
        <v>0</v>
      </c>
      <c r="DU11" s="297">
        <v>0</v>
      </c>
      <c r="DV11" s="297">
        <v>0</v>
      </c>
      <c r="DW11" s="297">
        <v>0</v>
      </c>
      <c r="DX11" s="306">
        <v>0</v>
      </c>
      <c r="DY11" s="306">
        <v>0</v>
      </c>
      <c r="DZ11" s="306">
        <v>0</v>
      </c>
      <c r="EA11" s="306">
        <v>0</v>
      </c>
      <c r="EB11" s="307">
        <v>1</v>
      </c>
      <c r="EC11" s="307">
        <v>0</v>
      </c>
      <c r="ED11" s="310">
        <v>0</v>
      </c>
      <c r="EE11" s="310">
        <v>1</v>
      </c>
      <c r="EF11" s="311">
        <v>0</v>
      </c>
      <c r="EG11" s="312">
        <v>0</v>
      </c>
      <c r="EH11" s="312">
        <v>1</v>
      </c>
    </row>
    <row r="12" spans="1:141" x14ac:dyDescent="0.35">
      <c r="A12" s="294">
        <v>274</v>
      </c>
      <c r="B12" s="343">
        <v>42346</v>
      </c>
      <c r="C12" s="344">
        <v>0.4375</v>
      </c>
      <c r="D12" s="294">
        <v>1</v>
      </c>
      <c r="E12" s="294">
        <v>0</v>
      </c>
      <c r="F12" s="294">
        <v>17</v>
      </c>
      <c r="G12" s="294">
        <v>168</v>
      </c>
      <c r="H12" s="294">
        <v>56</v>
      </c>
      <c r="I12" s="294" t="s">
        <v>758</v>
      </c>
      <c r="J12" s="296">
        <v>1</v>
      </c>
      <c r="K12" s="296">
        <v>0</v>
      </c>
      <c r="L12" s="296">
        <v>0</v>
      </c>
      <c r="M12" s="297">
        <v>1</v>
      </c>
      <c r="N12" s="297">
        <v>0</v>
      </c>
      <c r="O12" s="297">
        <v>0</v>
      </c>
      <c r="P12" s="298">
        <v>170</v>
      </c>
      <c r="Q12" s="299">
        <v>1</v>
      </c>
      <c r="R12" s="299">
        <v>0</v>
      </c>
      <c r="S12" s="299">
        <v>0</v>
      </c>
      <c r="T12" s="299">
        <v>0</v>
      </c>
      <c r="U12" s="300">
        <v>0</v>
      </c>
      <c r="V12" s="300">
        <v>0</v>
      </c>
      <c r="W12" s="300">
        <v>0</v>
      </c>
      <c r="X12" s="300">
        <v>1</v>
      </c>
      <c r="Y12" s="300">
        <v>0</v>
      </c>
      <c r="Z12" s="300">
        <v>0</v>
      </c>
      <c r="AA12" s="300">
        <v>0</v>
      </c>
      <c r="AB12" s="300">
        <v>0</v>
      </c>
      <c r="AC12" s="305">
        <v>0</v>
      </c>
      <c r="AD12" s="305">
        <v>1</v>
      </c>
      <c r="AE12" s="305">
        <v>0</v>
      </c>
      <c r="AF12" s="305">
        <v>0</v>
      </c>
      <c r="AG12" s="305">
        <v>0</v>
      </c>
      <c r="AH12" s="303">
        <v>1</v>
      </c>
      <c r="AI12" s="303">
        <v>0</v>
      </c>
      <c r="AJ12" s="303">
        <v>0</v>
      </c>
      <c r="AK12" s="303">
        <v>0</v>
      </c>
      <c r="AL12" s="303">
        <v>0</v>
      </c>
      <c r="AM12" s="304">
        <v>0</v>
      </c>
      <c r="AN12" s="304">
        <v>0</v>
      </c>
      <c r="AO12" s="304">
        <v>1</v>
      </c>
      <c r="AP12" s="304">
        <v>0</v>
      </c>
      <c r="AQ12" s="300">
        <v>1</v>
      </c>
      <c r="AR12" s="300">
        <v>0</v>
      </c>
      <c r="AS12" s="300">
        <v>0</v>
      </c>
      <c r="AT12" s="305">
        <v>1</v>
      </c>
      <c r="AU12" s="305">
        <v>0</v>
      </c>
      <c r="AV12" s="305">
        <v>0</v>
      </c>
      <c r="AW12" s="306">
        <v>0</v>
      </c>
      <c r="AX12" s="306">
        <v>0</v>
      </c>
      <c r="AY12" s="306">
        <v>1</v>
      </c>
      <c r="AZ12" s="306">
        <v>0</v>
      </c>
      <c r="BA12" s="306">
        <v>0</v>
      </c>
      <c r="BB12" s="305">
        <v>0</v>
      </c>
      <c r="BC12" s="305">
        <v>1</v>
      </c>
      <c r="BD12" s="305">
        <v>0</v>
      </c>
      <c r="BE12" s="305">
        <v>0</v>
      </c>
      <c r="BF12" s="300">
        <v>1</v>
      </c>
      <c r="BG12" s="300">
        <v>0</v>
      </c>
      <c r="BH12" s="300">
        <v>0</v>
      </c>
      <c r="BI12" s="300">
        <v>0</v>
      </c>
      <c r="BJ12" s="300">
        <v>0</v>
      </c>
      <c r="BK12" s="297">
        <v>1</v>
      </c>
      <c r="BL12" s="297">
        <v>0</v>
      </c>
      <c r="BM12" s="297">
        <v>0</v>
      </c>
      <c r="BN12" s="297">
        <v>0</v>
      </c>
      <c r="BO12" s="297">
        <v>0</v>
      </c>
      <c r="BP12" s="297">
        <v>0</v>
      </c>
      <c r="BQ12" s="297">
        <v>0</v>
      </c>
      <c r="BR12" s="297">
        <v>0</v>
      </c>
      <c r="BS12" s="305">
        <v>0</v>
      </c>
      <c r="BT12" s="305">
        <v>0</v>
      </c>
      <c r="BU12" s="305">
        <v>0</v>
      </c>
      <c r="BV12" s="305">
        <v>0</v>
      </c>
      <c r="BW12" s="307">
        <v>0</v>
      </c>
      <c r="BX12" s="307">
        <v>0</v>
      </c>
      <c r="BY12" s="307">
        <v>1</v>
      </c>
      <c r="BZ12" s="307">
        <v>0</v>
      </c>
      <c r="CA12" s="307">
        <v>0</v>
      </c>
      <c r="CB12" s="307">
        <v>1</v>
      </c>
      <c r="CC12" s="307">
        <v>0</v>
      </c>
      <c r="CD12" s="300">
        <v>1</v>
      </c>
      <c r="CE12" s="300">
        <v>0</v>
      </c>
      <c r="CF12" s="300">
        <v>0</v>
      </c>
      <c r="CG12" s="300">
        <v>0</v>
      </c>
      <c r="CH12" s="300">
        <v>0</v>
      </c>
      <c r="CI12" s="304">
        <v>0</v>
      </c>
      <c r="CJ12" s="304">
        <v>1</v>
      </c>
      <c r="CK12" s="297">
        <v>0</v>
      </c>
      <c r="CL12" s="297">
        <v>1</v>
      </c>
      <c r="CM12" s="297">
        <v>0</v>
      </c>
      <c r="CN12" s="297">
        <v>0</v>
      </c>
      <c r="CO12" s="307">
        <v>1</v>
      </c>
      <c r="CP12" s="307">
        <v>0</v>
      </c>
      <c r="CQ12" s="307">
        <v>0</v>
      </c>
      <c r="CR12" s="307">
        <v>0</v>
      </c>
      <c r="CS12" s="307">
        <v>1</v>
      </c>
      <c r="CT12" s="307">
        <v>0</v>
      </c>
      <c r="CU12" s="307">
        <v>0</v>
      </c>
      <c r="CV12" s="307">
        <v>0</v>
      </c>
      <c r="CW12" s="307">
        <v>0</v>
      </c>
      <c r="CX12" s="305">
        <v>0</v>
      </c>
      <c r="CY12" s="305">
        <v>1</v>
      </c>
      <c r="CZ12" s="303">
        <v>0</v>
      </c>
      <c r="DA12" s="303">
        <v>0</v>
      </c>
      <c r="DB12" s="303">
        <v>0</v>
      </c>
      <c r="DC12" s="303">
        <v>0</v>
      </c>
      <c r="DD12" s="305">
        <v>0</v>
      </c>
      <c r="DE12" s="305">
        <v>0</v>
      </c>
      <c r="DF12" s="305">
        <v>0</v>
      </c>
      <c r="DG12" s="305">
        <v>0</v>
      </c>
      <c r="DH12" s="309">
        <v>1</v>
      </c>
      <c r="DI12" s="309">
        <v>0</v>
      </c>
      <c r="DJ12" s="309">
        <v>0</v>
      </c>
      <c r="DK12" s="309">
        <v>0</v>
      </c>
      <c r="DL12" s="298">
        <v>0</v>
      </c>
      <c r="DM12" s="298">
        <v>0</v>
      </c>
      <c r="DN12" s="298">
        <v>0</v>
      </c>
      <c r="DO12" s="298">
        <v>0</v>
      </c>
      <c r="DP12" s="306">
        <v>0</v>
      </c>
      <c r="DQ12" s="306">
        <v>0</v>
      </c>
      <c r="DR12" s="306">
        <v>0</v>
      </c>
      <c r="DS12" s="306">
        <v>0</v>
      </c>
      <c r="DT12" s="297">
        <v>0</v>
      </c>
      <c r="DU12" s="297">
        <v>0</v>
      </c>
      <c r="DV12" s="297">
        <v>0</v>
      </c>
      <c r="DW12" s="297">
        <v>0</v>
      </c>
      <c r="DX12" s="306">
        <v>0</v>
      </c>
      <c r="DY12" s="306">
        <v>0</v>
      </c>
      <c r="DZ12" s="306">
        <v>0</v>
      </c>
      <c r="EA12" s="306">
        <v>0</v>
      </c>
      <c r="EB12" s="307">
        <v>0</v>
      </c>
      <c r="EC12" s="307">
        <v>1</v>
      </c>
    </row>
    <row r="13" spans="1:141" x14ac:dyDescent="0.35">
      <c r="A13" s="294">
        <v>16367</v>
      </c>
      <c r="B13" s="343">
        <v>42343</v>
      </c>
      <c r="C13" s="344">
        <v>0.55208333333333337</v>
      </c>
      <c r="D13" s="294">
        <v>1</v>
      </c>
      <c r="E13" s="294">
        <v>0</v>
      </c>
      <c r="F13" s="294">
        <v>29</v>
      </c>
      <c r="G13" s="294">
        <v>169</v>
      </c>
      <c r="H13" s="294">
        <v>56</v>
      </c>
      <c r="I13" s="294" t="s">
        <v>758</v>
      </c>
      <c r="J13" s="296">
        <v>1</v>
      </c>
      <c r="K13" s="296">
        <v>0</v>
      </c>
      <c r="L13" s="296">
        <v>0</v>
      </c>
      <c r="M13" s="297">
        <v>0</v>
      </c>
      <c r="N13" s="297">
        <v>1</v>
      </c>
      <c r="O13" s="297">
        <v>0</v>
      </c>
      <c r="P13" s="298">
        <v>160</v>
      </c>
      <c r="Q13" s="299">
        <v>0</v>
      </c>
      <c r="R13" s="299">
        <v>0</v>
      </c>
      <c r="S13" s="299">
        <v>0</v>
      </c>
      <c r="T13" s="299">
        <v>1</v>
      </c>
      <c r="U13" s="300">
        <v>1</v>
      </c>
      <c r="V13" s="300">
        <v>0</v>
      </c>
      <c r="W13" s="300">
        <v>0</v>
      </c>
      <c r="X13" s="300">
        <v>0</v>
      </c>
      <c r="Y13" s="300">
        <v>0</v>
      </c>
      <c r="Z13" s="300">
        <v>0</v>
      </c>
      <c r="AA13" s="300">
        <v>0</v>
      </c>
      <c r="AB13" s="300">
        <v>0</v>
      </c>
      <c r="AC13" s="305">
        <v>0</v>
      </c>
      <c r="AD13" s="305">
        <v>0</v>
      </c>
      <c r="AE13" s="305">
        <v>0</v>
      </c>
      <c r="AF13" s="305">
        <v>1</v>
      </c>
      <c r="AG13" s="305">
        <v>0</v>
      </c>
      <c r="AH13" s="303">
        <v>0</v>
      </c>
      <c r="AI13" s="303">
        <v>1</v>
      </c>
      <c r="AJ13" s="303">
        <v>0</v>
      </c>
      <c r="AK13" s="303">
        <v>0</v>
      </c>
      <c r="AL13" s="303">
        <v>0</v>
      </c>
      <c r="AM13" s="304">
        <v>0</v>
      </c>
      <c r="AN13" s="304">
        <v>1</v>
      </c>
      <c r="AO13" s="304">
        <v>0</v>
      </c>
      <c r="AP13" s="304">
        <v>0</v>
      </c>
      <c r="AQ13" s="300">
        <v>0</v>
      </c>
      <c r="AR13" s="300">
        <v>0</v>
      </c>
      <c r="AS13" s="300">
        <v>1</v>
      </c>
      <c r="AT13" s="305">
        <v>1</v>
      </c>
      <c r="AU13" s="305">
        <v>0</v>
      </c>
      <c r="AV13" s="305">
        <v>0</v>
      </c>
      <c r="AW13" s="306">
        <v>0</v>
      </c>
      <c r="AX13" s="306">
        <v>0</v>
      </c>
      <c r="AY13" s="306">
        <v>1</v>
      </c>
      <c r="AZ13" s="306">
        <v>0</v>
      </c>
      <c r="BA13" s="306">
        <v>0</v>
      </c>
      <c r="BB13" s="305">
        <v>1</v>
      </c>
      <c r="BC13" s="305">
        <v>0</v>
      </c>
      <c r="BD13" s="305">
        <v>0</v>
      </c>
      <c r="BE13" s="305">
        <v>0</v>
      </c>
      <c r="BF13" s="300">
        <v>0</v>
      </c>
      <c r="BG13" s="300">
        <v>1</v>
      </c>
      <c r="BH13" s="300">
        <v>0</v>
      </c>
      <c r="BI13" s="300">
        <v>0</v>
      </c>
      <c r="BJ13" s="300">
        <v>0</v>
      </c>
      <c r="BK13" s="297">
        <v>0</v>
      </c>
      <c r="BL13" s="297">
        <v>1</v>
      </c>
      <c r="BM13" s="297">
        <v>0</v>
      </c>
      <c r="BN13" s="297">
        <v>0</v>
      </c>
      <c r="BO13" s="297">
        <v>0</v>
      </c>
      <c r="BP13" s="297">
        <v>1</v>
      </c>
      <c r="BQ13" s="297">
        <v>0</v>
      </c>
      <c r="BR13" s="297">
        <v>0</v>
      </c>
      <c r="BS13" s="305">
        <v>1</v>
      </c>
      <c r="BT13" s="305">
        <v>0</v>
      </c>
      <c r="BU13" s="305">
        <v>0</v>
      </c>
      <c r="BV13" s="305">
        <v>0</v>
      </c>
      <c r="BW13" s="307">
        <v>1</v>
      </c>
      <c r="BX13" s="307">
        <v>0</v>
      </c>
      <c r="BY13" s="307">
        <v>0</v>
      </c>
      <c r="BZ13" s="307">
        <v>0</v>
      </c>
      <c r="CA13" s="307">
        <v>0</v>
      </c>
      <c r="CB13" s="307">
        <v>0</v>
      </c>
      <c r="CC13" s="307">
        <v>1</v>
      </c>
      <c r="CD13" s="300">
        <v>0</v>
      </c>
      <c r="CE13" s="300">
        <v>1</v>
      </c>
      <c r="CF13" s="300">
        <v>0</v>
      </c>
      <c r="CG13" s="300">
        <v>0</v>
      </c>
      <c r="CH13" s="300">
        <v>0</v>
      </c>
      <c r="CI13" s="304">
        <v>0</v>
      </c>
      <c r="CJ13" s="304">
        <v>1</v>
      </c>
      <c r="CK13" s="297">
        <v>0</v>
      </c>
      <c r="CL13" s="297">
        <v>1</v>
      </c>
      <c r="CM13" s="297">
        <v>0</v>
      </c>
      <c r="CN13" s="297">
        <v>0</v>
      </c>
      <c r="CO13" s="307">
        <v>1</v>
      </c>
      <c r="CP13" s="307">
        <v>0</v>
      </c>
      <c r="CQ13" s="307">
        <v>0</v>
      </c>
      <c r="CR13" s="307">
        <v>0</v>
      </c>
      <c r="CS13" s="307">
        <v>0</v>
      </c>
      <c r="CT13" s="307">
        <v>1</v>
      </c>
      <c r="CU13" s="307">
        <v>0</v>
      </c>
      <c r="CV13" s="307">
        <v>0</v>
      </c>
      <c r="CW13" s="307">
        <v>0</v>
      </c>
      <c r="CX13" s="305">
        <v>0</v>
      </c>
      <c r="CY13" s="305">
        <v>1</v>
      </c>
      <c r="CZ13" s="303">
        <v>1</v>
      </c>
      <c r="DA13" s="303">
        <v>0</v>
      </c>
      <c r="DB13" s="303">
        <v>0</v>
      </c>
      <c r="DC13" s="303">
        <v>1</v>
      </c>
      <c r="DD13" s="305">
        <v>0</v>
      </c>
      <c r="DE13" s="305">
        <v>0</v>
      </c>
      <c r="DF13" s="305">
        <v>0</v>
      </c>
      <c r="DG13" s="305">
        <v>0</v>
      </c>
      <c r="DH13" s="309">
        <v>0</v>
      </c>
      <c r="DI13" s="309">
        <v>0</v>
      </c>
      <c r="DJ13" s="309">
        <v>0</v>
      </c>
      <c r="DK13" s="309">
        <v>0</v>
      </c>
      <c r="DL13" s="298">
        <v>0</v>
      </c>
      <c r="DM13" s="298">
        <v>0</v>
      </c>
      <c r="DN13" s="298">
        <v>0</v>
      </c>
      <c r="DO13" s="298">
        <v>0</v>
      </c>
      <c r="DP13" s="306">
        <v>0</v>
      </c>
      <c r="DQ13" s="306">
        <v>0</v>
      </c>
      <c r="DR13" s="306">
        <v>0</v>
      </c>
      <c r="DS13" s="306">
        <v>0</v>
      </c>
      <c r="DT13" s="297">
        <v>0</v>
      </c>
      <c r="DU13" s="297">
        <v>0</v>
      </c>
      <c r="DV13" s="297">
        <v>0</v>
      </c>
      <c r="DW13" s="297">
        <v>0</v>
      </c>
      <c r="DX13" s="306">
        <v>0</v>
      </c>
      <c r="DY13" s="306">
        <v>0</v>
      </c>
      <c r="DZ13" s="306">
        <v>0</v>
      </c>
      <c r="EA13" s="306">
        <v>0</v>
      </c>
      <c r="EB13" s="307">
        <v>0</v>
      </c>
      <c r="EC13" s="307">
        <v>1</v>
      </c>
    </row>
    <row r="14" spans="1:141" x14ac:dyDescent="0.35">
      <c r="A14" s="294">
        <v>16356</v>
      </c>
      <c r="B14" s="343">
        <v>42343</v>
      </c>
      <c r="C14" s="344">
        <v>0.46875</v>
      </c>
      <c r="D14" s="294">
        <v>0</v>
      </c>
      <c r="E14" s="294">
        <v>1</v>
      </c>
      <c r="F14" s="294">
        <v>29</v>
      </c>
      <c r="G14" s="294">
        <v>175</v>
      </c>
      <c r="H14" s="294">
        <v>80</v>
      </c>
      <c r="I14" s="294" t="s">
        <v>758</v>
      </c>
      <c r="J14" s="296">
        <v>1</v>
      </c>
      <c r="K14" s="296">
        <v>0</v>
      </c>
      <c r="L14" s="296">
        <v>0</v>
      </c>
      <c r="M14" s="297">
        <v>1</v>
      </c>
      <c r="N14" s="297">
        <v>0</v>
      </c>
      <c r="O14" s="297">
        <v>0</v>
      </c>
      <c r="P14" s="298">
        <v>180</v>
      </c>
      <c r="Q14" s="299">
        <v>1</v>
      </c>
      <c r="R14" s="299">
        <v>0</v>
      </c>
      <c r="S14" s="299">
        <v>0</v>
      </c>
      <c r="T14" s="299">
        <v>0</v>
      </c>
      <c r="U14" s="300">
        <v>1</v>
      </c>
      <c r="V14" s="300">
        <v>0</v>
      </c>
      <c r="W14" s="300">
        <v>0</v>
      </c>
      <c r="X14" s="300">
        <v>0</v>
      </c>
      <c r="Y14" s="300">
        <v>0</v>
      </c>
      <c r="Z14" s="300">
        <v>0</v>
      </c>
      <c r="AA14" s="300">
        <v>0</v>
      </c>
      <c r="AB14" s="300">
        <v>0</v>
      </c>
      <c r="AC14" s="305">
        <v>0</v>
      </c>
      <c r="AD14" s="305">
        <v>0</v>
      </c>
      <c r="AE14" s="305">
        <v>1</v>
      </c>
      <c r="AF14" s="305">
        <v>0</v>
      </c>
      <c r="AG14" s="305">
        <v>0</v>
      </c>
      <c r="AH14" s="303">
        <v>1</v>
      </c>
      <c r="AI14" s="303">
        <v>0</v>
      </c>
      <c r="AJ14" s="303">
        <v>0</v>
      </c>
      <c r="AK14" s="303">
        <v>0</v>
      </c>
      <c r="AL14" s="303">
        <v>0</v>
      </c>
      <c r="AM14" s="304">
        <v>1</v>
      </c>
      <c r="AN14" s="304">
        <v>0</v>
      </c>
      <c r="AO14" s="304">
        <v>0</v>
      </c>
      <c r="AP14" s="304">
        <v>0</v>
      </c>
      <c r="AQ14" s="300">
        <v>0</v>
      </c>
      <c r="AR14" s="300">
        <v>1</v>
      </c>
      <c r="AS14" s="300">
        <v>0</v>
      </c>
      <c r="AT14" s="305">
        <v>1</v>
      </c>
      <c r="AU14" s="305">
        <v>0</v>
      </c>
      <c r="AV14" s="305">
        <v>0</v>
      </c>
      <c r="AW14" s="306">
        <v>0</v>
      </c>
      <c r="AX14" s="306">
        <v>0</v>
      </c>
      <c r="AY14" s="306">
        <v>1</v>
      </c>
      <c r="AZ14" s="306">
        <v>0</v>
      </c>
      <c r="BA14" s="306">
        <v>0</v>
      </c>
      <c r="BB14" s="305">
        <v>1</v>
      </c>
      <c r="BC14" s="305">
        <v>0</v>
      </c>
      <c r="BD14" s="305">
        <v>0</v>
      </c>
      <c r="BE14" s="305">
        <v>0</v>
      </c>
      <c r="BF14" s="300">
        <v>0</v>
      </c>
      <c r="BG14" s="300">
        <v>1</v>
      </c>
      <c r="BH14" s="300">
        <v>0</v>
      </c>
      <c r="BI14" s="300">
        <v>0</v>
      </c>
      <c r="BJ14" s="300">
        <v>0</v>
      </c>
      <c r="BK14" s="297">
        <v>0</v>
      </c>
      <c r="BL14" s="297">
        <v>0</v>
      </c>
      <c r="BM14" s="297">
        <v>0</v>
      </c>
      <c r="BN14" s="297">
        <v>0</v>
      </c>
      <c r="BO14" s="297" t="s">
        <v>762</v>
      </c>
      <c r="BP14" s="297">
        <v>1</v>
      </c>
      <c r="BQ14" s="297">
        <v>0</v>
      </c>
      <c r="BR14" s="297">
        <v>0</v>
      </c>
      <c r="BS14" s="305">
        <v>0</v>
      </c>
      <c r="BT14" s="305">
        <v>1</v>
      </c>
      <c r="BU14" s="305">
        <v>0</v>
      </c>
      <c r="BV14" s="305">
        <v>0</v>
      </c>
      <c r="BW14" s="307">
        <v>0</v>
      </c>
      <c r="BX14" s="307">
        <v>1</v>
      </c>
      <c r="BY14" s="307">
        <v>0</v>
      </c>
      <c r="BZ14" s="307">
        <v>0</v>
      </c>
      <c r="CA14" s="307">
        <v>0</v>
      </c>
      <c r="CB14" s="307">
        <v>0</v>
      </c>
      <c r="CC14" s="307">
        <v>1</v>
      </c>
      <c r="CD14" s="300">
        <v>0</v>
      </c>
      <c r="CE14" s="300">
        <v>1</v>
      </c>
      <c r="CF14" s="300">
        <v>0</v>
      </c>
      <c r="CG14" s="300">
        <v>0</v>
      </c>
      <c r="CH14" s="300">
        <v>0</v>
      </c>
      <c r="CI14" s="304">
        <v>1</v>
      </c>
      <c r="CJ14" s="304">
        <v>0</v>
      </c>
      <c r="CK14" s="297">
        <v>0</v>
      </c>
      <c r="CL14" s="297">
        <v>1</v>
      </c>
      <c r="CM14" s="297">
        <v>0</v>
      </c>
      <c r="CN14" s="297">
        <v>0</v>
      </c>
      <c r="CO14" s="307">
        <v>1</v>
      </c>
      <c r="CP14" s="307">
        <v>0</v>
      </c>
      <c r="CQ14" s="307">
        <v>0</v>
      </c>
      <c r="CZ14" s="303">
        <v>0</v>
      </c>
      <c r="DA14" s="303">
        <v>1</v>
      </c>
      <c r="DB14" s="303">
        <v>0</v>
      </c>
      <c r="DC14" s="303">
        <v>1</v>
      </c>
      <c r="DD14" s="305">
        <v>0</v>
      </c>
      <c r="DE14" s="305">
        <v>0</v>
      </c>
      <c r="DF14" s="305">
        <v>0</v>
      </c>
      <c r="DG14" s="305">
        <v>0</v>
      </c>
      <c r="DH14" s="309">
        <v>0</v>
      </c>
      <c r="DI14" s="309">
        <v>0</v>
      </c>
      <c r="DJ14" s="309">
        <v>0</v>
      </c>
      <c r="DK14" s="309">
        <v>0</v>
      </c>
      <c r="DL14" s="298">
        <v>0</v>
      </c>
      <c r="DM14" s="298">
        <v>0</v>
      </c>
      <c r="DN14" s="298">
        <v>0</v>
      </c>
      <c r="DO14" s="298">
        <v>0</v>
      </c>
      <c r="DP14" s="306">
        <v>0</v>
      </c>
      <c r="DQ14" s="306">
        <v>0</v>
      </c>
      <c r="DR14" s="306">
        <v>0</v>
      </c>
      <c r="DS14" s="306">
        <v>0</v>
      </c>
      <c r="DT14" s="297">
        <v>0</v>
      </c>
      <c r="DU14" s="297">
        <v>0</v>
      </c>
      <c r="DV14" s="297">
        <v>0</v>
      </c>
      <c r="DW14" s="297">
        <v>0</v>
      </c>
      <c r="DX14" s="306">
        <v>0</v>
      </c>
      <c r="DY14" s="306">
        <v>0</v>
      </c>
      <c r="DZ14" s="306">
        <v>0</v>
      </c>
      <c r="EA14" s="306">
        <v>0</v>
      </c>
      <c r="EB14" s="307">
        <v>0</v>
      </c>
      <c r="EC14" s="307">
        <v>1</v>
      </c>
    </row>
    <row r="15" spans="1:141" x14ac:dyDescent="0.35">
      <c r="A15" s="294">
        <v>16353</v>
      </c>
      <c r="B15" s="343">
        <v>42343</v>
      </c>
      <c r="C15" s="344">
        <v>0.47916666666666669</v>
      </c>
      <c r="D15" s="294">
        <v>1</v>
      </c>
      <c r="E15" s="294">
        <v>0</v>
      </c>
      <c r="F15" s="294">
        <v>0</v>
      </c>
      <c r="G15" s="294">
        <v>0</v>
      </c>
      <c r="H15" s="294">
        <v>0</v>
      </c>
      <c r="I15" s="294" t="s">
        <v>758</v>
      </c>
      <c r="J15" s="296">
        <v>1</v>
      </c>
      <c r="K15" s="296">
        <v>0</v>
      </c>
      <c r="L15" s="296">
        <v>0</v>
      </c>
      <c r="M15" s="297">
        <v>1</v>
      </c>
      <c r="N15" s="297">
        <v>0</v>
      </c>
      <c r="O15" s="297">
        <v>0</v>
      </c>
      <c r="P15" s="298">
        <v>163</v>
      </c>
      <c r="Q15" s="299">
        <v>0</v>
      </c>
      <c r="R15" s="299">
        <v>0</v>
      </c>
      <c r="S15" s="299">
        <v>0</v>
      </c>
      <c r="T15" s="299">
        <v>1</v>
      </c>
      <c r="U15" s="300">
        <v>1</v>
      </c>
      <c r="V15" s="300">
        <v>0</v>
      </c>
      <c r="W15" s="300">
        <v>0</v>
      </c>
      <c r="X15" s="300">
        <v>0</v>
      </c>
      <c r="Y15" s="300">
        <v>0</v>
      </c>
      <c r="Z15" s="300">
        <v>0</v>
      </c>
      <c r="AA15" s="300">
        <v>0</v>
      </c>
      <c r="AB15" s="300">
        <v>0</v>
      </c>
      <c r="AC15" s="305">
        <v>1</v>
      </c>
      <c r="AD15" s="305">
        <v>0</v>
      </c>
      <c r="AE15" s="305">
        <v>0</v>
      </c>
      <c r="AF15" s="305">
        <v>0</v>
      </c>
      <c r="AG15" s="305">
        <v>0</v>
      </c>
      <c r="AH15" s="303">
        <v>0</v>
      </c>
      <c r="AI15" s="303">
        <v>0</v>
      </c>
      <c r="AJ15" s="303">
        <v>0</v>
      </c>
      <c r="AK15" s="303">
        <v>1</v>
      </c>
      <c r="AL15" s="303">
        <v>0</v>
      </c>
      <c r="AM15" s="304">
        <v>1</v>
      </c>
      <c r="AN15" s="304">
        <v>0</v>
      </c>
      <c r="AO15" s="304">
        <v>0</v>
      </c>
      <c r="AP15" s="304">
        <v>0</v>
      </c>
      <c r="AQ15" s="300">
        <v>0</v>
      </c>
      <c r="AR15" s="300">
        <v>1</v>
      </c>
      <c r="AS15" s="300">
        <v>0</v>
      </c>
      <c r="AT15" s="305">
        <v>1</v>
      </c>
      <c r="AU15" s="305">
        <v>0</v>
      </c>
      <c r="AV15" s="305">
        <v>0</v>
      </c>
      <c r="AW15" s="306">
        <v>0</v>
      </c>
      <c r="AX15" s="306">
        <v>0</v>
      </c>
      <c r="AY15" s="306">
        <v>1</v>
      </c>
      <c r="AZ15" s="306">
        <v>0</v>
      </c>
      <c r="BA15" s="306">
        <v>0</v>
      </c>
      <c r="BB15" s="305">
        <v>1</v>
      </c>
      <c r="BC15" s="305">
        <v>0</v>
      </c>
      <c r="BD15" s="305">
        <v>0</v>
      </c>
      <c r="BE15" s="305">
        <v>0</v>
      </c>
      <c r="BF15" s="300">
        <v>0</v>
      </c>
      <c r="BG15" s="300">
        <v>1</v>
      </c>
      <c r="BH15" s="300">
        <v>0</v>
      </c>
      <c r="BI15" s="300">
        <v>0</v>
      </c>
      <c r="BJ15" s="300">
        <v>0</v>
      </c>
      <c r="BK15" s="297">
        <v>0</v>
      </c>
      <c r="BL15" s="297">
        <v>1</v>
      </c>
      <c r="BM15" s="297">
        <v>0</v>
      </c>
      <c r="BN15" s="297">
        <v>0</v>
      </c>
      <c r="BO15" s="297">
        <v>0</v>
      </c>
      <c r="BP15" s="297">
        <v>1</v>
      </c>
      <c r="BQ15" s="297">
        <v>0</v>
      </c>
      <c r="BR15" s="297">
        <v>0</v>
      </c>
      <c r="BS15" s="305">
        <v>0</v>
      </c>
      <c r="BT15" s="305">
        <v>1</v>
      </c>
      <c r="BU15" s="305">
        <v>0</v>
      </c>
      <c r="BV15" s="305">
        <v>0</v>
      </c>
      <c r="BW15" s="307">
        <v>1</v>
      </c>
      <c r="BX15" s="307">
        <v>0</v>
      </c>
      <c r="BY15" s="307">
        <v>0</v>
      </c>
      <c r="BZ15" s="307">
        <v>0</v>
      </c>
      <c r="CA15" s="307">
        <v>0</v>
      </c>
      <c r="CB15" s="307">
        <v>0</v>
      </c>
      <c r="CC15" s="307">
        <v>1</v>
      </c>
      <c r="CD15" s="300">
        <v>0</v>
      </c>
      <c r="CE15" s="300">
        <v>0</v>
      </c>
      <c r="CF15" s="300">
        <v>0</v>
      </c>
      <c r="CG15" s="300">
        <v>1</v>
      </c>
      <c r="CH15" s="300">
        <v>0</v>
      </c>
      <c r="CI15" s="304">
        <v>1</v>
      </c>
      <c r="CJ15" s="304">
        <v>0</v>
      </c>
      <c r="CK15" s="297">
        <v>1</v>
      </c>
      <c r="CL15" s="297">
        <v>0</v>
      </c>
      <c r="CM15" s="297">
        <v>0</v>
      </c>
      <c r="CN15" s="297">
        <v>0</v>
      </c>
      <c r="CO15" s="307">
        <v>1</v>
      </c>
      <c r="CP15" s="307">
        <v>0</v>
      </c>
      <c r="CQ15" s="307">
        <v>0</v>
      </c>
      <c r="CR15" s="307">
        <v>1</v>
      </c>
      <c r="CS15" s="307">
        <v>0</v>
      </c>
      <c r="CT15" s="307">
        <v>0</v>
      </c>
      <c r="CU15" s="307">
        <v>0</v>
      </c>
      <c r="CV15" s="307">
        <v>0</v>
      </c>
      <c r="CW15" s="307">
        <v>0</v>
      </c>
      <c r="CX15" s="305">
        <v>0</v>
      </c>
      <c r="CY15" s="305">
        <v>1</v>
      </c>
      <c r="CZ15" s="303">
        <v>1</v>
      </c>
      <c r="DA15" s="303">
        <v>0</v>
      </c>
      <c r="DB15" s="303">
        <v>0</v>
      </c>
      <c r="DC15" s="303">
        <v>1</v>
      </c>
      <c r="DD15" s="305">
        <v>0</v>
      </c>
      <c r="DE15" s="305">
        <v>0</v>
      </c>
      <c r="DF15" s="305">
        <v>0</v>
      </c>
      <c r="DG15" s="305">
        <v>0</v>
      </c>
      <c r="DH15" s="309">
        <v>0</v>
      </c>
      <c r="DI15" s="309">
        <v>0</v>
      </c>
      <c r="DJ15" s="309">
        <v>0</v>
      </c>
      <c r="DK15" s="309">
        <v>0</v>
      </c>
      <c r="DL15" s="298">
        <v>0</v>
      </c>
      <c r="DM15" s="298">
        <v>0</v>
      </c>
      <c r="DN15" s="298">
        <v>0</v>
      </c>
      <c r="DO15" s="298">
        <v>0</v>
      </c>
      <c r="DP15" s="306">
        <v>0</v>
      </c>
      <c r="DQ15" s="306">
        <v>0</v>
      </c>
      <c r="DR15" s="306">
        <v>0</v>
      </c>
      <c r="DS15" s="306">
        <v>0</v>
      </c>
      <c r="DT15" s="297">
        <v>0</v>
      </c>
      <c r="DU15" s="297">
        <v>0</v>
      </c>
      <c r="DV15" s="297">
        <v>0</v>
      </c>
      <c r="DW15" s="297">
        <v>0</v>
      </c>
      <c r="DX15" s="306">
        <v>0</v>
      </c>
      <c r="DY15" s="306">
        <v>0</v>
      </c>
      <c r="DZ15" s="306">
        <v>0</v>
      </c>
      <c r="EA15" s="306">
        <v>0</v>
      </c>
      <c r="EB15" s="307">
        <v>0</v>
      </c>
      <c r="EC15" s="307">
        <v>1</v>
      </c>
    </row>
    <row r="16" spans="1:141" x14ac:dyDescent="0.35">
      <c r="A16" s="294">
        <v>16492</v>
      </c>
      <c r="B16" s="343">
        <v>42346</v>
      </c>
      <c r="C16" s="344">
        <v>0.47916666666666669</v>
      </c>
      <c r="D16" s="294">
        <v>1</v>
      </c>
      <c r="E16" s="294">
        <v>0</v>
      </c>
      <c r="F16" s="294">
        <v>45</v>
      </c>
      <c r="G16" s="294">
        <v>164</v>
      </c>
      <c r="H16" s="294">
        <v>60</v>
      </c>
      <c r="I16" s="294" t="s">
        <v>758</v>
      </c>
      <c r="J16" s="296">
        <v>1</v>
      </c>
      <c r="K16" s="296">
        <v>0</v>
      </c>
      <c r="L16" s="296">
        <v>0</v>
      </c>
      <c r="M16" s="297">
        <v>1</v>
      </c>
      <c r="N16" s="297">
        <v>0</v>
      </c>
      <c r="O16" s="297">
        <v>0</v>
      </c>
      <c r="P16" s="298">
        <v>160</v>
      </c>
      <c r="Q16" s="299">
        <v>1</v>
      </c>
      <c r="R16" s="299">
        <v>0</v>
      </c>
      <c r="S16" s="299">
        <v>0</v>
      </c>
      <c r="T16" s="299">
        <v>0</v>
      </c>
      <c r="U16" s="300">
        <v>0</v>
      </c>
      <c r="V16" s="300">
        <v>1</v>
      </c>
      <c r="W16" s="300">
        <v>0</v>
      </c>
      <c r="X16" s="300">
        <v>0</v>
      </c>
      <c r="Y16" s="300">
        <v>0</v>
      </c>
      <c r="Z16" s="300">
        <v>0</v>
      </c>
      <c r="AA16" s="300">
        <v>0</v>
      </c>
      <c r="AB16" s="300">
        <v>0</v>
      </c>
      <c r="AC16" s="305">
        <v>1</v>
      </c>
      <c r="AD16" s="305">
        <v>0</v>
      </c>
      <c r="AE16" s="305">
        <v>0</v>
      </c>
      <c r="AF16" s="305">
        <v>0</v>
      </c>
      <c r="AG16" s="305">
        <v>0</v>
      </c>
      <c r="AH16" s="303">
        <v>1</v>
      </c>
      <c r="AI16" s="303">
        <v>0</v>
      </c>
      <c r="AJ16" s="303">
        <v>0</v>
      </c>
      <c r="AK16" s="303">
        <v>0</v>
      </c>
      <c r="AL16" s="303">
        <v>0</v>
      </c>
      <c r="AM16" s="304">
        <v>0</v>
      </c>
      <c r="AN16" s="304">
        <v>1</v>
      </c>
      <c r="AO16" s="304">
        <v>0</v>
      </c>
      <c r="AP16" s="304">
        <v>0</v>
      </c>
      <c r="AQ16" s="300">
        <v>0</v>
      </c>
      <c r="AR16" s="300">
        <v>1</v>
      </c>
      <c r="AS16" s="300">
        <v>0</v>
      </c>
      <c r="AT16" s="305">
        <v>1</v>
      </c>
      <c r="AU16" s="305">
        <v>0</v>
      </c>
      <c r="AV16" s="305">
        <v>0</v>
      </c>
      <c r="AW16" s="306">
        <v>0</v>
      </c>
      <c r="AX16" s="306">
        <v>0</v>
      </c>
      <c r="AY16" s="306">
        <v>1</v>
      </c>
      <c r="AZ16" s="306">
        <v>0</v>
      </c>
      <c r="BA16" s="306">
        <v>0</v>
      </c>
      <c r="BB16" s="305">
        <v>1</v>
      </c>
      <c r="BC16" s="305">
        <v>0</v>
      </c>
      <c r="BD16" s="305">
        <v>0</v>
      </c>
      <c r="BE16" s="305">
        <v>0</v>
      </c>
      <c r="BF16" s="300">
        <v>0</v>
      </c>
      <c r="BG16" s="300">
        <v>0</v>
      </c>
      <c r="BH16" s="300">
        <v>1</v>
      </c>
      <c r="BI16" s="300">
        <v>0</v>
      </c>
      <c r="BJ16" s="300">
        <v>0</v>
      </c>
      <c r="BK16" s="297">
        <v>0</v>
      </c>
      <c r="BL16" s="297">
        <v>1</v>
      </c>
      <c r="BM16" s="297">
        <v>0</v>
      </c>
      <c r="BN16" s="297">
        <v>0</v>
      </c>
      <c r="BO16" s="297">
        <v>0</v>
      </c>
      <c r="BP16" s="297">
        <v>0</v>
      </c>
      <c r="BQ16" s="297">
        <v>0</v>
      </c>
      <c r="BR16" s="297">
        <v>0</v>
      </c>
      <c r="BS16" s="305">
        <v>0</v>
      </c>
      <c r="BT16" s="305">
        <v>1</v>
      </c>
      <c r="BU16" s="305">
        <v>0</v>
      </c>
      <c r="BV16" s="305">
        <v>0</v>
      </c>
      <c r="BW16" s="307">
        <v>1</v>
      </c>
      <c r="BX16" s="307">
        <v>0</v>
      </c>
      <c r="BY16" s="307">
        <v>0</v>
      </c>
      <c r="BZ16" s="307">
        <v>0</v>
      </c>
      <c r="CA16" s="307">
        <v>0</v>
      </c>
      <c r="CB16" s="307">
        <v>0</v>
      </c>
      <c r="CC16" s="307">
        <v>1</v>
      </c>
      <c r="CD16" s="300">
        <v>1</v>
      </c>
      <c r="CE16" s="300">
        <v>0</v>
      </c>
      <c r="CF16" s="300">
        <v>0</v>
      </c>
      <c r="CG16" s="300">
        <v>0</v>
      </c>
      <c r="CH16" s="300">
        <v>0</v>
      </c>
      <c r="CI16" s="304">
        <v>1</v>
      </c>
      <c r="CJ16" s="304">
        <v>0</v>
      </c>
      <c r="CK16" s="297">
        <v>0</v>
      </c>
      <c r="CL16" s="297">
        <v>1</v>
      </c>
      <c r="CM16" s="297">
        <v>0</v>
      </c>
      <c r="CN16" s="297">
        <v>0</v>
      </c>
      <c r="CO16" s="307">
        <v>0</v>
      </c>
      <c r="CP16" s="307">
        <v>0</v>
      </c>
      <c r="CQ16" s="307">
        <v>0</v>
      </c>
      <c r="CR16" s="307">
        <v>0</v>
      </c>
      <c r="CS16" s="307">
        <v>1</v>
      </c>
      <c r="CT16" s="307">
        <v>0</v>
      </c>
      <c r="CU16" s="307">
        <v>0</v>
      </c>
      <c r="CV16" s="307">
        <v>0</v>
      </c>
      <c r="CW16" s="307">
        <v>0</v>
      </c>
      <c r="CX16" s="305">
        <v>0</v>
      </c>
      <c r="CY16" s="305">
        <v>1</v>
      </c>
      <c r="CZ16" s="303">
        <v>1</v>
      </c>
      <c r="DA16" s="303">
        <v>0</v>
      </c>
      <c r="DB16" s="303">
        <v>0</v>
      </c>
      <c r="DC16" s="303">
        <v>1</v>
      </c>
      <c r="DD16" s="305">
        <v>0</v>
      </c>
      <c r="DE16" s="305">
        <v>0</v>
      </c>
      <c r="DF16" s="305">
        <v>0</v>
      </c>
      <c r="DG16" s="305">
        <v>0</v>
      </c>
      <c r="DH16" s="309">
        <v>1</v>
      </c>
      <c r="DI16" s="309">
        <v>0</v>
      </c>
      <c r="DJ16" s="309">
        <v>0</v>
      </c>
      <c r="DK16" s="309">
        <v>1</v>
      </c>
      <c r="DL16" s="298">
        <v>0</v>
      </c>
      <c r="DM16" s="298">
        <v>0</v>
      </c>
      <c r="DN16" s="298">
        <v>0</v>
      </c>
      <c r="DO16" s="298">
        <v>0</v>
      </c>
      <c r="DP16" s="306">
        <v>0</v>
      </c>
      <c r="DQ16" s="306">
        <v>0</v>
      </c>
      <c r="DR16" s="306">
        <v>0</v>
      </c>
      <c r="DS16" s="306">
        <v>0</v>
      </c>
      <c r="DT16" s="297">
        <v>0</v>
      </c>
      <c r="DU16" s="297">
        <v>0</v>
      </c>
      <c r="DV16" s="297">
        <v>0</v>
      </c>
      <c r="DW16" s="297">
        <v>0</v>
      </c>
      <c r="DX16" s="306">
        <v>0</v>
      </c>
      <c r="DY16" s="306">
        <v>0</v>
      </c>
      <c r="DZ16" s="306">
        <v>0</v>
      </c>
      <c r="EA16" s="306">
        <v>0</v>
      </c>
      <c r="EB16" s="307">
        <v>0</v>
      </c>
      <c r="EC16" s="307">
        <v>1</v>
      </c>
    </row>
    <row r="17" spans="1:139" x14ac:dyDescent="0.35">
      <c r="A17" s="294">
        <v>16479</v>
      </c>
      <c r="B17" s="343">
        <v>42345</v>
      </c>
      <c r="C17" s="344">
        <v>0.54166666666666663</v>
      </c>
      <c r="D17" s="294">
        <v>0</v>
      </c>
      <c r="E17" s="294">
        <v>1</v>
      </c>
      <c r="F17" s="294">
        <v>65</v>
      </c>
      <c r="G17" s="294">
        <v>170</v>
      </c>
      <c r="H17" s="294">
        <v>70</v>
      </c>
      <c r="I17" s="294" t="s">
        <v>758</v>
      </c>
      <c r="J17" s="296">
        <v>1</v>
      </c>
      <c r="K17" s="296">
        <v>0</v>
      </c>
      <c r="L17" s="296">
        <v>0</v>
      </c>
      <c r="M17" s="297">
        <v>1</v>
      </c>
      <c r="N17" s="297">
        <v>0</v>
      </c>
      <c r="O17" s="297">
        <v>0</v>
      </c>
      <c r="P17" s="298">
        <v>163</v>
      </c>
      <c r="Q17" s="299">
        <v>1</v>
      </c>
      <c r="R17" s="299">
        <v>0</v>
      </c>
      <c r="S17" s="299">
        <v>0</v>
      </c>
      <c r="T17" s="299">
        <v>0</v>
      </c>
      <c r="U17" s="300">
        <v>0</v>
      </c>
      <c r="V17" s="300">
        <v>0</v>
      </c>
      <c r="W17" s="300">
        <v>1</v>
      </c>
      <c r="X17" s="300">
        <v>0</v>
      </c>
      <c r="Y17" s="300">
        <v>0</v>
      </c>
      <c r="Z17" s="300">
        <v>0</v>
      </c>
      <c r="AA17" s="300">
        <v>0</v>
      </c>
      <c r="AB17" s="300">
        <v>0</v>
      </c>
      <c r="AC17" s="305">
        <v>1</v>
      </c>
      <c r="AD17" s="305">
        <v>0</v>
      </c>
      <c r="AE17" s="305">
        <v>0</v>
      </c>
      <c r="AF17" s="305">
        <v>0</v>
      </c>
      <c r="AG17" s="305">
        <v>0</v>
      </c>
      <c r="AH17" s="303">
        <v>1</v>
      </c>
      <c r="AI17" s="303">
        <v>0</v>
      </c>
      <c r="AJ17" s="303">
        <v>0</v>
      </c>
      <c r="AK17" s="303">
        <v>0</v>
      </c>
      <c r="AL17" s="303">
        <v>0</v>
      </c>
      <c r="AM17" s="304">
        <v>0</v>
      </c>
      <c r="AN17" s="304">
        <v>1</v>
      </c>
      <c r="AO17" s="304">
        <v>0</v>
      </c>
      <c r="AP17" s="304">
        <v>0</v>
      </c>
      <c r="AQ17" s="300">
        <v>0</v>
      </c>
      <c r="AR17" s="300">
        <v>0</v>
      </c>
      <c r="AS17" s="300">
        <v>1</v>
      </c>
      <c r="AT17" s="305">
        <v>1</v>
      </c>
      <c r="AU17" s="305">
        <v>0</v>
      </c>
      <c r="AV17" s="305">
        <v>0</v>
      </c>
      <c r="AW17" s="306">
        <v>0</v>
      </c>
      <c r="AX17" s="306">
        <v>0</v>
      </c>
      <c r="AY17" s="306">
        <v>1</v>
      </c>
      <c r="AZ17" s="306">
        <v>0</v>
      </c>
      <c r="BA17" s="306">
        <v>0</v>
      </c>
      <c r="BB17" s="305">
        <v>0</v>
      </c>
      <c r="BC17" s="305">
        <v>0</v>
      </c>
      <c r="BD17" s="305">
        <v>0</v>
      </c>
      <c r="BE17" s="305">
        <v>1</v>
      </c>
      <c r="BF17" s="300">
        <v>0</v>
      </c>
      <c r="BG17" s="300">
        <v>0</v>
      </c>
      <c r="BH17" s="300">
        <v>1</v>
      </c>
      <c r="BI17" s="300">
        <v>0</v>
      </c>
      <c r="BJ17" s="300">
        <v>0</v>
      </c>
      <c r="BK17" s="297">
        <v>0</v>
      </c>
      <c r="BL17" s="297">
        <v>1</v>
      </c>
      <c r="BM17" s="297">
        <v>0</v>
      </c>
      <c r="BN17" s="297">
        <v>0</v>
      </c>
      <c r="BO17" s="297">
        <v>0</v>
      </c>
      <c r="BP17" s="297">
        <v>0</v>
      </c>
      <c r="BQ17" s="297">
        <v>1</v>
      </c>
      <c r="BR17" s="297">
        <v>0</v>
      </c>
      <c r="BS17" s="305">
        <v>0</v>
      </c>
      <c r="BT17" s="305">
        <v>1</v>
      </c>
      <c r="BU17" s="305">
        <v>0</v>
      </c>
      <c r="BV17" s="305">
        <v>0</v>
      </c>
      <c r="BW17" s="307">
        <v>0</v>
      </c>
      <c r="BX17" s="307">
        <v>1</v>
      </c>
      <c r="BY17" s="307">
        <v>0</v>
      </c>
      <c r="BZ17" s="307">
        <v>0</v>
      </c>
      <c r="CA17" s="307">
        <v>0</v>
      </c>
      <c r="CB17" s="307">
        <v>0</v>
      </c>
      <c r="CC17" s="307">
        <v>1</v>
      </c>
      <c r="CD17" s="300">
        <v>0</v>
      </c>
      <c r="CE17" s="300">
        <v>1</v>
      </c>
      <c r="CF17" s="300">
        <v>0</v>
      </c>
      <c r="CG17" s="300">
        <v>0</v>
      </c>
      <c r="CH17" s="300">
        <v>0</v>
      </c>
      <c r="CI17" s="304">
        <v>0</v>
      </c>
      <c r="CJ17" s="304">
        <v>1</v>
      </c>
      <c r="CK17" s="297">
        <v>0</v>
      </c>
      <c r="CL17" s="297">
        <v>1</v>
      </c>
      <c r="CM17" s="297">
        <v>0</v>
      </c>
      <c r="CN17" s="297">
        <v>0</v>
      </c>
      <c r="CO17" s="307">
        <v>1</v>
      </c>
      <c r="CP17" s="307">
        <v>0</v>
      </c>
      <c r="CQ17" s="307">
        <v>0</v>
      </c>
      <c r="CZ17" s="303">
        <v>1</v>
      </c>
      <c r="DA17" s="303">
        <v>0</v>
      </c>
      <c r="DB17" s="303">
        <v>1</v>
      </c>
      <c r="DC17" s="303">
        <v>0</v>
      </c>
      <c r="DD17" s="305">
        <v>0</v>
      </c>
      <c r="DE17" s="305">
        <v>0</v>
      </c>
      <c r="DF17" s="305">
        <v>0</v>
      </c>
      <c r="DG17" s="305">
        <v>0</v>
      </c>
      <c r="DH17" s="309">
        <v>0</v>
      </c>
      <c r="DI17" s="309">
        <v>0</v>
      </c>
      <c r="DJ17" s="309">
        <v>0</v>
      </c>
      <c r="DK17" s="309">
        <v>0</v>
      </c>
      <c r="DL17" s="298">
        <v>0</v>
      </c>
      <c r="DM17" s="298">
        <v>0</v>
      </c>
      <c r="DN17" s="298">
        <v>0</v>
      </c>
      <c r="DO17" s="298">
        <v>0</v>
      </c>
      <c r="DP17" s="306">
        <v>0</v>
      </c>
      <c r="DQ17" s="306">
        <v>0</v>
      </c>
      <c r="DR17" s="306">
        <v>0</v>
      </c>
      <c r="DS17" s="306">
        <v>0</v>
      </c>
      <c r="DT17" s="297">
        <v>0</v>
      </c>
      <c r="DU17" s="297">
        <v>0</v>
      </c>
      <c r="DV17" s="297">
        <v>0</v>
      </c>
      <c r="DW17" s="297">
        <v>0</v>
      </c>
      <c r="DX17" s="306">
        <v>0</v>
      </c>
      <c r="DY17" s="306">
        <v>0</v>
      </c>
      <c r="DZ17" s="306">
        <v>0</v>
      </c>
      <c r="EA17" s="306">
        <v>0</v>
      </c>
      <c r="EB17" s="307">
        <v>0</v>
      </c>
      <c r="EC17" s="307">
        <v>1</v>
      </c>
    </row>
    <row r="18" spans="1:139" x14ac:dyDescent="0.35">
      <c r="A18" s="294">
        <v>1824</v>
      </c>
      <c r="B18" s="343">
        <v>42339</v>
      </c>
      <c r="C18" s="344">
        <v>0.5</v>
      </c>
      <c r="D18" s="294">
        <v>0</v>
      </c>
      <c r="E18" s="294">
        <v>1</v>
      </c>
      <c r="F18" s="294">
        <v>18</v>
      </c>
      <c r="G18" s="294">
        <v>170</v>
      </c>
      <c r="H18" s="294">
        <v>65</v>
      </c>
      <c r="I18" s="294" t="s">
        <v>758</v>
      </c>
      <c r="J18" s="296">
        <v>1</v>
      </c>
      <c r="K18" s="296">
        <v>0</v>
      </c>
      <c r="L18" s="296">
        <v>0</v>
      </c>
      <c r="M18" s="297">
        <v>1</v>
      </c>
      <c r="N18" s="297">
        <v>0</v>
      </c>
      <c r="O18" s="297">
        <v>0</v>
      </c>
      <c r="P18" s="298">
        <v>180</v>
      </c>
      <c r="Q18" s="299">
        <v>1</v>
      </c>
      <c r="R18" s="299">
        <v>0</v>
      </c>
      <c r="S18" s="299">
        <v>0</v>
      </c>
      <c r="T18" s="299">
        <v>0</v>
      </c>
      <c r="U18" s="300">
        <v>0</v>
      </c>
      <c r="V18" s="300">
        <v>0</v>
      </c>
      <c r="W18" s="300">
        <v>1</v>
      </c>
      <c r="X18" s="300">
        <v>0</v>
      </c>
      <c r="Y18" s="300">
        <v>0</v>
      </c>
      <c r="Z18" s="300">
        <v>0</v>
      </c>
      <c r="AA18" s="300">
        <v>0</v>
      </c>
      <c r="AB18" s="300">
        <v>0</v>
      </c>
      <c r="AC18" s="305">
        <v>0</v>
      </c>
      <c r="AD18" s="305">
        <v>0</v>
      </c>
      <c r="AE18" s="305">
        <v>1</v>
      </c>
      <c r="AF18" s="305">
        <v>0</v>
      </c>
      <c r="AG18" s="305">
        <v>0</v>
      </c>
      <c r="AH18" s="303">
        <v>1</v>
      </c>
      <c r="AI18" s="303">
        <v>0</v>
      </c>
      <c r="AJ18" s="303">
        <v>0</v>
      </c>
      <c r="AK18" s="303">
        <v>0</v>
      </c>
      <c r="AL18" s="303">
        <v>0</v>
      </c>
      <c r="AM18" s="304">
        <v>1</v>
      </c>
      <c r="AN18" s="304">
        <v>0</v>
      </c>
      <c r="AO18" s="304">
        <v>0</v>
      </c>
      <c r="AP18" s="304">
        <v>0</v>
      </c>
      <c r="AQ18" s="300">
        <v>0</v>
      </c>
      <c r="AR18" s="300">
        <v>1</v>
      </c>
      <c r="AS18" s="300">
        <v>0</v>
      </c>
      <c r="AT18" s="305">
        <v>1</v>
      </c>
      <c r="AU18" s="305">
        <v>0</v>
      </c>
      <c r="AV18" s="305">
        <v>0</v>
      </c>
      <c r="AW18" s="306" t="s">
        <v>763</v>
      </c>
      <c r="AX18" s="306" t="s">
        <v>763</v>
      </c>
      <c r="AY18" s="306" t="s">
        <v>763</v>
      </c>
      <c r="AZ18" s="306" t="s">
        <v>763</v>
      </c>
      <c r="BA18" s="306" t="s">
        <v>763</v>
      </c>
      <c r="BB18" s="305" t="s">
        <v>763</v>
      </c>
      <c r="CZ18" s="303">
        <v>1</v>
      </c>
      <c r="DA18" s="303">
        <v>0</v>
      </c>
      <c r="DB18" s="303">
        <v>1</v>
      </c>
      <c r="DC18" s="303">
        <v>0</v>
      </c>
      <c r="DD18" s="305">
        <v>0</v>
      </c>
      <c r="DE18" s="305">
        <v>0</v>
      </c>
      <c r="DF18" s="305">
        <v>0</v>
      </c>
      <c r="DG18" s="305">
        <v>0</v>
      </c>
      <c r="DH18" s="309">
        <v>0</v>
      </c>
      <c r="DI18" s="309">
        <v>0</v>
      </c>
      <c r="DJ18" s="309">
        <v>0</v>
      </c>
      <c r="DK18" s="309">
        <v>0</v>
      </c>
      <c r="DL18" s="298">
        <v>0</v>
      </c>
      <c r="DM18" s="298">
        <v>0</v>
      </c>
      <c r="DN18" s="298">
        <v>0</v>
      </c>
      <c r="DO18" s="298">
        <v>0</v>
      </c>
      <c r="DP18" s="306">
        <v>0</v>
      </c>
      <c r="DQ18" s="306">
        <v>0</v>
      </c>
      <c r="DR18" s="306">
        <v>0</v>
      </c>
      <c r="DS18" s="306">
        <v>0</v>
      </c>
      <c r="DT18" s="297">
        <v>0</v>
      </c>
      <c r="DU18" s="297">
        <v>0</v>
      </c>
      <c r="DV18" s="297">
        <v>0</v>
      </c>
      <c r="DW18" s="297">
        <v>0</v>
      </c>
      <c r="DX18" s="306">
        <v>0</v>
      </c>
      <c r="DY18" s="306">
        <v>0</v>
      </c>
      <c r="DZ18" s="306">
        <v>0</v>
      </c>
      <c r="EA18" s="306">
        <v>0</v>
      </c>
      <c r="EB18" s="307">
        <v>0</v>
      </c>
      <c r="EC18" s="307">
        <v>1</v>
      </c>
    </row>
    <row r="19" spans="1:139" x14ac:dyDescent="0.35">
      <c r="A19" s="294">
        <v>16345</v>
      </c>
      <c r="B19" s="343">
        <v>42341</v>
      </c>
      <c r="C19" s="344">
        <v>0.5</v>
      </c>
      <c r="D19" s="294">
        <v>1</v>
      </c>
      <c r="E19" s="294">
        <v>0</v>
      </c>
      <c r="F19" s="294">
        <v>25</v>
      </c>
      <c r="G19" s="294">
        <v>164</v>
      </c>
      <c r="H19" s="294">
        <v>58</v>
      </c>
      <c r="I19" s="294" t="s">
        <v>758</v>
      </c>
      <c r="J19" s="296">
        <v>1</v>
      </c>
      <c r="K19" s="296">
        <v>0</v>
      </c>
      <c r="L19" s="296">
        <v>0</v>
      </c>
      <c r="M19" s="297">
        <v>1</v>
      </c>
      <c r="N19" s="297">
        <v>0</v>
      </c>
      <c r="O19" s="297">
        <v>0</v>
      </c>
      <c r="P19" s="298">
        <v>166</v>
      </c>
      <c r="Q19" s="299">
        <v>1</v>
      </c>
      <c r="R19" s="299">
        <v>0</v>
      </c>
      <c r="S19" s="299">
        <v>0</v>
      </c>
      <c r="T19" s="299">
        <v>0</v>
      </c>
      <c r="U19" s="300">
        <v>1</v>
      </c>
      <c r="V19" s="300">
        <v>0</v>
      </c>
      <c r="W19" s="300">
        <v>0</v>
      </c>
      <c r="X19" s="300">
        <v>0</v>
      </c>
      <c r="Y19" s="300">
        <v>0</v>
      </c>
      <c r="Z19" s="300">
        <v>0</v>
      </c>
      <c r="AA19" s="300">
        <v>0</v>
      </c>
      <c r="AB19" s="300">
        <v>0</v>
      </c>
      <c r="AC19" s="305">
        <v>0</v>
      </c>
      <c r="AD19" s="305">
        <v>1</v>
      </c>
      <c r="AE19" s="305">
        <v>0</v>
      </c>
      <c r="AF19" s="305">
        <v>0</v>
      </c>
      <c r="AG19" s="305">
        <v>0</v>
      </c>
      <c r="AH19" s="303">
        <v>1</v>
      </c>
      <c r="AI19" s="303">
        <v>0</v>
      </c>
      <c r="AJ19" s="303">
        <v>0</v>
      </c>
      <c r="AK19" s="303">
        <v>0</v>
      </c>
      <c r="AL19" s="303">
        <v>0</v>
      </c>
      <c r="AM19" s="304">
        <v>1</v>
      </c>
      <c r="AN19" s="304">
        <v>0</v>
      </c>
      <c r="AO19" s="304">
        <v>0</v>
      </c>
      <c r="AP19" s="304">
        <v>0</v>
      </c>
      <c r="AQ19" s="300">
        <v>1</v>
      </c>
      <c r="AR19" s="300">
        <v>0</v>
      </c>
      <c r="AS19" s="300">
        <v>0</v>
      </c>
      <c r="AT19" s="305">
        <v>1</v>
      </c>
      <c r="AU19" s="305">
        <v>0</v>
      </c>
      <c r="AV19" s="305">
        <v>0</v>
      </c>
      <c r="AW19" s="306">
        <v>1</v>
      </c>
      <c r="AX19" s="306">
        <v>0</v>
      </c>
      <c r="AY19" s="306">
        <v>0</v>
      </c>
      <c r="AZ19" s="306">
        <v>0</v>
      </c>
      <c r="BA19" s="306">
        <v>0</v>
      </c>
      <c r="BB19" s="305">
        <v>0</v>
      </c>
      <c r="BC19" s="305">
        <v>0</v>
      </c>
      <c r="BD19" s="305">
        <v>1</v>
      </c>
      <c r="BE19" s="305">
        <v>0</v>
      </c>
      <c r="BF19" s="300">
        <v>1</v>
      </c>
      <c r="BG19" s="300">
        <v>0</v>
      </c>
      <c r="BH19" s="300">
        <v>0</v>
      </c>
      <c r="BI19" s="300">
        <v>0</v>
      </c>
      <c r="BJ19" s="300">
        <v>1</v>
      </c>
      <c r="BK19" s="297">
        <v>0</v>
      </c>
      <c r="BL19" s="297">
        <v>0</v>
      </c>
      <c r="BM19" s="297">
        <v>0</v>
      </c>
      <c r="BN19" s="297">
        <v>0</v>
      </c>
      <c r="BO19" s="297">
        <v>1</v>
      </c>
      <c r="BP19" s="297">
        <v>0</v>
      </c>
      <c r="BQ19" s="297">
        <v>0</v>
      </c>
      <c r="BR19" s="297">
        <v>1</v>
      </c>
      <c r="BS19" s="305">
        <v>0</v>
      </c>
      <c r="BT19" s="305">
        <v>0</v>
      </c>
      <c r="BU19" s="305">
        <v>1</v>
      </c>
      <c r="BV19" s="305">
        <v>0</v>
      </c>
      <c r="BW19" s="307">
        <v>0</v>
      </c>
      <c r="BX19" s="307">
        <v>0</v>
      </c>
      <c r="BY19" s="307">
        <v>1</v>
      </c>
      <c r="BZ19" s="307">
        <v>0</v>
      </c>
      <c r="CA19" s="307">
        <v>0</v>
      </c>
      <c r="CB19" s="307">
        <v>1</v>
      </c>
      <c r="CC19" s="307">
        <v>0</v>
      </c>
      <c r="CD19" s="300">
        <v>0</v>
      </c>
      <c r="CE19" s="300">
        <v>0</v>
      </c>
      <c r="CF19" s="300">
        <v>1</v>
      </c>
      <c r="CG19" s="300">
        <v>0</v>
      </c>
      <c r="CH19" s="300">
        <v>0</v>
      </c>
      <c r="CI19" s="304">
        <v>0</v>
      </c>
      <c r="CJ19" s="304">
        <v>1</v>
      </c>
      <c r="CK19" s="297">
        <v>0</v>
      </c>
      <c r="CL19" s="297">
        <v>1</v>
      </c>
      <c r="CM19" s="297">
        <v>0</v>
      </c>
      <c r="CN19" s="297">
        <v>0</v>
      </c>
      <c r="CO19" s="307">
        <v>1</v>
      </c>
      <c r="CP19" s="307">
        <v>0</v>
      </c>
      <c r="CQ19" s="307">
        <v>0</v>
      </c>
      <c r="CR19" s="307">
        <v>0</v>
      </c>
      <c r="CS19" s="307">
        <v>0</v>
      </c>
      <c r="CT19" s="307">
        <v>0</v>
      </c>
      <c r="CU19" s="307">
        <v>0</v>
      </c>
      <c r="CV19" s="307">
        <v>1</v>
      </c>
      <c r="CW19" s="307">
        <v>0</v>
      </c>
      <c r="CX19" s="305">
        <v>0</v>
      </c>
      <c r="CY19" s="305">
        <v>1</v>
      </c>
      <c r="CZ19" s="303">
        <v>0</v>
      </c>
      <c r="DA19" s="303">
        <v>0</v>
      </c>
      <c r="DB19" s="303">
        <v>0</v>
      </c>
      <c r="DC19" s="303">
        <v>0</v>
      </c>
      <c r="DD19" s="305">
        <v>0</v>
      </c>
      <c r="DE19" s="305">
        <v>0</v>
      </c>
      <c r="DF19" s="305">
        <v>0</v>
      </c>
      <c r="DG19" s="305">
        <v>0</v>
      </c>
      <c r="DH19" s="309">
        <v>0</v>
      </c>
      <c r="DI19" s="309">
        <v>0</v>
      </c>
      <c r="DJ19" s="309">
        <v>0</v>
      </c>
      <c r="DK19" s="309">
        <v>0</v>
      </c>
      <c r="DL19" s="298">
        <v>0</v>
      </c>
      <c r="DM19" s="298">
        <v>0</v>
      </c>
      <c r="DN19" s="298">
        <v>0</v>
      </c>
      <c r="DO19" s="298">
        <v>0</v>
      </c>
      <c r="DP19" s="306">
        <v>0</v>
      </c>
      <c r="DR19" s="306">
        <v>0</v>
      </c>
      <c r="DS19" s="306">
        <v>0</v>
      </c>
      <c r="DT19" s="297">
        <v>0</v>
      </c>
      <c r="DU19" s="297">
        <v>0</v>
      </c>
      <c r="DV19" s="297">
        <v>0</v>
      </c>
      <c r="DW19" s="297">
        <v>0</v>
      </c>
      <c r="DX19" s="306">
        <v>0</v>
      </c>
      <c r="DY19" s="306">
        <v>0</v>
      </c>
      <c r="DZ19" s="306">
        <v>0</v>
      </c>
      <c r="EA19" s="306">
        <v>0</v>
      </c>
      <c r="EB19" s="307">
        <v>0</v>
      </c>
      <c r="EC19" s="307">
        <v>1</v>
      </c>
      <c r="EH19" s="312">
        <v>1</v>
      </c>
      <c r="EI19" s="308" t="s">
        <v>759</v>
      </c>
    </row>
    <row r="20" spans="1:139" x14ac:dyDescent="0.35">
      <c r="A20" s="294">
        <v>16351</v>
      </c>
      <c r="B20" s="343">
        <v>42343</v>
      </c>
      <c r="C20" s="344">
        <v>0.39583333333333331</v>
      </c>
      <c r="D20" s="294">
        <v>1</v>
      </c>
      <c r="E20" s="294">
        <v>0</v>
      </c>
      <c r="F20" s="294">
        <v>17</v>
      </c>
      <c r="G20" s="294">
        <v>169</v>
      </c>
      <c r="H20" s="294">
        <v>57</v>
      </c>
      <c r="I20" s="294" t="s">
        <v>758</v>
      </c>
      <c r="J20" s="296">
        <v>1</v>
      </c>
      <c r="K20" s="296">
        <v>0</v>
      </c>
      <c r="L20" s="296">
        <v>0</v>
      </c>
      <c r="M20" s="297">
        <v>1</v>
      </c>
      <c r="N20" s="297">
        <v>0</v>
      </c>
      <c r="O20" s="297">
        <v>0</v>
      </c>
      <c r="P20" s="298">
        <v>165</v>
      </c>
      <c r="Q20" s="299">
        <v>1</v>
      </c>
      <c r="R20" s="299">
        <v>0</v>
      </c>
      <c r="S20" s="299">
        <v>0</v>
      </c>
      <c r="T20" s="299">
        <v>0</v>
      </c>
      <c r="U20" s="300">
        <v>1</v>
      </c>
      <c r="V20" s="300">
        <v>0</v>
      </c>
      <c r="W20" s="300">
        <v>0</v>
      </c>
      <c r="X20" s="300">
        <v>0</v>
      </c>
      <c r="Y20" s="300">
        <v>0</v>
      </c>
      <c r="Z20" s="300">
        <v>0</v>
      </c>
      <c r="AA20" s="300">
        <v>0</v>
      </c>
      <c r="AB20" s="300">
        <v>0</v>
      </c>
      <c r="AC20" s="305">
        <v>1</v>
      </c>
      <c r="AD20" s="305">
        <v>0</v>
      </c>
      <c r="AE20" s="305">
        <v>0</v>
      </c>
      <c r="AF20" s="305">
        <v>0</v>
      </c>
      <c r="AG20" s="305">
        <v>0</v>
      </c>
      <c r="AH20" s="303">
        <v>1</v>
      </c>
      <c r="AI20" s="303">
        <v>0</v>
      </c>
      <c r="AJ20" s="303">
        <v>0</v>
      </c>
      <c r="AK20" s="303">
        <v>0</v>
      </c>
      <c r="AL20" s="303">
        <v>0</v>
      </c>
      <c r="AM20" s="304">
        <v>1</v>
      </c>
      <c r="AN20" s="304">
        <v>0</v>
      </c>
      <c r="AO20" s="304">
        <v>0</v>
      </c>
      <c r="AP20" s="304">
        <v>0</v>
      </c>
      <c r="AQ20" s="300">
        <v>1</v>
      </c>
      <c r="AR20" s="300">
        <v>0</v>
      </c>
      <c r="AS20" s="300">
        <v>0</v>
      </c>
      <c r="AT20" s="305">
        <v>0</v>
      </c>
      <c r="AU20" s="305">
        <v>0</v>
      </c>
      <c r="AV20" s="305">
        <v>0</v>
      </c>
      <c r="AW20" s="306">
        <v>0</v>
      </c>
      <c r="AX20" s="306">
        <v>0</v>
      </c>
      <c r="AY20" s="306">
        <v>1</v>
      </c>
      <c r="AZ20" s="306">
        <v>0</v>
      </c>
      <c r="BA20" s="306">
        <v>0</v>
      </c>
      <c r="BB20" s="305">
        <v>0</v>
      </c>
      <c r="BC20" s="305">
        <v>0</v>
      </c>
      <c r="BD20" s="305">
        <v>0</v>
      </c>
      <c r="BE20" s="305">
        <v>1</v>
      </c>
      <c r="BF20" s="300">
        <v>0</v>
      </c>
      <c r="BG20" s="300">
        <v>0</v>
      </c>
      <c r="BH20" s="300">
        <v>0</v>
      </c>
      <c r="BI20" s="300">
        <v>0</v>
      </c>
      <c r="BJ20" s="300">
        <v>1</v>
      </c>
      <c r="BK20" s="297">
        <v>0</v>
      </c>
      <c r="BL20" s="297">
        <v>0</v>
      </c>
      <c r="BM20" s="297">
        <v>0</v>
      </c>
      <c r="BN20" s="297">
        <v>0</v>
      </c>
      <c r="BO20" s="297">
        <v>0</v>
      </c>
      <c r="BP20" s="297">
        <v>0</v>
      </c>
      <c r="BQ20" s="297">
        <v>0</v>
      </c>
      <c r="BR20" s="297">
        <v>0</v>
      </c>
      <c r="BS20" s="305">
        <v>0</v>
      </c>
      <c r="BT20" s="305">
        <v>0</v>
      </c>
      <c r="BU20" s="305">
        <v>0</v>
      </c>
      <c r="BV20" s="305">
        <v>0</v>
      </c>
      <c r="BW20" s="307">
        <v>0</v>
      </c>
      <c r="BX20" s="307">
        <v>1</v>
      </c>
      <c r="BY20" s="307">
        <v>0</v>
      </c>
      <c r="BZ20" s="307">
        <v>0</v>
      </c>
      <c r="CA20" s="307">
        <v>0</v>
      </c>
      <c r="CB20" s="307">
        <v>0</v>
      </c>
      <c r="CC20" s="307">
        <v>1</v>
      </c>
      <c r="CD20" s="300">
        <v>0</v>
      </c>
      <c r="CE20" s="300">
        <v>0</v>
      </c>
      <c r="CF20" s="300">
        <v>0</v>
      </c>
      <c r="CG20" s="300">
        <v>0</v>
      </c>
      <c r="CH20" s="300">
        <v>0</v>
      </c>
      <c r="CI20" s="304">
        <v>0</v>
      </c>
      <c r="CJ20" s="304">
        <v>0</v>
      </c>
      <c r="CK20" s="297">
        <v>0</v>
      </c>
      <c r="CL20" s="297">
        <v>1</v>
      </c>
      <c r="CM20" s="297">
        <v>0</v>
      </c>
      <c r="CN20" s="297">
        <v>0</v>
      </c>
      <c r="CO20" s="307">
        <v>1</v>
      </c>
      <c r="CP20" s="307">
        <v>0</v>
      </c>
      <c r="CQ20" s="307">
        <v>0</v>
      </c>
      <c r="CR20" s="307">
        <v>0</v>
      </c>
      <c r="CS20" s="307">
        <v>0</v>
      </c>
      <c r="CT20" s="307">
        <v>0</v>
      </c>
      <c r="CU20" s="307">
        <v>1</v>
      </c>
      <c r="CV20" s="307">
        <v>0</v>
      </c>
      <c r="CW20" s="307">
        <v>0</v>
      </c>
      <c r="CX20" s="305">
        <v>0</v>
      </c>
      <c r="CY20" s="305">
        <v>1</v>
      </c>
      <c r="CZ20" s="303">
        <v>0</v>
      </c>
      <c r="DA20" s="303">
        <v>1</v>
      </c>
      <c r="DB20" s="303">
        <v>1</v>
      </c>
      <c r="DC20" s="303">
        <v>0</v>
      </c>
      <c r="DD20" s="305">
        <v>0</v>
      </c>
      <c r="DE20" s="305">
        <v>0</v>
      </c>
      <c r="DF20" s="305">
        <v>0</v>
      </c>
      <c r="DG20" s="305">
        <v>0</v>
      </c>
      <c r="DH20" s="309">
        <v>0</v>
      </c>
      <c r="DI20" s="309">
        <v>0</v>
      </c>
      <c r="DJ20" s="309">
        <v>0</v>
      </c>
      <c r="DK20" s="309">
        <v>0</v>
      </c>
      <c r="DL20" s="298">
        <v>0</v>
      </c>
      <c r="DM20" s="298">
        <v>0</v>
      </c>
      <c r="DN20" s="298">
        <v>0</v>
      </c>
      <c r="DO20" s="298">
        <v>0</v>
      </c>
      <c r="DP20" s="306">
        <v>0</v>
      </c>
      <c r="DQ20" s="306">
        <v>0</v>
      </c>
      <c r="DR20" s="306">
        <v>0</v>
      </c>
      <c r="DS20" s="306">
        <v>0</v>
      </c>
      <c r="DT20" s="297">
        <v>0</v>
      </c>
      <c r="DU20" s="297">
        <v>0</v>
      </c>
      <c r="DV20" s="297">
        <v>0</v>
      </c>
      <c r="DW20" s="297">
        <v>0</v>
      </c>
      <c r="DX20" s="306">
        <v>0</v>
      </c>
      <c r="DY20" s="306">
        <v>0</v>
      </c>
      <c r="DZ20" s="306">
        <v>0</v>
      </c>
      <c r="EA20" s="306">
        <v>0</v>
      </c>
      <c r="EB20" s="307">
        <v>1</v>
      </c>
      <c r="EC20" s="307">
        <v>0</v>
      </c>
      <c r="ED20" s="310">
        <v>1</v>
      </c>
      <c r="EE20" s="310">
        <v>0</v>
      </c>
      <c r="EF20" s="311" t="s">
        <v>764</v>
      </c>
      <c r="EG20" s="312">
        <v>0</v>
      </c>
      <c r="EH20" s="312">
        <v>1</v>
      </c>
    </row>
    <row r="21" spans="1:139" x14ac:dyDescent="0.35">
      <c r="A21" s="294">
        <v>16468</v>
      </c>
      <c r="B21" s="343">
        <v>42345</v>
      </c>
      <c r="C21" s="344">
        <v>0.54166666666666663</v>
      </c>
      <c r="D21" s="294">
        <v>0</v>
      </c>
      <c r="E21" s="294">
        <v>1</v>
      </c>
      <c r="F21" s="294">
        <v>58</v>
      </c>
      <c r="G21" s="294">
        <v>187</v>
      </c>
      <c r="H21" s="294">
        <v>90</v>
      </c>
      <c r="I21" s="294" t="s">
        <v>758</v>
      </c>
      <c r="J21" s="296">
        <v>1</v>
      </c>
      <c r="K21" s="296">
        <v>0</v>
      </c>
      <c r="L21" s="296">
        <v>0</v>
      </c>
      <c r="M21" s="297">
        <v>1</v>
      </c>
      <c r="N21" s="297">
        <v>0</v>
      </c>
      <c r="O21" s="297">
        <v>0</v>
      </c>
      <c r="P21" s="298">
        <v>190</v>
      </c>
      <c r="Q21" s="299">
        <v>0</v>
      </c>
      <c r="R21" s="299">
        <v>1</v>
      </c>
      <c r="S21" s="299">
        <v>0</v>
      </c>
      <c r="T21" s="299">
        <v>0</v>
      </c>
      <c r="U21" s="300">
        <v>0</v>
      </c>
      <c r="V21" s="300">
        <v>0</v>
      </c>
      <c r="W21" s="300">
        <v>1</v>
      </c>
      <c r="X21" s="300">
        <v>0</v>
      </c>
      <c r="Y21" s="300">
        <v>0</v>
      </c>
      <c r="Z21" s="300">
        <v>0</v>
      </c>
      <c r="AA21" s="300">
        <v>0</v>
      </c>
      <c r="AB21" s="300">
        <v>0</v>
      </c>
      <c r="AC21" s="305">
        <v>0</v>
      </c>
      <c r="AD21" s="305">
        <v>0</v>
      </c>
      <c r="AE21" s="305">
        <v>0</v>
      </c>
      <c r="AF21" s="305">
        <v>0</v>
      </c>
      <c r="AG21" s="305">
        <v>1</v>
      </c>
      <c r="AH21" s="303">
        <v>1</v>
      </c>
      <c r="AI21" s="303">
        <v>0</v>
      </c>
      <c r="AJ21" s="303">
        <v>0</v>
      </c>
      <c r="AK21" s="303">
        <v>0</v>
      </c>
      <c r="AL21" s="303">
        <v>0</v>
      </c>
      <c r="AM21" s="304">
        <v>1</v>
      </c>
      <c r="AN21" s="304">
        <v>0</v>
      </c>
      <c r="AO21" s="304">
        <v>0</v>
      </c>
      <c r="AP21" s="304">
        <v>0</v>
      </c>
      <c r="AQ21" s="300">
        <v>1</v>
      </c>
      <c r="AR21" s="300">
        <v>0</v>
      </c>
      <c r="AS21" s="300">
        <v>0</v>
      </c>
      <c r="AT21" s="305">
        <v>1</v>
      </c>
      <c r="AU21" s="305">
        <v>0</v>
      </c>
      <c r="AV21" s="305">
        <v>0</v>
      </c>
      <c r="AW21" s="306">
        <v>0</v>
      </c>
      <c r="AX21" s="306">
        <v>1</v>
      </c>
      <c r="AY21" s="306">
        <v>0</v>
      </c>
      <c r="AZ21" s="306">
        <v>0</v>
      </c>
      <c r="BA21" s="306">
        <v>0</v>
      </c>
      <c r="BB21" s="305">
        <v>0</v>
      </c>
      <c r="BC21" s="305">
        <v>0</v>
      </c>
      <c r="BD21" s="305">
        <v>0</v>
      </c>
      <c r="BE21" s="305">
        <v>1</v>
      </c>
      <c r="BF21" s="300">
        <v>0</v>
      </c>
      <c r="BG21" s="300">
        <v>0</v>
      </c>
      <c r="BH21" s="300">
        <v>0</v>
      </c>
      <c r="BI21" s="300">
        <v>0</v>
      </c>
      <c r="BJ21" s="300">
        <v>1</v>
      </c>
      <c r="BK21" s="297">
        <v>0</v>
      </c>
      <c r="BL21" s="297">
        <v>0</v>
      </c>
      <c r="BM21" s="297">
        <v>0</v>
      </c>
      <c r="BN21" s="297">
        <v>0</v>
      </c>
      <c r="BO21" s="297">
        <v>1</v>
      </c>
      <c r="BP21" s="297">
        <v>0</v>
      </c>
      <c r="BQ21" s="297">
        <v>0</v>
      </c>
      <c r="BR21" s="297">
        <v>0</v>
      </c>
      <c r="BS21" s="305">
        <v>0</v>
      </c>
      <c r="BT21" s="305">
        <v>1</v>
      </c>
      <c r="BU21" s="305">
        <v>0</v>
      </c>
      <c r="BV21" s="305">
        <v>0</v>
      </c>
      <c r="BW21" s="307">
        <v>0</v>
      </c>
      <c r="BX21" s="307">
        <v>0</v>
      </c>
      <c r="BY21" s="307">
        <v>0</v>
      </c>
      <c r="BZ21" s="307">
        <v>0</v>
      </c>
      <c r="CA21" s="307">
        <v>0</v>
      </c>
      <c r="CB21" s="307">
        <v>0</v>
      </c>
      <c r="CC21" s="307">
        <v>1</v>
      </c>
      <c r="CD21" s="300">
        <v>0</v>
      </c>
      <c r="CE21" s="300">
        <v>0</v>
      </c>
      <c r="CF21" s="300">
        <v>1</v>
      </c>
      <c r="CG21" s="300">
        <v>0</v>
      </c>
      <c r="CH21" s="300">
        <v>0</v>
      </c>
      <c r="CI21" s="304">
        <v>1</v>
      </c>
      <c r="CJ21" s="304">
        <v>0</v>
      </c>
      <c r="CK21" s="297">
        <v>1</v>
      </c>
      <c r="CL21" s="297">
        <v>0</v>
      </c>
      <c r="CM21" s="297">
        <v>0</v>
      </c>
      <c r="CN21" s="297">
        <v>0</v>
      </c>
      <c r="CO21" s="307">
        <v>1</v>
      </c>
      <c r="CP21" s="307">
        <v>0</v>
      </c>
      <c r="CQ21" s="307">
        <v>0</v>
      </c>
      <c r="CZ21" s="303">
        <v>1</v>
      </c>
      <c r="DA21" s="303">
        <v>0</v>
      </c>
      <c r="DB21" s="303">
        <v>1</v>
      </c>
      <c r="DC21" s="303">
        <v>0</v>
      </c>
      <c r="DD21" s="305">
        <v>0</v>
      </c>
      <c r="DE21" s="305">
        <v>0</v>
      </c>
      <c r="DF21" s="305">
        <v>0</v>
      </c>
      <c r="DG21" s="305">
        <v>0</v>
      </c>
      <c r="DH21" s="309">
        <v>0</v>
      </c>
      <c r="DI21" s="309">
        <v>0</v>
      </c>
      <c r="DJ21" s="309">
        <v>0</v>
      </c>
      <c r="DK21" s="309">
        <v>0</v>
      </c>
      <c r="DL21" s="298">
        <v>0</v>
      </c>
      <c r="DM21" s="298">
        <v>0</v>
      </c>
      <c r="DN21" s="298">
        <v>0</v>
      </c>
      <c r="DO21" s="298">
        <v>0</v>
      </c>
      <c r="DP21" s="306">
        <v>0</v>
      </c>
      <c r="DQ21" s="306">
        <v>0</v>
      </c>
      <c r="DR21" s="306">
        <v>0</v>
      </c>
      <c r="DS21" s="306">
        <v>0</v>
      </c>
      <c r="DT21" s="297">
        <v>0</v>
      </c>
      <c r="DU21" s="297">
        <v>0</v>
      </c>
      <c r="DV21" s="297">
        <v>0</v>
      </c>
      <c r="DW21" s="297">
        <v>0</v>
      </c>
      <c r="DX21" s="306">
        <v>0</v>
      </c>
      <c r="DY21" s="306">
        <v>0</v>
      </c>
      <c r="DZ21" s="306">
        <v>0</v>
      </c>
      <c r="EA21" s="306">
        <v>0</v>
      </c>
      <c r="EB21" s="307">
        <v>0</v>
      </c>
      <c r="EC21" s="307">
        <v>1</v>
      </c>
    </row>
    <row r="22" spans="1:139" x14ac:dyDescent="0.35">
      <c r="A22" s="294">
        <v>16524</v>
      </c>
      <c r="B22" s="343">
        <v>42351</v>
      </c>
      <c r="C22" s="344">
        <v>0.4375</v>
      </c>
      <c r="D22" s="294">
        <v>0</v>
      </c>
      <c r="E22" s="294">
        <v>1</v>
      </c>
      <c r="F22" s="294">
        <v>45</v>
      </c>
      <c r="G22" s="294">
        <v>180</v>
      </c>
      <c r="H22" s="294">
        <v>80</v>
      </c>
      <c r="I22" s="294" t="s">
        <v>758</v>
      </c>
      <c r="J22" s="296">
        <v>1</v>
      </c>
      <c r="K22" s="296">
        <v>0</v>
      </c>
      <c r="L22" s="296">
        <v>0</v>
      </c>
      <c r="M22" s="297">
        <v>1</v>
      </c>
      <c r="N22" s="297">
        <v>0</v>
      </c>
      <c r="O22" s="297">
        <v>0</v>
      </c>
      <c r="P22" s="298">
        <v>181</v>
      </c>
      <c r="Q22" s="299">
        <v>1</v>
      </c>
      <c r="R22" s="299">
        <v>0</v>
      </c>
      <c r="S22" s="299">
        <v>0</v>
      </c>
      <c r="T22" s="299">
        <v>0</v>
      </c>
      <c r="U22" s="300">
        <v>1</v>
      </c>
      <c r="V22" s="300">
        <v>0</v>
      </c>
      <c r="W22" s="300">
        <v>0</v>
      </c>
      <c r="X22" s="300">
        <v>0</v>
      </c>
      <c r="Y22" s="300">
        <v>0</v>
      </c>
      <c r="Z22" s="300">
        <v>0</v>
      </c>
      <c r="AA22" s="300">
        <v>0</v>
      </c>
      <c r="AB22" s="300">
        <v>0</v>
      </c>
      <c r="AC22" s="305">
        <v>1</v>
      </c>
      <c r="AD22" s="305">
        <v>0</v>
      </c>
      <c r="AE22" s="305">
        <v>0</v>
      </c>
      <c r="AF22" s="305">
        <v>0</v>
      </c>
      <c r="AG22" s="305">
        <v>0</v>
      </c>
      <c r="AH22" s="303">
        <v>1</v>
      </c>
      <c r="AI22" s="303">
        <v>0</v>
      </c>
      <c r="AJ22" s="303">
        <v>0</v>
      </c>
      <c r="AK22" s="303">
        <v>0</v>
      </c>
      <c r="AL22" s="303">
        <v>0</v>
      </c>
      <c r="AM22" s="304">
        <v>1</v>
      </c>
      <c r="AN22" s="304">
        <v>0</v>
      </c>
      <c r="AO22" s="304">
        <v>0</v>
      </c>
      <c r="AP22" s="304">
        <v>0</v>
      </c>
      <c r="AQ22" s="300">
        <v>1</v>
      </c>
      <c r="AR22" s="300">
        <v>0</v>
      </c>
      <c r="AS22" s="300">
        <v>0</v>
      </c>
      <c r="AT22" s="305">
        <v>1</v>
      </c>
      <c r="AU22" s="305">
        <v>0</v>
      </c>
      <c r="AV22" s="305">
        <v>0</v>
      </c>
      <c r="AW22" s="306">
        <v>0</v>
      </c>
      <c r="AX22" s="306">
        <v>1</v>
      </c>
      <c r="AY22" s="306">
        <v>0</v>
      </c>
      <c r="AZ22" s="306">
        <v>0</v>
      </c>
      <c r="BA22" s="306">
        <v>0</v>
      </c>
      <c r="BB22" s="305">
        <v>1</v>
      </c>
      <c r="BC22" s="305">
        <v>0</v>
      </c>
      <c r="BD22" s="305">
        <v>0</v>
      </c>
      <c r="BE22" s="305">
        <v>0</v>
      </c>
      <c r="BF22" s="300">
        <v>0</v>
      </c>
      <c r="BG22" s="300">
        <v>1</v>
      </c>
      <c r="BH22" s="300">
        <v>0</v>
      </c>
      <c r="BI22" s="300">
        <v>0</v>
      </c>
      <c r="BJ22" s="300">
        <v>0</v>
      </c>
      <c r="BK22" s="297">
        <v>0</v>
      </c>
      <c r="BL22" s="297">
        <v>1</v>
      </c>
      <c r="BM22" s="297">
        <v>0</v>
      </c>
      <c r="BN22" s="297">
        <v>0</v>
      </c>
      <c r="BO22" s="297">
        <v>0</v>
      </c>
      <c r="BP22" s="297">
        <v>1</v>
      </c>
      <c r="BQ22" s="297">
        <v>0</v>
      </c>
      <c r="BR22" s="297">
        <v>0</v>
      </c>
      <c r="BS22" s="305">
        <v>1</v>
      </c>
      <c r="BT22" s="305">
        <v>0</v>
      </c>
      <c r="BU22" s="305">
        <v>0</v>
      </c>
      <c r="BV22" s="305">
        <v>0</v>
      </c>
      <c r="BW22" s="307">
        <v>0</v>
      </c>
      <c r="BX22" s="307">
        <v>0</v>
      </c>
      <c r="BY22" s="307">
        <v>0</v>
      </c>
      <c r="BZ22" s="307">
        <v>0</v>
      </c>
      <c r="CA22" s="307">
        <v>1</v>
      </c>
      <c r="CB22" s="307">
        <v>0</v>
      </c>
      <c r="CC22" s="307">
        <v>1</v>
      </c>
      <c r="CD22" s="300">
        <v>0</v>
      </c>
      <c r="CE22" s="300">
        <v>1</v>
      </c>
      <c r="CF22" s="300">
        <v>0</v>
      </c>
      <c r="CG22" s="300">
        <v>0</v>
      </c>
      <c r="CH22" s="300">
        <v>0</v>
      </c>
      <c r="CI22" s="304">
        <v>0</v>
      </c>
      <c r="CJ22" s="304">
        <v>1</v>
      </c>
      <c r="CK22" s="297">
        <v>0</v>
      </c>
      <c r="CL22" s="297">
        <v>1</v>
      </c>
      <c r="CM22" s="297">
        <v>0</v>
      </c>
      <c r="CN22" s="297">
        <v>0</v>
      </c>
      <c r="CO22" s="307">
        <v>1</v>
      </c>
      <c r="CP22" s="307">
        <v>0</v>
      </c>
      <c r="CQ22" s="307">
        <v>0</v>
      </c>
      <c r="CR22" s="307">
        <v>0</v>
      </c>
      <c r="CS22" s="307">
        <v>0</v>
      </c>
      <c r="CT22" s="307">
        <v>0</v>
      </c>
      <c r="CU22" s="307">
        <v>0</v>
      </c>
      <c r="CV22" s="307">
        <v>0</v>
      </c>
      <c r="CW22" s="307">
        <v>0</v>
      </c>
      <c r="CX22" s="305">
        <v>0</v>
      </c>
      <c r="CY22" s="305">
        <v>0</v>
      </c>
      <c r="CZ22" s="303">
        <v>0</v>
      </c>
      <c r="DA22" s="303">
        <v>0</v>
      </c>
      <c r="DB22" s="303">
        <v>0</v>
      </c>
      <c r="DC22" s="303">
        <v>0</v>
      </c>
      <c r="DD22" s="305">
        <v>0</v>
      </c>
      <c r="DE22" s="305">
        <v>0</v>
      </c>
      <c r="DF22" s="305">
        <v>0</v>
      </c>
      <c r="DG22" s="305">
        <v>0</v>
      </c>
      <c r="DH22" s="309">
        <v>1</v>
      </c>
      <c r="DI22" s="309">
        <v>0</v>
      </c>
      <c r="DJ22" s="309">
        <v>1</v>
      </c>
      <c r="DK22" s="309">
        <v>0</v>
      </c>
      <c r="DL22" s="298">
        <v>0</v>
      </c>
      <c r="DM22" s="298">
        <v>0</v>
      </c>
      <c r="DN22" s="298">
        <v>0</v>
      </c>
      <c r="DO22" s="298">
        <v>0</v>
      </c>
      <c r="DP22" s="306">
        <v>0</v>
      </c>
      <c r="DQ22" s="306">
        <v>0</v>
      </c>
      <c r="DR22" s="306">
        <v>0</v>
      </c>
      <c r="DS22" s="306">
        <v>0</v>
      </c>
      <c r="DT22" s="297">
        <v>0</v>
      </c>
      <c r="DU22" s="297">
        <v>0</v>
      </c>
      <c r="DV22" s="297">
        <v>0</v>
      </c>
      <c r="DW22" s="297">
        <v>0</v>
      </c>
      <c r="DX22" s="306">
        <v>0</v>
      </c>
      <c r="DY22" s="306">
        <v>0</v>
      </c>
      <c r="DZ22" s="306">
        <v>0</v>
      </c>
      <c r="EA22" s="306">
        <v>0</v>
      </c>
    </row>
    <row r="23" spans="1:139" x14ac:dyDescent="0.35">
      <c r="A23" s="294">
        <v>16394</v>
      </c>
      <c r="B23" s="343">
        <v>42344</v>
      </c>
      <c r="C23" s="344">
        <v>0.52083333333333337</v>
      </c>
      <c r="D23" s="294">
        <v>1</v>
      </c>
      <c r="E23" s="294">
        <v>0</v>
      </c>
      <c r="F23" s="294">
        <v>54</v>
      </c>
      <c r="G23" s="294">
        <v>165</v>
      </c>
      <c r="H23" s="294">
        <v>58</v>
      </c>
      <c r="I23" s="294" t="s">
        <v>758</v>
      </c>
      <c r="J23" s="296">
        <v>1</v>
      </c>
      <c r="K23" s="296">
        <v>0</v>
      </c>
      <c r="L23" s="296">
        <v>0</v>
      </c>
      <c r="M23" s="297">
        <v>1</v>
      </c>
      <c r="N23" s="297">
        <v>0</v>
      </c>
      <c r="O23" s="297">
        <v>0</v>
      </c>
      <c r="P23" s="298">
        <v>155</v>
      </c>
      <c r="Q23" s="299">
        <v>1</v>
      </c>
      <c r="R23" s="299">
        <v>0</v>
      </c>
      <c r="S23" s="299">
        <v>0</v>
      </c>
      <c r="T23" s="299">
        <v>0</v>
      </c>
      <c r="U23" s="300">
        <v>0</v>
      </c>
      <c r="V23" s="300">
        <v>1</v>
      </c>
      <c r="W23" s="300">
        <v>0</v>
      </c>
      <c r="X23" s="300">
        <v>0</v>
      </c>
      <c r="Y23" s="300">
        <v>0</v>
      </c>
      <c r="Z23" s="300">
        <v>0</v>
      </c>
      <c r="AA23" s="300">
        <v>0</v>
      </c>
      <c r="AB23" s="300">
        <v>0</v>
      </c>
      <c r="AC23" s="305">
        <v>1</v>
      </c>
      <c r="AD23" s="305">
        <v>0</v>
      </c>
      <c r="AE23" s="305">
        <v>0</v>
      </c>
      <c r="AF23" s="305">
        <v>0</v>
      </c>
      <c r="AG23" s="305">
        <v>0</v>
      </c>
      <c r="AH23" s="303">
        <v>1</v>
      </c>
      <c r="AI23" s="303">
        <v>0</v>
      </c>
      <c r="AJ23" s="303">
        <v>0</v>
      </c>
      <c r="AK23" s="303">
        <v>0</v>
      </c>
      <c r="AL23" s="303">
        <v>0</v>
      </c>
      <c r="AM23" s="304">
        <v>1</v>
      </c>
      <c r="AN23" s="304">
        <v>0</v>
      </c>
      <c r="AO23" s="304">
        <v>0</v>
      </c>
      <c r="AP23" s="304">
        <v>0</v>
      </c>
      <c r="AQ23" s="300">
        <v>0</v>
      </c>
      <c r="AR23" s="300">
        <v>1</v>
      </c>
      <c r="AS23" s="300">
        <v>0</v>
      </c>
      <c r="AT23" s="305">
        <v>1</v>
      </c>
      <c r="AU23" s="305">
        <v>0</v>
      </c>
      <c r="AV23" s="305">
        <v>0</v>
      </c>
      <c r="AW23" s="306">
        <v>0</v>
      </c>
      <c r="AX23" s="306">
        <v>0</v>
      </c>
      <c r="AY23" s="306">
        <v>0</v>
      </c>
      <c r="AZ23" s="306">
        <v>1</v>
      </c>
      <c r="BA23" s="306">
        <v>0</v>
      </c>
      <c r="BB23" s="305">
        <v>1</v>
      </c>
      <c r="BC23" s="305">
        <v>0</v>
      </c>
      <c r="BD23" s="305">
        <v>0</v>
      </c>
      <c r="BE23" s="305">
        <v>0</v>
      </c>
      <c r="BF23" s="300">
        <v>0</v>
      </c>
      <c r="BG23" s="300">
        <v>0</v>
      </c>
      <c r="BH23" s="300">
        <v>0</v>
      </c>
      <c r="BI23" s="300">
        <v>0</v>
      </c>
      <c r="BJ23" s="300">
        <v>1</v>
      </c>
      <c r="BK23" s="297">
        <v>0</v>
      </c>
      <c r="BL23" s="297">
        <v>1</v>
      </c>
      <c r="BM23" s="297">
        <v>0</v>
      </c>
      <c r="BN23" s="297">
        <v>0</v>
      </c>
      <c r="BO23" s="297">
        <v>0</v>
      </c>
      <c r="BP23" s="297">
        <v>0</v>
      </c>
      <c r="BQ23" s="297">
        <v>0</v>
      </c>
      <c r="BR23" s="297">
        <v>0</v>
      </c>
      <c r="BS23" s="305">
        <v>0</v>
      </c>
      <c r="BT23" s="305">
        <v>0</v>
      </c>
      <c r="BU23" s="305">
        <v>1</v>
      </c>
      <c r="BV23" s="305">
        <v>0</v>
      </c>
      <c r="BW23" s="307">
        <v>1</v>
      </c>
      <c r="BX23" s="307">
        <v>0</v>
      </c>
      <c r="BY23" s="307">
        <v>0</v>
      </c>
      <c r="BZ23" s="307">
        <v>0</v>
      </c>
      <c r="CA23" s="307">
        <v>0</v>
      </c>
      <c r="CB23" s="307">
        <v>0</v>
      </c>
      <c r="CC23" s="307">
        <v>1</v>
      </c>
      <c r="CD23" s="300">
        <v>0</v>
      </c>
      <c r="CE23" s="300">
        <v>1</v>
      </c>
      <c r="CF23" s="300">
        <v>0</v>
      </c>
      <c r="CG23" s="300">
        <v>0</v>
      </c>
      <c r="CH23" s="300">
        <v>0</v>
      </c>
      <c r="CI23" s="304">
        <v>1</v>
      </c>
      <c r="CJ23" s="304">
        <v>0</v>
      </c>
      <c r="CK23" s="297">
        <v>0</v>
      </c>
      <c r="CL23" s="297">
        <v>0</v>
      </c>
      <c r="CM23" s="297">
        <v>1</v>
      </c>
      <c r="CN23" s="297">
        <v>0</v>
      </c>
      <c r="CO23" s="307">
        <v>1</v>
      </c>
      <c r="CP23" s="307">
        <v>0</v>
      </c>
      <c r="CQ23" s="307">
        <v>0</v>
      </c>
      <c r="CR23" s="307">
        <v>0</v>
      </c>
      <c r="CS23" s="307">
        <v>0</v>
      </c>
      <c r="CT23" s="307">
        <v>0</v>
      </c>
      <c r="CU23" s="307">
        <v>0</v>
      </c>
      <c r="CV23" s="307">
        <v>0</v>
      </c>
      <c r="CW23" s="307">
        <v>1</v>
      </c>
      <c r="CX23" s="305">
        <v>0</v>
      </c>
      <c r="CY23" s="305">
        <v>1</v>
      </c>
      <c r="CZ23" s="303">
        <v>1</v>
      </c>
      <c r="DA23" s="303">
        <v>0</v>
      </c>
      <c r="DB23" s="303">
        <v>1</v>
      </c>
      <c r="DC23" s="303">
        <v>0</v>
      </c>
      <c r="DD23" s="305">
        <v>0</v>
      </c>
      <c r="DE23" s="305">
        <v>0</v>
      </c>
      <c r="DF23" s="305">
        <v>0</v>
      </c>
      <c r="DG23" s="305">
        <v>0</v>
      </c>
      <c r="DH23" s="309">
        <v>0</v>
      </c>
      <c r="DI23" s="309">
        <v>0</v>
      </c>
      <c r="DJ23" s="309">
        <v>0</v>
      </c>
      <c r="DK23" s="309">
        <v>0</v>
      </c>
      <c r="DL23" s="298">
        <v>0</v>
      </c>
      <c r="DM23" s="298">
        <v>0</v>
      </c>
      <c r="DN23" s="298">
        <v>0</v>
      </c>
      <c r="DO23" s="298">
        <v>0</v>
      </c>
      <c r="DP23" s="306">
        <v>0</v>
      </c>
      <c r="DQ23" s="306">
        <v>0</v>
      </c>
      <c r="DR23" s="306">
        <v>0</v>
      </c>
      <c r="DS23" s="306">
        <v>0</v>
      </c>
      <c r="DT23" s="297">
        <v>0</v>
      </c>
      <c r="DU23" s="297">
        <v>0</v>
      </c>
      <c r="DV23" s="297">
        <v>0</v>
      </c>
      <c r="DW23" s="297">
        <v>0</v>
      </c>
      <c r="DX23" s="306">
        <v>0</v>
      </c>
      <c r="DY23" s="306">
        <v>0</v>
      </c>
      <c r="DZ23" s="306">
        <v>0</v>
      </c>
      <c r="EA23" s="306">
        <v>0</v>
      </c>
      <c r="EB23" s="307">
        <v>0</v>
      </c>
      <c r="EC23" s="307">
        <v>1</v>
      </c>
    </row>
    <row r="24" spans="1:139" x14ac:dyDescent="0.35">
      <c r="A24" s="294">
        <v>16395</v>
      </c>
      <c r="B24" s="343">
        <v>42344</v>
      </c>
      <c r="C24" s="344">
        <v>0.5</v>
      </c>
      <c r="D24" s="294">
        <v>1</v>
      </c>
      <c r="E24" s="294">
        <v>0</v>
      </c>
      <c r="F24" s="294">
        <v>57</v>
      </c>
      <c r="G24" s="294">
        <v>156</v>
      </c>
      <c r="H24" s="294">
        <v>45</v>
      </c>
      <c r="I24" s="294" t="s">
        <v>758</v>
      </c>
      <c r="J24" s="296">
        <v>1</v>
      </c>
      <c r="K24" s="296">
        <v>0</v>
      </c>
      <c r="L24" s="296">
        <v>0</v>
      </c>
      <c r="M24" s="297">
        <v>1</v>
      </c>
      <c r="N24" s="297">
        <v>0</v>
      </c>
      <c r="O24" s="297">
        <v>0</v>
      </c>
      <c r="P24" s="298">
        <v>165</v>
      </c>
      <c r="Q24" s="299">
        <v>1</v>
      </c>
      <c r="R24" s="299">
        <v>0</v>
      </c>
      <c r="S24" s="299">
        <v>0</v>
      </c>
      <c r="T24" s="299">
        <v>0</v>
      </c>
      <c r="U24" s="300">
        <v>1</v>
      </c>
      <c r="V24" s="300">
        <v>0</v>
      </c>
      <c r="W24" s="300">
        <v>0</v>
      </c>
      <c r="X24" s="300">
        <v>0</v>
      </c>
      <c r="Y24" s="300">
        <v>0</v>
      </c>
      <c r="Z24" s="300">
        <v>0</v>
      </c>
      <c r="AA24" s="300">
        <v>0</v>
      </c>
      <c r="AB24" s="300">
        <v>0</v>
      </c>
      <c r="AC24" s="305">
        <v>1</v>
      </c>
      <c r="AD24" s="305">
        <v>0</v>
      </c>
      <c r="AE24" s="305">
        <v>0</v>
      </c>
      <c r="AF24" s="305">
        <v>0</v>
      </c>
      <c r="AG24" s="305">
        <v>0</v>
      </c>
      <c r="AH24" s="303">
        <v>1</v>
      </c>
      <c r="AI24" s="303">
        <v>0</v>
      </c>
      <c r="AJ24" s="303">
        <v>0</v>
      </c>
      <c r="AK24" s="303">
        <v>0</v>
      </c>
      <c r="AL24" s="303">
        <v>0</v>
      </c>
      <c r="AM24" s="304">
        <v>1</v>
      </c>
      <c r="AN24" s="304">
        <v>0</v>
      </c>
      <c r="AO24" s="304">
        <v>0</v>
      </c>
      <c r="AP24" s="304">
        <v>0</v>
      </c>
      <c r="AQ24" s="300">
        <v>1</v>
      </c>
      <c r="AR24" s="300">
        <v>0</v>
      </c>
      <c r="AS24" s="300">
        <v>0</v>
      </c>
      <c r="AT24" s="305">
        <v>1</v>
      </c>
      <c r="AU24" s="305">
        <v>0</v>
      </c>
      <c r="AV24" s="305">
        <v>0</v>
      </c>
      <c r="AW24" s="306">
        <v>0</v>
      </c>
      <c r="AX24" s="306">
        <v>0</v>
      </c>
      <c r="AY24" s="306">
        <v>1</v>
      </c>
      <c r="AZ24" s="306">
        <v>0</v>
      </c>
      <c r="BA24" s="306">
        <v>0</v>
      </c>
      <c r="BB24" s="305">
        <v>0</v>
      </c>
      <c r="BC24" s="305">
        <v>0</v>
      </c>
      <c r="BD24" s="305">
        <v>0</v>
      </c>
      <c r="BE24" s="305">
        <v>1</v>
      </c>
      <c r="BF24" s="300">
        <v>0</v>
      </c>
      <c r="BG24" s="300">
        <v>0</v>
      </c>
      <c r="BH24" s="300">
        <v>0</v>
      </c>
      <c r="BI24" s="300">
        <v>0</v>
      </c>
      <c r="BJ24" s="300">
        <v>0</v>
      </c>
      <c r="BK24" s="297">
        <v>0</v>
      </c>
      <c r="BL24" s="297">
        <v>1</v>
      </c>
      <c r="BM24" s="297">
        <v>0</v>
      </c>
      <c r="BN24" s="297">
        <v>0</v>
      </c>
      <c r="BO24" s="297">
        <v>0</v>
      </c>
      <c r="BP24" s="297">
        <v>0</v>
      </c>
      <c r="BQ24" s="297">
        <v>0</v>
      </c>
      <c r="BR24" s="297">
        <v>1</v>
      </c>
      <c r="BS24" s="305">
        <v>0</v>
      </c>
      <c r="BT24" s="305">
        <v>0</v>
      </c>
      <c r="BU24" s="305">
        <v>0</v>
      </c>
      <c r="BV24" s="305">
        <v>1</v>
      </c>
      <c r="BW24" s="307">
        <v>0</v>
      </c>
      <c r="BX24" s="307">
        <v>0</v>
      </c>
      <c r="BY24" s="307">
        <v>1</v>
      </c>
      <c r="BZ24" s="307">
        <v>0</v>
      </c>
      <c r="CA24" s="307">
        <v>0</v>
      </c>
      <c r="CB24" s="307">
        <v>0</v>
      </c>
      <c r="CC24" s="307">
        <v>1</v>
      </c>
      <c r="CD24" s="300">
        <v>0</v>
      </c>
      <c r="CE24" s="300">
        <v>0</v>
      </c>
      <c r="CF24" s="300">
        <v>1</v>
      </c>
      <c r="CG24" s="300">
        <v>0</v>
      </c>
      <c r="CH24" s="300">
        <v>0</v>
      </c>
      <c r="CI24" s="304">
        <v>1</v>
      </c>
      <c r="CJ24" s="304">
        <v>0</v>
      </c>
      <c r="CK24" s="297">
        <v>0</v>
      </c>
      <c r="CL24" s="297">
        <v>0</v>
      </c>
      <c r="CM24" s="297">
        <v>1</v>
      </c>
      <c r="CN24" s="297">
        <v>0</v>
      </c>
      <c r="CO24" s="307">
        <v>1</v>
      </c>
      <c r="CP24" s="307">
        <v>0</v>
      </c>
      <c r="CQ24" s="307">
        <v>0</v>
      </c>
      <c r="CR24" s="307">
        <v>0</v>
      </c>
      <c r="CS24" s="307">
        <v>0</v>
      </c>
      <c r="CT24" s="307">
        <v>0</v>
      </c>
      <c r="CU24" s="307">
        <v>0</v>
      </c>
      <c r="CV24" s="307">
        <v>1</v>
      </c>
      <c r="CW24" s="307">
        <v>0</v>
      </c>
      <c r="CX24" s="305">
        <v>0</v>
      </c>
      <c r="CY24" s="305">
        <v>1</v>
      </c>
      <c r="CZ24" s="303">
        <v>1</v>
      </c>
      <c r="DA24" s="303">
        <v>0</v>
      </c>
      <c r="DB24" s="303">
        <v>1</v>
      </c>
      <c r="DC24" s="303">
        <v>0</v>
      </c>
      <c r="DD24" s="305">
        <v>0</v>
      </c>
      <c r="DE24" s="305">
        <v>0</v>
      </c>
      <c r="DF24" s="305">
        <v>0</v>
      </c>
      <c r="DG24" s="305">
        <v>0</v>
      </c>
      <c r="DH24" s="309">
        <v>0</v>
      </c>
      <c r="DI24" s="309">
        <v>0</v>
      </c>
      <c r="DJ24" s="309">
        <v>0</v>
      </c>
      <c r="DK24" s="309">
        <v>0</v>
      </c>
      <c r="DL24" s="298">
        <v>0</v>
      </c>
      <c r="DM24" s="298">
        <v>0</v>
      </c>
      <c r="DN24" s="298">
        <v>0</v>
      </c>
      <c r="DO24" s="298">
        <v>0</v>
      </c>
      <c r="DP24" s="306">
        <v>0</v>
      </c>
      <c r="DQ24" s="306">
        <v>0</v>
      </c>
      <c r="DR24" s="306">
        <v>0</v>
      </c>
      <c r="DS24" s="306">
        <v>0</v>
      </c>
      <c r="DT24" s="297">
        <v>0</v>
      </c>
      <c r="DU24" s="297">
        <v>0</v>
      </c>
      <c r="DV24" s="297">
        <v>0</v>
      </c>
      <c r="DW24" s="297">
        <v>0</v>
      </c>
      <c r="DX24" s="306">
        <v>0</v>
      </c>
      <c r="DY24" s="306">
        <v>0</v>
      </c>
      <c r="DZ24" s="306">
        <v>0</v>
      </c>
      <c r="EA24" s="306">
        <v>0</v>
      </c>
      <c r="EB24" s="307">
        <v>0</v>
      </c>
      <c r="EC24" s="307">
        <v>1</v>
      </c>
    </row>
    <row r="25" spans="1:139" x14ac:dyDescent="0.35">
      <c r="A25" s="294">
        <v>16430</v>
      </c>
      <c r="B25" s="343">
        <v>42344</v>
      </c>
      <c r="C25" s="344">
        <v>0.66666666666666663</v>
      </c>
      <c r="D25" s="294">
        <v>0</v>
      </c>
      <c r="E25" s="294">
        <v>1</v>
      </c>
      <c r="F25" s="294">
        <v>27</v>
      </c>
      <c r="G25" s="294">
        <v>185</v>
      </c>
      <c r="H25" s="294">
        <v>100</v>
      </c>
      <c r="I25" s="294" t="s">
        <v>758</v>
      </c>
      <c r="J25" s="296">
        <v>1</v>
      </c>
      <c r="K25" s="296">
        <v>0</v>
      </c>
      <c r="L25" s="296">
        <v>0</v>
      </c>
      <c r="M25" s="297">
        <v>0</v>
      </c>
      <c r="N25" s="297">
        <v>1</v>
      </c>
      <c r="O25" s="297">
        <v>0</v>
      </c>
      <c r="P25" s="298">
        <v>180</v>
      </c>
      <c r="Q25" s="299">
        <v>0</v>
      </c>
      <c r="R25" s="299">
        <v>0</v>
      </c>
      <c r="S25" s="299">
        <v>0</v>
      </c>
      <c r="T25" s="299">
        <v>1</v>
      </c>
      <c r="U25" s="300">
        <v>0</v>
      </c>
      <c r="V25" s="300">
        <v>1</v>
      </c>
      <c r="W25" s="300">
        <v>0</v>
      </c>
      <c r="X25" s="300">
        <v>0</v>
      </c>
      <c r="Y25" s="300">
        <v>0</v>
      </c>
      <c r="Z25" s="300">
        <v>0</v>
      </c>
      <c r="AA25" s="300">
        <v>0</v>
      </c>
      <c r="AB25" s="300">
        <v>0</v>
      </c>
      <c r="AC25" s="305">
        <v>0</v>
      </c>
      <c r="AD25" s="305">
        <v>0</v>
      </c>
      <c r="AE25" s="305">
        <v>0</v>
      </c>
      <c r="AF25" s="305">
        <v>1</v>
      </c>
      <c r="AG25" s="305">
        <v>0</v>
      </c>
      <c r="AH25" s="303">
        <v>0</v>
      </c>
      <c r="AI25" s="303">
        <v>0</v>
      </c>
      <c r="AJ25" s="303">
        <v>0</v>
      </c>
      <c r="AK25" s="303">
        <v>1</v>
      </c>
      <c r="AL25" s="303">
        <v>0</v>
      </c>
      <c r="AM25" s="304">
        <v>1</v>
      </c>
      <c r="AN25" s="304">
        <v>0</v>
      </c>
      <c r="AO25" s="304">
        <v>0</v>
      </c>
      <c r="AP25" s="304">
        <v>0</v>
      </c>
      <c r="AQ25" s="300">
        <v>1</v>
      </c>
      <c r="AR25" s="300">
        <v>0</v>
      </c>
      <c r="AS25" s="300">
        <v>0</v>
      </c>
      <c r="AT25" s="305">
        <v>1</v>
      </c>
      <c r="AU25" s="305">
        <v>0</v>
      </c>
      <c r="AV25" s="305">
        <v>0</v>
      </c>
      <c r="AW25" s="306">
        <v>0</v>
      </c>
      <c r="AX25" s="306">
        <v>0</v>
      </c>
      <c r="AY25" s="306">
        <v>1</v>
      </c>
      <c r="AZ25" s="306">
        <v>0</v>
      </c>
      <c r="BA25" s="306">
        <v>0</v>
      </c>
      <c r="BB25" s="305">
        <v>0</v>
      </c>
      <c r="BC25" s="305">
        <v>0</v>
      </c>
      <c r="BD25" s="305">
        <v>0</v>
      </c>
      <c r="BE25" s="305">
        <v>1</v>
      </c>
      <c r="BF25" s="300">
        <v>0</v>
      </c>
      <c r="BG25" s="300">
        <v>0</v>
      </c>
      <c r="BH25" s="300">
        <v>0</v>
      </c>
      <c r="BI25" s="300">
        <v>0</v>
      </c>
      <c r="BJ25" s="300">
        <v>1</v>
      </c>
      <c r="BK25" s="297">
        <v>0</v>
      </c>
      <c r="BL25" s="297">
        <v>0</v>
      </c>
      <c r="BM25" s="297">
        <v>0</v>
      </c>
      <c r="BN25" s="297">
        <v>0</v>
      </c>
      <c r="BO25" s="297">
        <v>1</v>
      </c>
      <c r="BP25" s="297">
        <v>0</v>
      </c>
      <c r="BQ25" s="297">
        <v>0</v>
      </c>
      <c r="BR25" s="297">
        <v>1</v>
      </c>
      <c r="BS25" s="305">
        <v>0</v>
      </c>
      <c r="BT25" s="305">
        <v>0</v>
      </c>
      <c r="BU25" s="305">
        <v>0</v>
      </c>
      <c r="BV25" s="305">
        <v>1</v>
      </c>
      <c r="BW25" s="307">
        <v>0</v>
      </c>
      <c r="BX25" s="307">
        <v>1</v>
      </c>
      <c r="BY25" s="307">
        <v>0</v>
      </c>
      <c r="BZ25" s="307">
        <v>0</v>
      </c>
      <c r="CA25" s="307">
        <v>0</v>
      </c>
      <c r="CB25" s="307">
        <v>0</v>
      </c>
      <c r="CC25" s="307">
        <v>1</v>
      </c>
      <c r="CD25" s="300">
        <v>0</v>
      </c>
      <c r="CE25" s="300">
        <v>1</v>
      </c>
      <c r="CF25" s="300">
        <v>0</v>
      </c>
      <c r="CG25" s="300">
        <v>0</v>
      </c>
      <c r="CH25" s="300">
        <v>0</v>
      </c>
      <c r="CI25" s="304">
        <v>1</v>
      </c>
      <c r="CJ25" s="304">
        <v>0</v>
      </c>
      <c r="CK25" s="297">
        <v>0</v>
      </c>
      <c r="CL25" s="297">
        <v>0</v>
      </c>
      <c r="CM25" s="297">
        <v>0</v>
      </c>
      <c r="CN25" s="297">
        <v>1</v>
      </c>
      <c r="CO25" s="307">
        <v>0</v>
      </c>
      <c r="CP25" s="307">
        <v>1</v>
      </c>
      <c r="CQ25" s="307">
        <v>0</v>
      </c>
      <c r="CZ25" s="303">
        <v>1</v>
      </c>
      <c r="DA25" s="303">
        <v>0</v>
      </c>
      <c r="DB25" s="303">
        <v>1</v>
      </c>
      <c r="DC25" s="303">
        <v>0</v>
      </c>
      <c r="DD25" s="305">
        <v>0</v>
      </c>
      <c r="DE25" s="305">
        <v>0</v>
      </c>
      <c r="DF25" s="305">
        <v>0</v>
      </c>
      <c r="DG25" s="305">
        <v>0</v>
      </c>
      <c r="DH25" s="309">
        <v>0</v>
      </c>
      <c r="DI25" s="309">
        <v>0</v>
      </c>
      <c r="DJ25" s="309">
        <v>0</v>
      </c>
      <c r="DK25" s="309">
        <v>0</v>
      </c>
      <c r="DL25" s="298">
        <v>0</v>
      </c>
      <c r="DM25" s="298">
        <v>0</v>
      </c>
      <c r="DN25" s="298">
        <v>0</v>
      </c>
      <c r="DO25" s="298">
        <v>0</v>
      </c>
      <c r="DP25" s="306">
        <v>0</v>
      </c>
      <c r="DQ25" s="306">
        <v>0</v>
      </c>
      <c r="DR25" s="306">
        <v>0</v>
      </c>
      <c r="DS25" s="306">
        <v>0</v>
      </c>
      <c r="DT25" s="297">
        <v>0</v>
      </c>
      <c r="DU25" s="297">
        <v>0</v>
      </c>
      <c r="DV25" s="297">
        <v>0</v>
      </c>
      <c r="DW25" s="297">
        <v>0</v>
      </c>
      <c r="DX25" s="306">
        <v>0</v>
      </c>
      <c r="DY25" s="306">
        <v>0</v>
      </c>
      <c r="DZ25" s="306">
        <v>0</v>
      </c>
      <c r="EA25" s="306">
        <v>0</v>
      </c>
      <c r="EB25" s="307">
        <v>1</v>
      </c>
      <c r="EC25" s="307">
        <v>0</v>
      </c>
      <c r="ED25" s="310">
        <v>1</v>
      </c>
      <c r="EE25" s="310">
        <v>0</v>
      </c>
      <c r="EF25" s="311">
        <v>0</v>
      </c>
      <c r="EG25" s="312">
        <v>0</v>
      </c>
      <c r="EH25" s="312">
        <v>1</v>
      </c>
    </row>
    <row r="26" spans="1:139" x14ac:dyDescent="0.35">
      <c r="A26" s="294">
        <v>16395</v>
      </c>
      <c r="B26" s="343">
        <v>42344</v>
      </c>
      <c r="C26" s="344">
        <v>0.5</v>
      </c>
      <c r="D26" s="294">
        <v>1</v>
      </c>
      <c r="E26" s="294">
        <v>0</v>
      </c>
      <c r="F26" s="294">
        <v>57</v>
      </c>
      <c r="G26" s="294">
        <v>156</v>
      </c>
      <c r="H26" s="294">
        <v>45</v>
      </c>
      <c r="I26" s="294" t="s">
        <v>758</v>
      </c>
      <c r="J26" s="296">
        <v>1</v>
      </c>
      <c r="K26" s="296">
        <v>0</v>
      </c>
      <c r="L26" s="296">
        <v>0</v>
      </c>
      <c r="M26" s="297">
        <v>1</v>
      </c>
      <c r="N26" s="297">
        <v>0</v>
      </c>
      <c r="O26" s="297">
        <v>0</v>
      </c>
      <c r="P26" s="298">
        <v>165</v>
      </c>
      <c r="Q26" s="299">
        <v>0</v>
      </c>
      <c r="R26" s="299">
        <v>1</v>
      </c>
      <c r="S26" s="299">
        <v>0</v>
      </c>
      <c r="T26" s="299">
        <v>0</v>
      </c>
      <c r="U26" s="300">
        <v>1</v>
      </c>
      <c r="V26" s="300">
        <v>0</v>
      </c>
      <c r="W26" s="300">
        <v>0</v>
      </c>
      <c r="X26" s="300">
        <v>0</v>
      </c>
      <c r="Y26" s="300">
        <v>0</v>
      </c>
      <c r="Z26" s="300">
        <v>0</v>
      </c>
      <c r="AA26" s="300">
        <v>0</v>
      </c>
      <c r="AB26" s="300">
        <v>0</v>
      </c>
      <c r="AC26" s="305">
        <v>1</v>
      </c>
      <c r="AD26" s="305">
        <v>0</v>
      </c>
      <c r="AE26" s="305">
        <v>0</v>
      </c>
      <c r="AF26" s="305">
        <v>0</v>
      </c>
      <c r="AG26" s="305">
        <v>0</v>
      </c>
      <c r="AH26" s="303">
        <v>1</v>
      </c>
      <c r="AI26" s="303">
        <v>0</v>
      </c>
      <c r="AJ26" s="303">
        <v>0</v>
      </c>
      <c r="AK26" s="303">
        <v>0</v>
      </c>
      <c r="AL26" s="303">
        <v>0</v>
      </c>
      <c r="AM26" s="304">
        <v>1</v>
      </c>
      <c r="AN26" s="304">
        <v>0</v>
      </c>
      <c r="AO26" s="304">
        <v>0</v>
      </c>
      <c r="AP26" s="304">
        <v>0</v>
      </c>
      <c r="AQ26" s="300">
        <v>1</v>
      </c>
      <c r="AR26" s="300">
        <v>0</v>
      </c>
      <c r="AS26" s="300">
        <v>0</v>
      </c>
      <c r="AT26" s="305">
        <v>1</v>
      </c>
      <c r="AU26" s="305">
        <v>0</v>
      </c>
      <c r="AV26" s="305">
        <v>0</v>
      </c>
      <c r="AW26" s="306">
        <v>0</v>
      </c>
      <c r="AX26" s="306">
        <v>0</v>
      </c>
      <c r="AY26" s="306">
        <v>1</v>
      </c>
      <c r="AZ26" s="306">
        <v>0</v>
      </c>
      <c r="BA26" s="306">
        <v>0</v>
      </c>
      <c r="BB26" s="305">
        <v>0</v>
      </c>
      <c r="BC26" s="305">
        <v>0</v>
      </c>
      <c r="BD26" s="305">
        <v>0</v>
      </c>
      <c r="BE26" s="305">
        <v>0</v>
      </c>
      <c r="BF26" s="300">
        <v>0</v>
      </c>
      <c r="BG26" s="300">
        <v>0</v>
      </c>
      <c r="BH26" s="300">
        <v>0</v>
      </c>
      <c r="BI26" s="300">
        <v>0</v>
      </c>
      <c r="BJ26" s="300">
        <v>0</v>
      </c>
      <c r="BK26" s="297">
        <v>0</v>
      </c>
      <c r="BL26" s="297">
        <v>1</v>
      </c>
      <c r="BM26" s="297">
        <v>0</v>
      </c>
      <c r="BN26" s="297">
        <v>0</v>
      </c>
      <c r="BO26" s="297">
        <v>0</v>
      </c>
      <c r="BP26" s="297">
        <v>0</v>
      </c>
      <c r="BQ26" s="297">
        <v>0</v>
      </c>
      <c r="BR26" s="297">
        <v>0</v>
      </c>
      <c r="BS26" s="305">
        <v>0</v>
      </c>
      <c r="BT26" s="305">
        <v>0</v>
      </c>
      <c r="BU26" s="305">
        <v>0</v>
      </c>
      <c r="BV26" s="305">
        <v>1</v>
      </c>
      <c r="BW26" s="307">
        <v>0</v>
      </c>
      <c r="BX26" s="307">
        <v>0</v>
      </c>
      <c r="BY26" s="307">
        <v>1</v>
      </c>
      <c r="BZ26" s="307">
        <v>0</v>
      </c>
      <c r="CA26" s="307">
        <v>0</v>
      </c>
      <c r="CB26" s="307">
        <v>0</v>
      </c>
      <c r="CC26" s="307">
        <v>1</v>
      </c>
      <c r="CD26" s="300">
        <v>0</v>
      </c>
      <c r="CE26" s="300">
        <v>0</v>
      </c>
      <c r="CF26" s="300">
        <v>1</v>
      </c>
      <c r="CG26" s="300">
        <v>0</v>
      </c>
      <c r="CH26" s="300">
        <v>0</v>
      </c>
      <c r="CI26" s="304">
        <v>1</v>
      </c>
      <c r="CJ26" s="304">
        <v>0</v>
      </c>
      <c r="CK26" s="297">
        <v>0</v>
      </c>
      <c r="CL26" s="297">
        <v>0</v>
      </c>
      <c r="CM26" s="297">
        <v>1</v>
      </c>
      <c r="CN26" s="297">
        <v>0</v>
      </c>
      <c r="CO26" s="307">
        <v>1</v>
      </c>
      <c r="CP26" s="307">
        <v>0</v>
      </c>
      <c r="CQ26" s="307">
        <v>0</v>
      </c>
      <c r="CR26" s="307">
        <v>0</v>
      </c>
      <c r="CS26" s="307">
        <v>0</v>
      </c>
      <c r="CT26" s="307">
        <v>0</v>
      </c>
      <c r="CU26" s="307">
        <v>0</v>
      </c>
      <c r="CV26" s="307">
        <v>1</v>
      </c>
      <c r="CW26" s="307">
        <v>0</v>
      </c>
      <c r="CX26" s="305">
        <v>0</v>
      </c>
      <c r="CY26" s="305">
        <v>1</v>
      </c>
      <c r="CZ26" s="303">
        <v>1</v>
      </c>
      <c r="DA26" s="303">
        <v>0</v>
      </c>
      <c r="DB26" s="303">
        <v>1</v>
      </c>
      <c r="DC26" s="303">
        <v>0</v>
      </c>
      <c r="DD26" s="305">
        <v>0</v>
      </c>
      <c r="DE26" s="305">
        <v>0</v>
      </c>
      <c r="DF26" s="305">
        <v>0</v>
      </c>
      <c r="DG26" s="305">
        <v>0</v>
      </c>
      <c r="DH26" s="309">
        <v>0</v>
      </c>
      <c r="DI26" s="309">
        <v>0</v>
      </c>
      <c r="DJ26" s="309">
        <v>0</v>
      </c>
      <c r="DK26" s="309">
        <v>0</v>
      </c>
      <c r="DL26" s="298">
        <v>0</v>
      </c>
      <c r="DM26" s="298">
        <v>0</v>
      </c>
      <c r="DN26" s="298">
        <v>0</v>
      </c>
      <c r="DO26" s="298">
        <v>0</v>
      </c>
      <c r="DP26" s="306">
        <v>0</v>
      </c>
      <c r="DQ26" s="306">
        <v>0</v>
      </c>
      <c r="DR26" s="306">
        <v>0</v>
      </c>
      <c r="DS26" s="306">
        <v>0</v>
      </c>
      <c r="DT26" s="297">
        <v>0</v>
      </c>
      <c r="DU26" s="297">
        <v>0</v>
      </c>
      <c r="DV26" s="297">
        <v>0</v>
      </c>
      <c r="DW26" s="297">
        <v>0</v>
      </c>
      <c r="DX26" s="306">
        <v>0</v>
      </c>
      <c r="DY26" s="306">
        <v>0</v>
      </c>
      <c r="DZ26" s="306">
        <v>0</v>
      </c>
      <c r="EA26" s="306">
        <v>0</v>
      </c>
    </row>
    <row r="27" spans="1:139" x14ac:dyDescent="0.35">
      <c r="A27" s="294">
        <v>10574</v>
      </c>
      <c r="B27" s="343">
        <v>42344</v>
      </c>
      <c r="C27" s="344">
        <v>0.47916666666666669</v>
      </c>
      <c r="D27" s="294">
        <v>0</v>
      </c>
      <c r="E27" s="294">
        <v>1</v>
      </c>
      <c r="F27" s="294">
        <v>64</v>
      </c>
      <c r="G27" s="294">
        <v>168</v>
      </c>
      <c r="H27" s="294">
        <v>86</v>
      </c>
      <c r="I27" s="294" t="s">
        <v>758</v>
      </c>
      <c r="J27" s="296">
        <v>1</v>
      </c>
      <c r="K27" s="296">
        <v>0</v>
      </c>
      <c r="L27" s="296">
        <v>0</v>
      </c>
      <c r="M27" s="297">
        <v>1</v>
      </c>
      <c r="N27" s="297">
        <v>0</v>
      </c>
      <c r="O27" s="297">
        <v>0</v>
      </c>
      <c r="P27" s="298">
        <v>170</v>
      </c>
      <c r="Q27" s="299">
        <v>0</v>
      </c>
      <c r="R27" s="299">
        <v>1</v>
      </c>
      <c r="S27" s="299">
        <v>0</v>
      </c>
      <c r="T27" s="299">
        <v>0</v>
      </c>
      <c r="U27" s="300">
        <v>0</v>
      </c>
      <c r="V27" s="300">
        <v>1</v>
      </c>
      <c r="W27" s="300">
        <v>0</v>
      </c>
      <c r="X27" s="300">
        <v>0</v>
      </c>
      <c r="Y27" s="300">
        <v>0</v>
      </c>
      <c r="Z27" s="300">
        <v>0</v>
      </c>
      <c r="AA27" s="300">
        <v>0</v>
      </c>
      <c r="AB27" s="300">
        <v>0</v>
      </c>
      <c r="AC27" s="305">
        <v>0</v>
      </c>
      <c r="AD27" s="305">
        <v>0</v>
      </c>
      <c r="AE27" s="305">
        <v>0</v>
      </c>
      <c r="AF27" s="305">
        <v>1</v>
      </c>
      <c r="AG27" s="305">
        <v>0</v>
      </c>
      <c r="AH27" s="303">
        <v>1</v>
      </c>
      <c r="AI27" s="303">
        <v>0</v>
      </c>
      <c r="AJ27" s="303">
        <v>0</v>
      </c>
      <c r="AK27" s="303">
        <v>0</v>
      </c>
      <c r="AL27" s="303">
        <v>0</v>
      </c>
      <c r="AM27" s="304">
        <v>1</v>
      </c>
      <c r="AN27" s="304">
        <v>0</v>
      </c>
      <c r="AO27" s="304">
        <v>0</v>
      </c>
      <c r="AP27" s="304">
        <v>0</v>
      </c>
      <c r="AQ27" s="300">
        <v>1</v>
      </c>
      <c r="AR27" s="300">
        <v>0</v>
      </c>
      <c r="AS27" s="300">
        <v>0</v>
      </c>
      <c r="AT27" s="305">
        <v>1</v>
      </c>
      <c r="AU27" s="305">
        <v>0</v>
      </c>
      <c r="AV27" s="305">
        <v>0</v>
      </c>
      <c r="CZ27" s="303">
        <v>1</v>
      </c>
      <c r="DA27" s="303">
        <v>0</v>
      </c>
      <c r="DB27" s="303">
        <v>0</v>
      </c>
      <c r="DC27" s="303">
        <v>1</v>
      </c>
      <c r="DD27" s="305">
        <v>0</v>
      </c>
      <c r="DE27" s="305">
        <v>0</v>
      </c>
      <c r="DF27" s="305">
        <v>0</v>
      </c>
      <c r="DG27" s="305">
        <v>0</v>
      </c>
      <c r="DH27" s="309">
        <v>0</v>
      </c>
      <c r="DI27" s="309">
        <v>1</v>
      </c>
      <c r="DJ27" s="309">
        <v>0</v>
      </c>
      <c r="DK27" s="309">
        <v>1</v>
      </c>
      <c r="DL27" s="298">
        <v>0</v>
      </c>
      <c r="DM27" s="298">
        <v>0</v>
      </c>
      <c r="DN27" s="298">
        <v>0</v>
      </c>
      <c r="DO27" s="298">
        <v>0</v>
      </c>
      <c r="DP27" s="306">
        <v>0</v>
      </c>
      <c r="DQ27" s="306">
        <v>0</v>
      </c>
      <c r="DR27" s="306">
        <v>0</v>
      </c>
      <c r="DS27" s="306">
        <v>0</v>
      </c>
      <c r="DT27" s="297">
        <v>0</v>
      </c>
      <c r="DU27" s="297">
        <v>0</v>
      </c>
      <c r="DV27" s="297">
        <v>0</v>
      </c>
      <c r="DW27" s="297">
        <v>0</v>
      </c>
      <c r="DX27" s="306">
        <v>0</v>
      </c>
      <c r="DY27" s="306">
        <v>0</v>
      </c>
      <c r="DZ27" s="306">
        <v>0</v>
      </c>
      <c r="EA27" s="306">
        <v>0</v>
      </c>
      <c r="EB27" s="307">
        <v>1</v>
      </c>
      <c r="EC27" s="307">
        <v>0</v>
      </c>
      <c r="ED27" s="310">
        <v>0</v>
      </c>
      <c r="EE27" s="310">
        <v>1</v>
      </c>
      <c r="EF27" s="311" t="s">
        <v>765</v>
      </c>
      <c r="EI27" s="308" t="s">
        <v>760</v>
      </c>
    </row>
    <row r="28" spans="1:139" x14ac:dyDescent="0.35">
      <c r="B28" s="343">
        <v>42345</v>
      </c>
      <c r="C28" s="344">
        <v>0.5</v>
      </c>
      <c r="D28" s="294">
        <v>0</v>
      </c>
      <c r="E28" s="294">
        <v>1</v>
      </c>
      <c r="F28" s="294">
        <v>46</v>
      </c>
      <c r="G28" s="294">
        <v>186</v>
      </c>
      <c r="H28" s="294">
        <v>88</v>
      </c>
      <c r="I28" s="294" t="s">
        <v>758</v>
      </c>
      <c r="J28" s="296">
        <v>1</v>
      </c>
      <c r="K28" s="296">
        <v>0</v>
      </c>
      <c r="L28" s="296">
        <v>0</v>
      </c>
      <c r="M28" s="297">
        <v>1</v>
      </c>
      <c r="N28" s="297">
        <v>0</v>
      </c>
      <c r="O28" s="297">
        <v>0</v>
      </c>
      <c r="P28" s="298">
        <v>185</v>
      </c>
      <c r="Q28" s="299">
        <v>1</v>
      </c>
      <c r="R28" s="299">
        <v>0</v>
      </c>
      <c r="S28" s="299">
        <v>0</v>
      </c>
      <c r="T28" s="299">
        <v>0</v>
      </c>
      <c r="U28" s="300">
        <v>0</v>
      </c>
      <c r="V28" s="300">
        <v>1</v>
      </c>
      <c r="W28" s="300">
        <v>0</v>
      </c>
      <c r="X28" s="300">
        <v>0</v>
      </c>
      <c r="Y28" s="300">
        <v>0</v>
      </c>
      <c r="Z28" s="300">
        <v>0</v>
      </c>
      <c r="AA28" s="300">
        <v>0</v>
      </c>
      <c r="AB28" s="300">
        <v>0</v>
      </c>
      <c r="AC28" s="305">
        <v>0</v>
      </c>
      <c r="AD28" s="305">
        <v>0</v>
      </c>
      <c r="AE28" s="305">
        <v>0</v>
      </c>
      <c r="AF28" s="305">
        <v>1</v>
      </c>
      <c r="AG28" s="305">
        <v>0</v>
      </c>
      <c r="AH28" s="303">
        <v>1</v>
      </c>
      <c r="AI28" s="303">
        <v>0</v>
      </c>
      <c r="AJ28" s="303">
        <v>0</v>
      </c>
      <c r="AK28" s="303">
        <v>0</v>
      </c>
      <c r="AL28" s="303">
        <v>0</v>
      </c>
      <c r="AM28" s="304">
        <v>0</v>
      </c>
      <c r="AN28" s="304">
        <v>0</v>
      </c>
      <c r="AO28" s="304">
        <v>0</v>
      </c>
      <c r="AP28" s="304">
        <v>0</v>
      </c>
      <c r="AQ28" s="300">
        <v>0</v>
      </c>
      <c r="AR28" s="300">
        <v>0</v>
      </c>
      <c r="AS28" s="300">
        <v>0</v>
      </c>
      <c r="AT28" s="305">
        <v>0</v>
      </c>
      <c r="AU28" s="305">
        <v>0</v>
      </c>
      <c r="AV28" s="305">
        <v>0</v>
      </c>
      <c r="AW28" s="306">
        <v>0</v>
      </c>
      <c r="AX28" s="306">
        <v>0</v>
      </c>
      <c r="AY28" s="306">
        <v>0</v>
      </c>
      <c r="AZ28" s="306">
        <v>0</v>
      </c>
      <c r="BA28" s="306">
        <v>0</v>
      </c>
      <c r="BB28" s="305">
        <v>0</v>
      </c>
      <c r="BC28" s="305">
        <v>0</v>
      </c>
      <c r="BD28" s="305">
        <v>0</v>
      </c>
      <c r="BE28" s="305">
        <v>1</v>
      </c>
      <c r="BF28" s="300">
        <v>0</v>
      </c>
      <c r="BG28" s="300">
        <v>0</v>
      </c>
      <c r="BH28" s="300">
        <v>0</v>
      </c>
      <c r="BI28" s="300">
        <v>0</v>
      </c>
      <c r="BJ28" s="300">
        <v>0</v>
      </c>
      <c r="BK28" s="297">
        <v>0</v>
      </c>
      <c r="BL28" s="297">
        <v>0</v>
      </c>
      <c r="BM28" s="297">
        <v>0</v>
      </c>
      <c r="BN28" s="297">
        <v>0</v>
      </c>
      <c r="BO28" s="297">
        <v>0</v>
      </c>
      <c r="BP28" s="297">
        <v>0</v>
      </c>
      <c r="BQ28" s="297">
        <v>0</v>
      </c>
      <c r="BR28" s="297">
        <v>0</v>
      </c>
      <c r="BS28" s="305">
        <v>0</v>
      </c>
      <c r="BT28" s="305">
        <v>0</v>
      </c>
      <c r="BU28" s="305">
        <v>0</v>
      </c>
      <c r="BV28" s="305">
        <v>0</v>
      </c>
      <c r="BW28" s="307">
        <v>0</v>
      </c>
      <c r="BX28" s="307">
        <v>0</v>
      </c>
      <c r="BY28" s="307">
        <v>0</v>
      </c>
      <c r="BZ28" s="307">
        <v>0</v>
      </c>
      <c r="CA28" s="307">
        <v>0</v>
      </c>
      <c r="CB28" s="307">
        <v>0</v>
      </c>
      <c r="CC28" s="307">
        <v>1</v>
      </c>
      <c r="CD28" s="300">
        <v>0</v>
      </c>
      <c r="CE28" s="300">
        <v>1</v>
      </c>
      <c r="CF28" s="300">
        <v>0</v>
      </c>
      <c r="CG28" s="300">
        <v>0</v>
      </c>
      <c r="CH28" s="300">
        <v>0</v>
      </c>
      <c r="CI28" s="304">
        <v>1</v>
      </c>
      <c r="CJ28" s="304">
        <v>0</v>
      </c>
      <c r="CK28" s="297">
        <v>0</v>
      </c>
      <c r="CL28" s="297">
        <v>1</v>
      </c>
      <c r="CM28" s="297">
        <v>0</v>
      </c>
      <c r="CN28" s="297">
        <v>0</v>
      </c>
      <c r="CO28" s="307">
        <v>1</v>
      </c>
      <c r="CP28" s="307">
        <v>0</v>
      </c>
      <c r="CQ28" s="307">
        <v>0</v>
      </c>
      <c r="CZ28" s="303">
        <v>0</v>
      </c>
      <c r="DA28" s="303">
        <v>1</v>
      </c>
      <c r="DB28" s="303">
        <v>1</v>
      </c>
      <c r="DC28" s="303">
        <v>0</v>
      </c>
      <c r="DD28" s="305">
        <v>0</v>
      </c>
      <c r="DE28" s="305">
        <v>0</v>
      </c>
      <c r="DF28" s="305">
        <v>0</v>
      </c>
      <c r="DG28" s="305">
        <v>0</v>
      </c>
      <c r="DH28" s="309">
        <v>0</v>
      </c>
      <c r="DI28" s="309">
        <v>0</v>
      </c>
      <c r="DJ28" s="309">
        <v>0</v>
      </c>
      <c r="DK28" s="309">
        <v>0</v>
      </c>
      <c r="DL28" s="298">
        <v>0</v>
      </c>
      <c r="DM28" s="298">
        <v>0</v>
      </c>
      <c r="DN28" s="298">
        <v>0</v>
      </c>
      <c r="DO28" s="298">
        <v>0</v>
      </c>
      <c r="DP28" s="306">
        <v>0</v>
      </c>
      <c r="DQ28" s="306">
        <v>0</v>
      </c>
      <c r="DR28" s="306">
        <v>0</v>
      </c>
      <c r="DS28" s="306">
        <v>0</v>
      </c>
      <c r="DT28" s="297">
        <v>0</v>
      </c>
      <c r="DU28" s="297">
        <v>0</v>
      </c>
      <c r="DV28" s="297">
        <v>0</v>
      </c>
      <c r="DW28" s="297">
        <v>0</v>
      </c>
      <c r="DX28" s="306">
        <v>0</v>
      </c>
      <c r="DY28" s="306">
        <v>0</v>
      </c>
      <c r="DZ28" s="306">
        <v>0</v>
      </c>
      <c r="EA28" s="306">
        <v>0</v>
      </c>
      <c r="EB28" s="307">
        <v>1</v>
      </c>
      <c r="EC28" s="307">
        <v>0</v>
      </c>
      <c r="ED28" s="310">
        <v>14</v>
      </c>
      <c r="EE28" s="310">
        <v>0</v>
      </c>
      <c r="EF28" s="311">
        <v>0</v>
      </c>
      <c r="EG28" s="312">
        <v>0</v>
      </c>
      <c r="EH28" s="312">
        <v>0</v>
      </c>
    </row>
    <row r="29" spans="1:139" x14ac:dyDescent="0.35">
      <c r="A29" s="294">
        <v>16451</v>
      </c>
      <c r="B29" s="343">
        <v>42345</v>
      </c>
      <c r="C29" s="344">
        <v>0.4375</v>
      </c>
      <c r="D29" s="294">
        <v>1</v>
      </c>
      <c r="E29" s="294">
        <v>0</v>
      </c>
      <c r="F29" s="294">
        <v>45</v>
      </c>
      <c r="G29" s="294">
        <v>165</v>
      </c>
      <c r="H29" s="294">
        <v>50</v>
      </c>
      <c r="I29" s="294" t="s">
        <v>758</v>
      </c>
      <c r="J29" s="296">
        <v>1</v>
      </c>
      <c r="K29" s="296">
        <v>0</v>
      </c>
      <c r="L29" s="296">
        <v>0</v>
      </c>
      <c r="M29" s="297">
        <v>1</v>
      </c>
      <c r="N29" s="297">
        <v>0</v>
      </c>
      <c r="O29" s="297">
        <v>0</v>
      </c>
      <c r="P29" s="298">
        <v>160</v>
      </c>
      <c r="Q29" s="299">
        <v>0</v>
      </c>
      <c r="R29" s="299">
        <v>1</v>
      </c>
      <c r="S29" s="299">
        <v>0</v>
      </c>
      <c r="T29" s="299">
        <v>0</v>
      </c>
      <c r="U29" s="300">
        <v>1</v>
      </c>
      <c r="V29" s="300">
        <v>0</v>
      </c>
      <c r="W29" s="300">
        <v>0</v>
      </c>
      <c r="X29" s="300">
        <v>0</v>
      </c>
      <c r="Y29" s="300">
        <v>0</v>
      </c>
      <c r="Z29" s="300">
        <v>0</v>
      </c>
      <c r="AA29" s="300">
        <v>0</v>
      </c>
      <c r="AB29" s="300">
        <v>0</v>
      </c>
      <c r="AC29" s="305">
        <v>1</v>
      </c>
      <c r="AD29" s="305">
        <v>0</v>
      </c>
      <c r="AE29" s="305">
        <v>0</v>
      </c>
      <c r="AF29" s="305">
        <v>0</v>
      </c>
      <c r="AG29" s="305">
        <v>0</v>
      </c>
      <c r="AH29" s="303">
        <v>1</v>
      </c>
      <c r="AI29" s="303">
        <v>0</v>
      </c>
      <c r="AJ29" s="303">
        <v>0</v>
      </c>
      <c r="AK29" s="303">
        <v>0</v>
      </c>
      <c r="AL29" s="303">
        <v>0</v>
      </c>
      <c r="AM29" s="304">
        <v>1</v>
      </c>
      <c r="AN29" s="304">
        <v>0</v>
      </c>
      <c r="AO29" s="304">
        <v>0</v>
      </c>
      <c r="AP29" s="304">
        <v>0</v>
      </c>
      <c r="AQ29" s="300">
        <v>0</v>
      </c>
      <c r="AR29" s="300">
        <v>0</v>
      </c>
      <c r="AS29" s="300">
        <v>1</v>
      </c>
      <c r="AT29" s="305">
        <v>1</v>
      </c>
      <c r="AU29" s="305">
        <v>0</v>
      </c>
      <c r="AV29" s="305">
        <v>0</v>
      </c>
      <c r="AW29" s="306">
        <v>0</v>
      </c>
      <c r="AX29" s="306">
        <v>0</v>
      </c>
      <c r="AY29" s="306">
        <v>1</v>
      </c>
      <c r="AZ29" s="306">
        <v>0</v>
      </c>
      <c r="BA29" s="306">
        <v>0</v>
      </c>
      <c r="BB29" s="305">
        <v>1</v>
      </c>
      <c r="BC29" s="305">
        <v>0</v>
      </c>
      <c r="BD29" s="305">
        <v>0</v>
      </c>
      <c r="BE29" s="305">
        <v>0</v>
      </c>
      <c r="BF29" s="300">
        <v>0</v>
      </c>
      <c r="BG29" s="300">
        <v>0</v>
      </c>
      <c r="BH29" s="300">
        <v>1</v>
      </c>
      <c r="BI29" s="300">
        <v>0</v>
      </c>
      <c r="BJ29" s="300">
        <v>0</v>
      </c>
      <c r="BK29" s="297">
        <v>0</v>
      </c>
      <c r="BL29" s="297">
        <v>1</v>
      </c>
      <c r="BM29" s="297">
        <v>0</v>
      </c>
      <c r="BN29" s="297">
        <v>0</v>
      </c>
      <c r="BO29" s="297">
        <v>0</v>
      </c>
      <c r="BP29" s="297">
        <v>0</v>
      </c>
      <c r="BQ29" s="297">
        <v>0</v>
      </c>
      <c r="BR29" s="297">
        <v>0</v>
      </c>
      <c r="BS29" s="305">
        <v>0</v>
      </c>
      <c r="BT29" s="305">
        <v>0</v>
      </c>
      <c r="BU29" s="305">
        <v>0</v>
      </c>
      <c r="BV29" s="305">
        <v>1</v>
      </c>
      <c r="BW29" s="307">
        <v>0</v>
      </c>
      <c r="BX29" s="307">
        <v>1</v>
      </c>
      <c r="BY29" s="307">
        <v>0</v>
      </c>
      <c r="BZ29" s="307">
        <v>0</v>
      </c>
      <c r="CA29" s="307">
        <v>0</v>
      </c>
      <c r="CB29" s="307">
        <v>0</v>
      </c>
      <c r="CC29" s="307">
        <v>1</v>
      </c>
      <c r="CD29" s="300">
        <v>0</v>
      </c>
      <c r="CE29" s="300">
        <v>1</v>
      </c>
      <c r="CF29" s="300">
        <v>0</v>
      </c>
      <c r="CG29" s="300">
        <v>0</v>
      </c>
      <c r="CH29" s="300">
        <v>0</v>
      </c>
      <c r="CI29" s="304">
        <v>1</v>
      </c>
      <c r="CJ29" s="304">
        <v>0</v>
      </c>
      <c r="CK29" s="297">
        <v>0</v>
      </c>
      <c r="CL29" s="297">
        <v>1</v>
      </c>
      <c r="CM29" s="297">
        <v>0</v>
      </c>
      <c r="CN29" s="297">
        <v>0</v>
      </c>
      <c r="CO29" s="307">
        <v>1</v>
      </c>
      <c r="CP29" s="307">
        <v>0</v>
      </c>
      <c r="CQ29" s="307">
        <v>0</v>
      </c>
      <c r="CR29" s="307">
        <v>0</v>
      </c>
      <c r="CS29" s="307">
        <v>0</v>
      </c>
      <c r="CT29" s="307">
        <v>1</v>
      </c>
      <c r="CU29" s="307">
        <v>0</v>
      </c>
      <c r="CV29" s="307">
        <v>0</v>
      </c>
      <c r="CW29" s="307">
        <v>0</v>
      </c>
      <c r="CX29" s="305">
        <v>0</v>
      </c>
      <c r="CY29" s="305">
        <v>1</v>
      </c>
      <c r="CZ29" s="303">
        <v>1</v>
      </c>
      <c r="DA29" s="303">
        <v>0</v>
      </c>
      <c r="DB29" s="303">
        <v>1</v>
      </c>
      <c r="DC29" s="303">
        <v>0</v>
      </c>
      <c r="DD29" s="305">
        <v>0</v>
      </c>
      <c r="DE29" s="305">
        <v>0</v>
      </c>
      <c r="DF29" s="305">
        <v>0</v>
      </c>
      <c r="DG29" s="305">
        <v>0</v>
      </c>
      <c r="DH29" s="309">
        <v>0</v>
      </c>
      <c r="DI29" s="309">
        <v>0</v>
      </c>
      <c r="DJ29" s="309">
        <v>0</v>
      </c>
      <c r="DK29" s="309">
        <v>0</v>
      </c>
      <c r="DL29" s="298">
        <v>0</v>
      </c>
      <c r="DM29" s="298">
        <v>0</v>
      </c>
      <c r="DN29" s="298">
        <v>0</v>
      </c>
      <c r="DO29" s="298">
        <v>0</v>
      </c>
      <c r="DP29" s="306">
        <v>0</v>
      </c>
      <c r="DQ29" s="306">
        <v>0</v>
      </c>
      <c r="DR29" s="306">
        <v>0</v>
      </c>
      <c r="DS29" s="306">
        <v>0</v>
      </c>
      <c r="DT29" s="297">
        <v>0</v>
      </c>
      <c r="DU29" s="297">
        <v>0</v>
      </c>
      <c r="DV29" s="297">
        <v>0</v>
      </c>
      <c r="DW29" s="297">
        <v>0</v>
      </c>
      <c r="DX29" s="306">
        <v>0</v>
      </c>
      <c r="DY29" s="306">
        <v>0</v>
      </c>
      <c r="DZ29" s="306">
        <v>0</v>
      </c>
      <c r="EA29" s="306">
        <v>0</v>
      </c>
    </row>
    <row r="30" spans="1:139" x14ac:dyDescent="0.35">
      <c r="A30" s="294">
        <v>16452</v>
      </c>
      <c r="B30" s="343">
        <v>42345</v>
      </c>
      <c r="C30" s="344">
        <v>0.5</v>
      </c>
      <c r="D30" s="294">
        <v>0</v>
      </c>
      <c r="E30" s="294">
        <v>1</v>
      </c>
      <c r="F30" s="294">
        <v>53</v>
      </c>
      <c r="G30" s="294">
        <v>178</v>
      </c>
      <c r="H30" s="294">
        <v>83</v>
      </c>
      <c r="I30" s="294" t="s">
        <v>758</v>
      </c>
      <c r="J30" s="296">
        <v>1</v>
      </c>
      <c r="K30" s="296">
        <v>0</v>
      </c>
      <c r="L30" s="296">
        <v>0</v>
      </c>
      <c r="M30" s="297">
        <v>1</v>
      </c>
      <c r="N30" s="297">
        <v>0</v>
      </c>
      <c r="O30" s="297">
        <v>0</v>
      </c>
      <c r="P30" s="298">
        <v>0</v>
      </c>
      <c r="Q30" s="299">
        <v>1</v>
      </c>
      <c r="R30" s="299">
        <v>0</v>
      </c>
      <c r="S30" s="299">
        <v>0</v>
      </c>
      <c r="T30" s="299">
        <v>0</v>
      </c>
      <c r="U30" s="300">
        <v>1</v>
      </c>
      <c r="V30" s="300">
        <v>0</v>
      </c>
      <c r="W30" s="300">
        <v>0</v>
      </c>
      <c r="X30" s="300">
        <v>0</v>
      </c>
      <c r="Y30" s="300">
        <v>0</v>
      </c>
      <c r="Z30" s="300">
        <v>0</v>
      </c>
      <c r="AA30" s="300">
        <v>0</v>
      </c>
      <c r="AB30" s="300">
        <v>0</v>
      </c>
      <c r="AC30" s="305">
        <v>1</v>
      </c>
      <c r="AD30" s="305">
        <v>0</v>
      </c>
      <c r="AE30" s="305">
        <v>0</v>
      </c>
      <c r="AF30" s="305">
        <v>0</v>
      </c>
      <c r="AG30" s="305">
        <v>0</v>
      </c>
      <c r="AH30" s="303">
        <v>1</v>
      </c>
      <c r="AI30" s="303">
        <v>0</v>
      </c>
      <c r="AJ30" s="303">
        <v>0</v>
      </c>
      <c r="AK30" s="303">
        <v>0</v>
      </c>
      <c r="AL30" s="303">
        <v>0</v>
      </c>
      <c r="AM30" s="304">
        <v>1</v>
      </c>
      <c r="AN30" s="304">
        <v>0</v>
      </c>
      <c r="AO30" s="304">
        <v>0</v>
      </c>
      <c r="AP30" s="304">
        <v>0</v>
      </c>
      <c r="AQ30" s="300">
        <v>1</v>
      </c>
      <c r="AR30" s="300">
        <v>0</v>
      </c>
      <c r="AS30" s="300">
        <v>0</v>
      </c>
      <c r="AT30" s="305">
        <v>1</v>
      </c>
      <c r="AU30" s="305">
        <v>0</v>
      </c>
      <c r="AV30" s="305">
        <v>0</v>
      </c>
      <c r="AW30" s="306">
        <v>0</v>
      </c>
      <c r="AX30" s="306">
        <v>0</v>
      </c>
      <c r="AY30" s="306">
        <v>1</v>
      </c>
      <c r="AZ30" s="306">
        <v>0</v>
      </c>
      <c r="BA30" s="306">
        <v>0</v>
      </c>
      <c r="BB30" s="305">
        <v>1</v>
      </c>
      <c r="BC30" s="305">
        <v>0</v>
      </c>
      <c r="BD30" s="305">
        <v>0</v>
      </c>
      <c r="BE30" s="305">
        <v>0</v>
      </c>
      <c r="BF30" s="300">
        <v>0</v>
      </c>
      <c r="BG30" s="300">
        <v>0</v>
      </c>
      <c r="BH30" s="300">
        <v>0</v>
      </c>
      <c r="BI30" s="300">
        <v>0</v>
      </c>
      <c r="BJ30" s="300">
        <v>1</v>
      </c>
      <c r="BK30" s="297">
        <v>0</v>
      </c>
      <c r="BL30" s="297">
        <v>0</v>
      </c>
      <c r="BM30" s="297">
        <v>0</v>
      </c>
      <c r="BN30" s="297">
        <v>0</v>
      </c>
      <c r="BO30" s="297">
        <v>1</v>
      </c>
      <c r="BP30" s="297">
        <v>0</v>
      </c>
      <c r="BQ30" s="297">
        <v>0</v>
      </c>
      <c r="BR30" s="297">
        <v>0</v>
      </c>
      <c r="BS30" s="305">
        <v>0</v>
      </c>
      <c r="BT30" s="305">
        <v>0</v>
      </c>
      <c r="BU30" s="305">
        <v>1</v>
      </c>
      <c r="BV30" s="305">
        <v>0</v>
      </c>
      <c r="BW30" s="307">
        <v>0</v>
      </c>
      <c r="BX30" s="307">
        <v>0</v>
      </c>
      <c r="BY30" s="307">
        <v>0</v>
      </c>
      <c r="BZ30" s="307">
        <v>0</v>
      </c>
      <c r="CA30" s="307">
        <v>1</v>
      </c>
      <c r="CB30" s="307">
        <v>0</v>
      </c>
      <c r="CC30" s="307">
        <v>1</v>
      </c>
      <c r="CD30" s="300">
        <v>0</v>
      </c>
      <c r="CE30" s="300">
        <v>0</v>
      </c>
      <c r="CF30" s="300">
        <v>1</v>
      </c>
      <c r="CG30" s="300">
        <v>0</v>
      </c>
      <c r="CH30" s="300">
        <v>0</v>
      </c>
      <c r="CI30" s="304">
        <v>1</v>
      </c>
      <c r="CJ30" s="304">
        <v>0</v>
      </c>
      <c r="CK30" s="297">
        <v>0</v>
      </c>
      <c r="CL30" s="297">
        <v>0</v>
      </c>
      <c r="CM30" s="297">
        <v>1</v>
      </c>
      <c r="CN30" s="297">
        <v>0</v>
      </c>
      <c r="CO30" s="307">
        <v>1</v>
      </c>
      <c r="CP30" s="307">
        <v>0</v>
      </c>
      <c r="CQ30" s="307">
        <v>0</v>
      </c>
      <c r="CZ30" s="303">
        <v>0</v>
      </c>
      <c r="DA30" s="303">
        <v>1</v>
      </c>
      <c r="DB30" s="303">
        <v>1</v>
      </c>
      <c r="DC30" s="303">
        <v>0</v>
      </c>
      <c r="DD30" s="305">
        <v>0</v>
      </c>
      <c r="DE30" s="305">
        <v>0</v>
      </c>
      <c r="DF30" s="305">
        <v>0</v>
      </c>
      <c r="DG30" s="305">
        <v>0</v>
      </c>
      <c r="DH30" s="309">
        <v>0</v>
      </c>
      <c r="DI30" s="309">
        <v>0</v>
      </c>
      <c r="DJ30" s="309">
        <v>0</v>
      </c>
      <c r="DK30" s="309">
        <v>0</v>
      </c>
      <c r="DL30" s="298">
        <v>0</v>
      </c>
      <c r="DM30" s="298">
        <v>0</v>
      </c>
      <c r="DN30" s="298">
        <v>0</v>
      </c>
      <c r="DO30" s="298">
        <v>0</v>
      </c>
      <c r="DP30" s="306">
        <v>0</v>
      </c>
      <c r="DQ30" s="306">
        <v>0</v>
      </c>
      <c r="DR30" s="306">
        <v>0</v>
      </c>
      <c r="DS30" s="306">
        <v>0</v>
      </c>
      <c r="DT30" s="297">
        <v>0</v>
      </c>
      <c r="DU30" s="297">
        <v>0</v>
      </c>
      <c r="DV30" s="297">
        <v>0</v>
      </c>
      <c r="DW30" s="297">
        <v>0</v>
      </c>
      <c r="DX30" s="306">
        <v>0</v>
      </c>
      <c r="DY30" s="306">
        <v>0</v>
      </c>
      <c r="DZ30" s="306">
        <v>0</v>
      </c>
      <c r="EA30" s="306">
        <v>0</v>
      </c>
    </row>
    <row r="31" spans="1:139" x14ac:dyDescent="0.35">
      <c r="A31" s="294">
        <v>16469</v>
      </c>
      <c r="B31" s="343">
        <v>42345</v>
      </c>
      <c r="C31" s="344">
        <v>0.56458333333333333</v>
      </c>
      <c r="D31" s="294">
        <v>0</v>
      </c>
      <c r="E31" s="294">
        <v>1</v>
      </c>
      <c r="F31" s="294">
        <v>47</v>
      </c>
      <c r="G31" s="294">
        <v>182</v>
      </c>
      <c r="H31" s="294">
        <v>93</v>
      </c>
      <c r="I31" s="294" t="s">
        <v>758</v>
      </c>
      <c r="J31" s="296">
        <v>1</v>
      </c>
      <c r="K31" s="296">
        <v>0</v>
      </c>
      <c r="L31" s="296">
        <v>0</v>
      </c>
      <c r="M31" s="297">
        <v>1</v>
      </c>
      <c r="N31" s="297">
        <v>0</v>
      </c>
      <c r="O31" s="297">
        <v>0</v>
      </c>
      <c r="P31" s="298">
        <v>172</v>
      </c>
      <c r="Q31" s="299">
        <v>1</v>
      </c>
      <c r="R31" s="299">
        <v>0</v>
      </c>
      <c r="S31" s="299">
        <v>0</v>
      </c>
      <c r="T31" s="299">
        <v>0</v>
      </c>
      <c r="U31" s="300">
        <v>0</v>
      </c>
      <c r="V31" s="300">
        <v>0</v>
      </c>
      <c r="W31" s="300">
        <v>1</v>
      </c>
      <c r="X31" s="300">
        <v>0</v>
      </c>
      <c r="Y31" s="300">
        <v>0</v>
      </c>
      <c r="Z31" s="300">
        <v>0</v>
      </c>
      <c r="AA31" s="300">
        <v>0</v>
      </c>
      <c r="AB31" s="300">
        <v>0</v>
      </c>
      <c r="AC31" s="305">
        <v>1</v>
      </c>
      <c r="AD31" s="305">
        <v>0</v>
      </c>
      <c r="AE31" s="305">
        <v>0</v>
      </c>
      <c r="AF31" s="305">
        <v>0</v>
      </c>
      <c r="AG31" s="305">
        <v>0</v>
      </c>
      <c r="AH31" s="303">
        <v>1</v>
      </c>
      <c r="AI31" s="303">
        <v>0</v>
      </c>
      <c r="AJ31" s="303">
        <v>0</v>
      </c>
      <c r="AK31" s="303">
        <v>0</v>
      </c>
      <c r="AL31" s="303">
        <v>0</v>
      </c>
      <c r="AM31" s="304">
        <v>0</v>
      </c>
      <c r="AN31" s="304">
        <v>1</v>
      </c>
      <c r="AO31" s="304">
        <v>0</v>
      </c>
      <c r="AP31" s="304">
        <v>0</v>
      </c>
      <c r="AQ31" s="300">
        <v>1</v>
      </c>
      <c r="AR31" s="300">
        <v>0</v>
      </c>
      <c r="AS31" s="300">
        <v>0</v>
      </c>
      <c r="AT31" s="305">
        <v>1</v>
      </c>
      <c r="AU31" s="305">
        <v>0</v>
      </c>
      <c r="AV31" s="305">
        <v>0</v>
      </c>
      <c r="AW31" s="306">
        <v>0</v>
      </c>
      <c r="AX31" s="306">
        <v>0</v>
      </c>
      <c r="AY31" s="306">
        <v>1</v>
      </c>
      <c r="AZ31" s="306">
        <v>0</v>
      </c>
      <c r="BA31" s="306">
        <v>0</v>
      </c>
      <c r="BB31" s="305">
        <v>1</v>
      </c>
      <c r="BC31" s="305">
        <v>0</v>
      </c>
      <c r="BD31" s="305">
        <v>0</v>
      </c>
      <c r="BE31" s="305">
        <v>0</v>
      </c>
      <c r="BF31" s="300">
        <v>0</v>
      </c>
      <c r="BG31" s="300">
        <v>0</v>
      </c>
      <c r="BH31" s="300">
        <v>0</v>
      </c>
      <c r="BI31" s="300">
        <v>1</v>
      </c>
      <c r="BJ31" s="300">
        <v>0</v>
      </c>
      <c r="BK31" s="297">
        <v>0</v>
      </c>
      <c r="BL31" s="297">
        <v>0</v>
      </c>
      <c r="BM31" s="297">
        <v>0</v>
      </c>
      <c r="BN31" s="297">
        <v>0</v>
      </c>
      <c r="BO31" s="297">
        <v>1</v>
      </c>
      <c r="BP31" s="297">
        <v>0</v>
      </c>
      <c r="BQ31" s="297">
        <v>0</v>
      </c>
      <c r="BR31" s="297">
        <v>0</v>
      </c>
      <c r="BS31" s="305">
        <v>1</v>
      </c>
      <c r="BT31" s="305">
        <v>0</v>
      </c>
      <c r="BU31" s="305">
        <v>0</v>
      </c>
      <c r="BV31" s="305">
        <v>0</v>
      </c>
      <c r="BW31" s="307">
        <v>1</v>
      </c>
      <c r="BX31" s="307">
        <v>0</v>
      </c>
      <c r="BY31" s="307">
        <v>0</v>
      </c>
      <c r="BZ31" s="307">
        <v>0</v>
      </c>
      <c r="CA31" s="307">
        <v>0</v>
      </c>
      <c r="CB31" s="307">
        <v>0</v>
      </c>
      <c r="CC31" s="307">
        <v>1</v>
      </c>
      <c r="CD31" s="300">
        <v>0</v>
      </c>
      <c r="CE31" s="300">
        <v>0</v>
      </c>
      <c r="CF31" s="300">
        <v>1</v>
      </c>
      <c r="CG31" s="300">
        <v>0</v>
      </c>
      <c r="CH31" s="300">
        <v>0</v>
      </c>
      <c r="CI31" s="304">
        <v>1</v>
      </c>
      <c r="CJ31" s="304">
        <v>0</v>
      </c>
      <c r="CK31" s="297">
        <v>0</v>
      </c>
      <c r="CL31" s="297">
        <v>0</v>
      </c>
      <c r="CM31" s="297">
        <v>1</v>
      </c>
      <c r="CN31" s="297">
        <v>0</v>
      </c>
      <c r="CO31" s="307">
        <v>1</v>
      </c>
      <c r="CP31" s="307">
        <v>0</v>
      </c>
      <c r="CQ31" s="307">
        <v>0</v>
      </c>
      <c r="CR31" s="307">
        <v>0</v>
      </c>
      <c r="CS31" s="307">
        <v>0</v>
      </c>
      <c r="CT31" s="307">
        <v>0</v>
      </c>
      <c r="CU31" s="307">
        <v>0</v>
      </c>
      <c r="CV31" s="307">
        <v>0</v>
      </c>
      <c r="CW31" s="307">
        <v>0</v>
      </c>
      <c r="CX31" s="305">
        <v>0</v>
      </c>
      <c r="CZ31" s="303">
        <v>1</v>
      </c>
      <c r="DA31" s="303">
        <v>0</v>
      </c>
      <c r="DB31" s="303">
        <v>0</v>
      </c>
      <c r="DC31" s="303">
        <v>1</v>
      </c>
      <c r="DD31" s="305">
        <v>0</v>
      </c>
      <c r="DE31" s="305">
        <v>0</v>
      </c>
      <c r="DF31" s="305">
        <v>0</v>
      </c>
      <c r="DG31" s="305">
        <v>0</v>
      </c>
      <c r="DH31" s="309">
        <v>0</v>
      </c>
      <c r="DI31" s="309">
        <v>0</v>
      </c>
      <c r="DJ31" s="309">
        <v>0</v>
      </c>
      <c r="DK31" s="309">
        <v>0</v>
      </c>
      <c r="DL31" s="298">
        <v>0</v>
      </c>
      <c r="DM31" s="298">
        <v>0</v>
      </c>
      <c r="DN31" s="298">
        <v>0</v>
      </c>
      <c r="DO31" s="298">
        <v>0</v>
      </c>
      <c r="DP31" s="306">
        <v>0</v>
      </c>
      <c r="DQ31" s="306">
        <v>0</v>
      </c>
      <c r="DR31" s="306">
        <v>0</v>
      </c>
      <c r="DS31" s="306">
        <v>0</v>
      </c>
      <c r="DT31" s="297">
        <v>0</v>
      </c>
      <c r="DU31" s="297">
        <v>0</v>
      </c>
      <c r="DV31" s="297">
        <v>0</v>
      </c>
      <c r="DW31" s="297">
        <v>0</v>
      </c>
      <c r="DX31" s="306">
        <v>0</v>
      </c>
      <c r="DY31" s="306">
        <v>0</v>
      </c>
      <c r="DZ31" s="306">
        <v>0</v>
      </c>
      <c r="EA31" s="306">
        <v>0</v>
      </c>
    </row>
    <row r="32" spans="1:139" x14ac:dyDescent="0.35">
      <c r="A32" s="294">
        <v>7627</v>
      </c>
      <c r="B32" s="343">
        <v>42345</v>
      </c>
      <c r="C32" s="344">
        <v>0.54166666666666663</v>
      </c>
      <c r="D32" s="294">
        <v>1</v>
      </c>
      <c r="E32" s="294">
        <v>0</v>
      </c>
      <c r="F32" s="294">
        <v>0</v>
      </c>
      <c r="G32" s="294">
        <v>160</v>
      </c>
      <c r="H32" s="294">
        <v>72</v>
      </c>
      <c r="I32" s="294" t="s">
        <v>758</v>
      </c>
      <c r="J32" s="296">
        <v>1</v>
      </c>
      <c r="K32" s="296">
        <v>0</v>
      </c>
      <c r="L32" s="296">
        <v>0</v>
      </c>
      <c r="M32" s="297">
        <v>1</v>
      </c>
      <c r="N32" s="297">
        <v>0</v>
      </c>
      <c r="O32" s="297">
        <v>0</v>
      </c>
      <c r="P32" s="298">
        <v>175</v>
      </c>
      <c r="Q32" s="299">
        <v>0</v>
      </c>
      <c r="R32" s="299">
        <v>1</v>
      </c>
      <c r="S32" s="299">
        <v>0</v>
      </c>
      <c r="T32" s="299">
        <v>0</v>
      </c>
      <c r="U32" s="300">
        <v>0</v>
      </c>
      <c r="V32" s="300">
        <v>0</v>
      </c>
      <c r="W32" s="300">
        <v>1</v>
      </c>
      <c r="X32" s="300">
        <v>0</v>
      </c>
      <c r="Y32" s="300">
        <v>0</v>
      </c>
      <c r="Z32" s="300">
        <v>0</v>
      </c>
      <c r="AA32" s="300">
        <v>0</v>
      </c>
      <c r="AB32" s="300">
        <v>0</v>
      </c>
      <c r="AC32" s="305">
        <v>0</v>
      </c>
      <c r="AD32" s="305">
        <v>0</v>
      </c>
      <c r="AE32" s="305">
        <v>1</v>
      </c>
      <c r="AF32" s="305">
        <v>0</v>
      </c>
      <c r="AG32" s="305">
        <v>0</v>
      </c>
      <c r="AH32" s="303">
        <v>1</v>
      </c>
      <c r="AI32" s="303">
        <v>0</v>
      </c>
      <c r="AJ32" s="303">
        <v>0</v>
      </c>
      <c r="AK32" s="303">
        <v>0</v>
      </c>
      <c r="AL32" s="303">
        <v>0</v>
      </c>
      <c r="AM32" s="304">
        <v>1</v>
      </c>
      <c r="AN32" s="304">
        <v>0</v>
      </c>
      <c r="AO32" s="304">
        <v>0</v>
      </c>
      <c r="AP32" s="304">
        <v>0</v>
      </c>
      <c r="AQ32" s="300">
        <v>0</v>
      </c>
      <c r="AR32" s="300">
        <v>1</v>
      </c>
      <c r="AS32" s="300">
        <v>0</v>
      </c>
      <c r="AT32" s="305">
        <v>1</v>
      </c>
      <c r="AU32" s="305">
        <v>0</v>
      </c>
      <c r="AV32" s="305">
        <v>0</v>
      </c>
      <c r="AW32" s="306">
        <v>0</v>
      </c>
      <c r="AX32" s="306">
        <v>0</v>
      </c>
      <c r="AY32" s="306">
        <v>1</v>
      </c>
      <c r="AZ32" s="306">
        <v>0</v>
      </c>
      <c r="BA32" s="306">
        <v>0</v>
      </c>
      <c r="BB32" s="305">
        <v>0</v>
      </c>
      <c r="BC32" s="305">
        <v>1</v>
      </c>
      <c r="BD32" s="305">
        <v>0</v>
      </c>
      <c r="BE32" s="305">
        <v>0</v>
      </c>
      <c r="BF32" s="300">
        <v>0</v>
      </c>
      <c r="BG32" s="300">
        <v>0</v>
      </c>
      <c r="BH32" s="300">
        <v>0</v>
      </c>
      <c r="BI32" s="300">
        <v>0</v>
      </c>
      <c r="BJ32" s="300">
        <v>1</v>
      </c>
      <c r="BK32" s="297">
        <v>0</v>
      </c>
      <c r="BL32" s="297">
        <v>0</v>
      </c>
      <c r="BM32" s="297">
        <v>0</v>
      </c>
      <c r="BN32" s="297">
        <v>0</v>
      </c>
      <c r="BO32" s="297">
        <v>1</v>
      </c>
      <c r="BP32" s="297">
        <v>0</v>
      </c>
      <c r="BQ32" s="297">
        <v>0</v>
      </c>
      <c r="BR32" s="297">
        <v>0</v>
      </c>
      <c r="BS32" s="305">
        <v>0</v>
      </c>
      <c r="BT32" s="305">
        <v>0</v>
      </c>
      <c r="BU32" s="305">
        <v>1</v>
      </c>
      <c r="BV32" s="305">
        <v>0</v>
      </c>
      <c r="BW32" s="307">
        <v>0</v>
      </c>
      <c r="BX32" s="307">
        <v>0</v>
      </c>
      <c r="BY32" s="307">
        <v>1</v>
      </c>
      <c r="BZ32" s="307">
        <v>0</v>
      </c>
      <c r="CA32" s="307">
        <v>0</v>
      </c>
      <c r="CB32" s="307">
        <v>0</v>
      </c>
      <c r="CC32" s="307">
        <v>1</v>
      </c>
      <c r="CD32" s="300">
        <v>0</v>
      </c>
      <c r="CE32" s="300">
        <v>0</v>
      </c>
      <c r="CF32" s="300">
        <v>1</v>
      </c>
      <c r="CG32" s="300">
        <v>0</v>
      </c>
      <c r="CH32" s="300">
        <v>0</v>
      </c>
      <c r="CI32" s="304">
        <v>0</v>
      </c>
      <c r="CJ32" s="304">
        <v>1</v>
      </c>
      <c r="CK32" s="297">
        <v>0</v>
      </c>
      <c r="CL32" s="297">
        <v>1</v>
      </c>
      <c r="CM32" s="297">
        <v>0</v>
      </c>
      <c r="CN32" s="297">
        <v>0</v>
      </c>
      <c r="CO32" s="307">
        <v>1</v>
      </c>
      <c r="CP32" s="307">
        <v>0</v>
      </c>
      <c r="CQ32" s="307">
        <v>0</v>
      </c>
      <c r="CR32" s="307">
        <v>0</v>
      </c>
      <c r="CS32" s="307">
        <v>0</v>
      </c>
      <c r="CT32" s="307">
        <v>0</v>
      </c>
      <c r="CU32" s="307">
        <v>0</v>
      </c>
      <c r="CV32" s="307">
        <v>1</v>
      </c>
      <c r="CW32" s="307">
        <v>0</v>
      </c>
      <c r="CX32" s="305">
        <v>0</v>
      </c>
      <c r="CY32" s="305">
        <v>1</v>
      </c>
      <c r="CZ32" s="303">
        <v>0</v>
      </c>
      <c r="DA32" s="303">
        <v>0</v>
      </c>
      <c r="DB32" s="303">
        <v>0</v>
      </c>
      <c r="DC32" s="303">
        <v>0</v>
      </c>
      <c r="DD32" s="305">
        <v>0</v>
      </c>
      <c r="DE32" s="305">
        <v>0</v>
      </c>
      <c r="DF32" s="305">
        <v>0</v>
      </c>
      <c r="DG32" s="305">
        <v>0</v>
      </c>
      <c r="DH32" s="309">
        <v>0</v>
      </c>
      <c r="DI32" s="309">
        <v>1</v>
      </c>
      <c r="DJ32" s="309">
        <v>0</v>
      </c>
      <c r="DK32" s="309">
        <v>0</v>
      </c>
      <c r="DL32" s="298">
        <v>0</v>
      </c>
      <c r="DM32" s="298">
        <v>0</v>
      </c>
      <c r="DN32" s="298">
        <v>0</v>
      </c>
      <c r="DO32" s="298">
        <v>0</v>
      </c>
      <c r="DP32" s="306">
        <v>0</v>
      </c>
      <c r="DQ32" s="306">
        <v>0</v>
      </c>
      <c r="DR32" s="306">
        <v>0</v>
      </c>
      <c r="DS32" s="306">
        <v>0</v>
      </c>
      <c r="DT32" s="297">
        <v>0</v>
      </c>
      <c r="DU32" s="297">
        <v>0</v>
      </c>
      <c r="DV32" s="297">
        <v>0</v>
      </c>
      <c r="DW32" s="297">
        <v>0</v>
      </c>
      <c r="DX32" s="306">
        <v>0</v>
      </c>
      <c r="DY32" s="306">
        <v>0</v>
      </c>
      <c r="DZ32" s="306">
        <v>0</v>
      </c>
      <c r="EA32" s="306">
        <v>0</v>
      </c>
      <c r="EB32" s="307">
        <v>1</v>
      </c>
      <c r="EC32" s="307">
        <v>0</v>
      </c>
      <c r="ED32" s="310">
        <v>1</v>
      </c>
      <c r="EE32" s="310">
        <v>0</v>
      </c>
      <c r="EF32" s="311">
        <v>0</v>
      </c>
      <c r="EG32" s="312">
        <v>0</v>
      </c>
      <c r="EH32" s="312">
        <v>1</v>
      </c>
    </row>
    <row r="33" spans="1:139" x14ac:dyDescent="0.35">
      <c r="A33" s="294">
        <v>16391</v>
      </c>
      <c r="B33" s="343">
        <v>42344</v>
      </c>
      <c r="C33" s="344">
        <v>0.46875</v>
      </c>
      <c r="D33" s="294">
        <v>1</v>
      </c>
      <c r="E33" s="294">
        <v>0</v>
      </c>
      <c r="F33" s="294">
        <v>32</v>
      </c>
      <c r="G33" s="294">
        <v>165</v>
      </c>
      <c r="H33" s="294">
        <v>54</v>
      </c>
      <c r="I33" s="294" t="s">
        <v>758</v>
      </c>
      <c r="J33" s="296">
        <v>1</v>
      </c>
      <c r="K33" s="296">
        <v>0</v>
      </c>
      <c r="L33" s="296">
        <v>0</v>
      </c>
      <c r="M33" s="297">
        <v>0</v>
      </c>
      <c r="N33" s="297">
        <v>1</v>
      </c>
      <c r="O33" s="297">
        <v>0</v>
      </c>
      <c r="P33" s="298">
        <v>0</v>
      </c>
      <c r="Q33" s="299">
        <v>4</v>
      </c>
      <c r="R33" s="299">
        <v>0</v>
      </c>
      <c r="S33" s="299">
        <v>0</v>
      </c>
      <c r="T33" s="299">
        <v>0</v>
      </c>
      <c r="U33" s="300">
        <v>1</v>
      </c>
      <c r="V33" s="300">
        <v>0</v>
      </c>
      <c r="W33" s="300">
        <v>0</v>
      </c>
      <c r="X33" s="300">
        <v>0</v>
      </c>
      <c r="Y33" s="300">
        <v>0</v>
      </c>
      <c r="Z33" s="300">
        <v>0</v>
      </c>
      <c r="AA33" s="300">
        <v>0</v>
      </c>
      <c r="AB33" s="300">
        <v>0</v>
      </c>
      <c r="AC33" s="305">
        <v>0</v>
      </c>
      <c r="AD33" s="305">
        <v>1</v>
      </c>
      <c r="AE33" s="305">
        <v>0</v>
      </c>
      <c r="AF33" s="305">
        <v>0</v>
      </c>
      <c r="AG33" s="305">
        <v>0</v>
      </c>
      <c r="AH33" s="303">
        <v>1</v>
      </c>
      <c r="AI33" s="303">
        <v>0</v>
      </c>
      <c r="AJ33" s="303">
        <v>0</v>
      </c>
      <c r="AK33" s="303">
        <v>0</v>
      </c>
      <c r="AL33" s="303">
        <v>0</v>
      </c>
      <c r="AM33" s="304">
        <v>1</v>
      </c>
      <c r="AN33" s="304">
        <v>0</v>
      </c>
      <c r="AO33" s="304">
        <v>0</v>
      </c>
      <c r="AP33" s="304">
        <v>0</v>
      </c>
      <c r="AQ33" s="300">
        <v>1</v>
      </c>
      <c r="AR33" s="300">
        <v>0</v>
      </c>
      <c r="AS33" s="300">
        <v>0</v>
      </c>
      <c r="AT33" s="305">
        <v>1</v>
      </c>
      <c r="AU33" s="305">
        <v>0</v>
      </c>
      <c r="AV33" s="305">
        <v>0</v>
      </c>
      <c r="AW33" s="306">
        <v>0</v>
      </c>
      <c r="AX33" s="306">
        <v>0</v>
      </c>
      <c r="AY33" s="306">
        <v>1</v>
      </c>
      <c r="AZ33" s="306">
        <v>0</v>
      </c>
      <c r="BA33" s="306">
        <v>0</v>
      </c>
      <c r="BB33" s="305">
        <v>1</v>
      </c>
      <c r="BC33" s="305">
        <v>0</v>
      </c>
      <c r="BD33" s="305">
        <v>0</v>
      </c>
      <c r="BE33" s="305">
        <v>0</v>
      </c>
      <c r="BF33" s="300">
        <v>0</v>
      </c>
      <c r="BG33" s="300">
        <v>0</v>
      </c>
      <c r="BH33" s="300">
        <v>1</v>
      </c>
      <c r="BI33" s="300">
        <v>0</v>
      </c>
      <c r="BJ33" s="300">
        <v>0</v>
      </c>
      <c r="BK33" s="297">
        <v>0</v>
      </c>
      <c r="BL33" s="297">
        <v>0</v>
      </c>
      <c r="BM33" s="297">
        <v>0</v>
      </c>
      <c r="BN33" s="297">
        <v>0</v>
      </c>
      <c r="BO33" s="297">
        <v>1</v>
      </c>
      <c r="BP33" s="297">
        <v>0</v>
      </c>
      <c r="BQ33" s="297">
        <v>0</v>
      </c>
      <c r="BR33" s="297">
        <v>0</v>
      </c>
      <c r="BS33" s="305">
        <v>0</v>
      </c>
      <c r="BT33" s="305">
        <v>0</v>
      </c>
      <c r="BU33" s="305">
        <v>1</v>
      </c>
      <c r="BV33" s="305">
        <v>0</v>
      </c>
      <c r="BW33" s="307">
        <v>0</v>
      </c>
      <c r="BX33" s="307">
        <v>0</v>
      </c>
      <c r="BY33" s="307">
        <v>0</v>
      </c>
      <c r="BZ33" s="307">
        <v>0</v>
      </c>
      <c r="CA33" s="307">
        <v>0</v>
      </c>
      <c r="CB33" s="307">
        <v>1</v>
      </c>
      <c r="CC33" s="307">
        <v>0</v>
      </c>
      <c r="CD33" s="300">
        <v>0</v>
      </c>
      <c r="CE33" s="300">
        <v>0</v>
      </c>
      <c r="CF33" s="300">
        <v>1</v>
      </c>
      <c r="CG33" s="300">
        <v>0</v>
      </c>
      <c r="CH33" s="300">
        <v>0</v>
      </c>
      <c r="CI33" s="304">
        <v>1</v>
      </c>
      <c r="CJ33" s="304">
        <v>0</v>
      </c>
      <c r="CK33" s="297">
        <v>0</v>
      </c>
      <c r="CL33" s="297">
        <v>0</v>
      </c>
      <c r="CM33" s="297">
        <v>1</v>
      </c>
      <c r="CN33" s="297">
        <v>0</v>
      </c>
      <c r="CO33" s="307">
        <v>0</v>
      </c>
      <c r="CP33" s="307">
        <v>1</v>
      </c>
      <c r="CQ33" s="307">
        <v>0</v>
      </c>
      <c r="CR33" s="307">
        <v>0</v>
      </c>
      <c r="CS33" s="307">
        <v>0</v>
      </c>
      <c r="CT33" s="307">
        <v>1</v>
      </c>
      <c r="CU33" s="307">
        <v>0</v>
      </c>
      <c r="CV33" s="307">
        <v>0</v>
      </c>
      <c r="CW33" s="307">
        <v>0</v>
      </c>
      <c r="CX33" s="305">
        <v>0</v>
      </c>
      <c r="CY33" s="305">
        <v>1</v>
      </c>
    </row>
    <row r="34" spans="1:139" x14ac:dyDescent="0.35">
      <c r="A34" s="294">
        <v>16409</v>
      </c>
      <c r="B34" s="343">
        <v>42344</v>
      </c>
      <c r="C34" s="344">
        <v>0.54375000000000007</v>
      </c>
      <c r="D34" s="294">
        <v>1</v>
      </c>
      <c r="E34" s="294">
        <v>0</v>
      </c>
      <c r="F34" s="294">
        <v>55</v>
      </c>
      <c r="G34" s="294">
        <v>159</v>
      </c>
      <c r="H34" s="294">
        <v>55</v>
      </c>
      <c r="I34" s="294" t="s">
        <v>758</v>
      </c>
      <c r="J34" s="296">
        <v>1</v>
      </c>
      <c r="K34" s="296">
        <v>0</v>
      </c>
      <c r="L34" s="296">
        <v>0</v>
      </c>
      <c r="M34" s="297">
        <v>1</v>
      </c>
      <c r="N34" s="297">
        <v>0</v>
      </c>
      <c r="O34" s="297">
        <v>0</v>
      </c>
      <c r="P34" s="298">
        <v>0</v>
      </c>
      <c r="Q34" s="299">
        <v>0</v>
      </c>
      <c r="R34" s="299">
        <v>0</v>
      </c>
      <c r="S34" s="299">
        <v>1</v>
      </c>
      <c r="T34" s="299">
        <v>0</v>
      </c>
      <c r="U34" s="300">
        <v>1</v>
      </c>
      <c r="V34" s="300">
        <v>0</v>
      </c>
      <c r="W34" s="300">
        <v>0</v>
      </c>
      <c r="X34" s="300">
        <v>0</v>
      </c>
      <c r="Y34" s="300">
        <v>0</v>
      </c>
      <c r="Z34" s="300">
        <v>0</v>
      </c>
      <c r="AA34" s="300">
        <v>0</v>
      </c>
      <c r="AB34" s="300">
        <v>0</v>
      </c>
      <c r="AC34" s="305">
        <v>1</v>
      </c>
      <c r="AD34" s="305">
        <v>0</v>
      </c>
      <c r="AE34" s="305">
        <v>0</v>
      </c>
      <c r="AF34" s="305">
        <v>0</v>
      </c>
      <c r="AG34" s="305">
        <v>0</v>
      </c>
      <c r="AH34" s="303">
        <v>1</v>
      </c>
      <c r="AI34" s="303">
        <v>0</v>
      </c>
      <c r="AJ34" s="303">
        <v>0</v>
      </c>
      <c r="AK34" s="303">
        <v>0</v>
      </c>
      <c r="AL34" s="303">
        <v>0</v>
      </c>
      <c r="AM34" s="304">
        <v>1</v>
      </c>
      <c r="AN34" s="304">
        <v>0</v>
      </c>
      <c r="AO34" s="304">
        <v>0</v>
      </c>
      <c r="AP34" s="304">
        <v>0</v>
      </c>
      <c r="AQ34" s="300">
        <v>0</v>
      </c>
      <c r="AR34" s="300">
        <v>0</v>
      </c>
      <c r="AS34" s="300">
        <v>1</v>
      </c>
      <c r="AT34" s="305">
        <v>1</v>
      </c>
      <c r="AU34" s="305">
        <v>0</v>
      </c>
      <c r="AV34" s="305">
        <v>0</v>
      </c>
      <c r="AW34" s="306">
        <v>0</v>
      </c>
      <c r="AX34" s="306">
        <v>0</v>
      </c>
      <c r="AY34" s="306">
        <v>1</v>
      </c>
      <c r="AZ34" s="306">
        <v>0</v>
      </c>
      <c r="BA34" s="306">
        <v>0</v>
      </c>
      <c r="BB34" s="305">
        <v>1</v>
      </c>
      <c r="BC34" s="305">
        <v>0</v>
      </c>
      <c r="BD34" s="305">
        <v>0</v>
      </c>
      <c r="BE34" s="305">
        <v>0</v>
      </c>
      <c r="BF34" s="300">
        <v>0</v>
      </c>
      <c r="BG34" s="300">
        <v>0</v>
      </c>
      <c r="BH34" s="300">
        <v>0</v>
      </c>
      <c r="BI34" s="300">
        <v>1</v>
      </c>
      <c r="BJ34" s="300">
        <v>0</v>
      </c>
      <c r="BK34" s="297">
        <v>0</v>
      </c>
      <c r="BL34" s="297">
        <v>0</v>
      </c>
      <c r="BM34" s="297">
        <v>0</v>
      </c>
      <c r="BN34" s="297">
        <v>0</v>
      </c>
      <c r="BO34" s="297">
        <v>0</v>
      </c>
      <c r="BP34" s="297">
        <v>0</v>
      </c>
      <c r="BQ34" s="297">
        <v>0</v>
      </c>
      <c r="BR34" s="297">
        <v>0</v>
      </c>
      <c r="BS34" s="305">
        <v>1</v>
      </c>
      <c r="BT34" s="305">
        <v>0</v>
      </c>
      <c r="BU34" s="305">
        <v>0</v>
      </c>
      <c r="BV34" s="305">
        <v>0</v>
      </c>
      <c r="BW34" s="307">
        <v>0</v>
      </c>
      <c r="BX34" s="307">
        <v>0</v>
      </c>
      <c r="BY34" s="307">
        <v>0</v>
      </c>
      <c r="BZ34" s="307">
        <v>0</v>
      </c>
      <c r="CA34" s="307">
        <v>1</v>
      </c>
      <c r="CB34" s="307">
        <v>0</v>
      </c>
      <c r="CC34" s="307">
        <v>1</v>
      </c>
      <c r="CD34" s="300">
        <v>1</v>
      </c>
      <c r="CE34" s="300">
        <v>0</v>
      </c>
      <c r="CF34" s="300">
        <v>0</v>
      </c>
      <c r="CG34" s="300">
        <v>0</v>
      </c>
      <c r="CH34" s="300">
        <v>0</v>
      </c>
      <c r="CI34" s="304">
        <v>0</v>
      </c>
      <c r="CJ34" s="304">
        <v>1</v>
      </c>
      <c r="CK34" s="297">
        <v>0</v>
      </c>
      <c r="CL34" s="297">
        <v>0</v>
      </c>
      <c r="CM34" s="297">
        <v>1</v>
      </c>
      <c r="CN34" s="297">
        <v>0</v>
      </c>
      <c r="CO34" s="307">
        <v>1</v>
      </c>
      <c r="CP34" s="307">
        <v>0</v>
      </c>
      <c r="CQ34" s="307">
        <v>0</v>
      </c>
      <c r="CR34" s="307">
        <v>0</v>
      </c>
      <c r="CS34" s="307">
        <v>0</v>
      </c>
      <c r="CT34" s="307">
        <v>0</v>
      </c>
      <c r="CU34" s="307">
        <v>0</v>
      </c>
      <c r="CV34" s="307">
        <v>0</v>
      </c>
      <c r="CW34" s="307">
        <v>1</v>
      </c>
      <c r="CX34" s="305">
        <v>0</v>
      </c>
      <c r="CY34" s="305">
        <v>0</v>
      </c>
      <c r="CZ34" s="303">
        <v>0</v>
      </c>
      <c r="DA34" s="303">
        <v>0</v>
      </c>
      <c r="DB34" s="303">
        <v>0</v>
      </c>
      <c r="DC34" s="303">
        <v>0</v>
      </c>
      <c r="DD34" s="305">
        <v>0</v>
      </c>
      <c r="DE34" s="305">
        <v>0</v>
      </c>
      <c r="DF34" s="305">
        <v>0</v>
      </c>
      <c r="DG34" s="305">
        <v>0</v>
      </c>
      <c r="DH34" s="309">
        <v>0</v>
      </c>
      <c r="DI34" s="309">
        <v>0</v>
      </c>
      <c r="DJ34" s="309">
        <v>0</v>
      </c>
      <c r="DK34" s="309">
        <v>0</v>
      </c>
      <c r="DL34" s="298">
        <v>0</v>
      </c>
      <c r="DM34" s="298">
        <v>0</v>
      </c>
      <c r="DN34" s="298">
        <v>0</v>
      </c>
      <c r="DO34" s="298">
        <v>0</v>
      </c>
      <c r="DP34" s="306">
        <v>0</v>
      </c>
      <c r="DQ34" s="306">
        <v>0</v>
      </c>
      <c r="DR34" s="306">
        <v>0</v>
      </c>
      <c r="DS34" s="306">
        <v>0</v>
      </c>
      <c r="DT34" s="297">
        <v>0</v>
      </c>
      <c r="DU34" s="297">
        <v>0</v>
      </c>
      <c r="DV34" s="297">
        <v>0</v>
      </c>
      <c r="DW34" s="297">
        <v>0</v>
      </c>
      <c r="DX34" s="306">
        <v>0</v>
      </c>
      <c r="DY34" s="306">
        <v>0</v>
      </c>
      <c r="DZ34" s="306">
        <v>0</v>
      </c>
      <c r="EA34" s="306">
        <v>0</v>
      </c>
    </row>
    <row r="35" spans="1:139" x14ac:dyDescent="0.35">
      <c r="A35" s="294">
        <v>0</v>
      </c>
      <c r="B35" s="294">
        <v>0</v>
      </c>
      <c r="C35" s="295">
        <v>0</v>
      </c>
      <c r="D35" s="294">
        <v>1</v>
      </c>
      <c r="E35" s="294">
        <v>0</v>
      </c>
      <c r="F35" s="294">
        <v>42</v>
      </c>
      <c r="G35" s="294">
        <v>151</v>
      </c>
      <c r="H35" s="294">
        <v>50</v>
      </c>
      <c r="I35" s="294" t="s">
        <v>766</v>
      </c>
      <c r="J35" s="296">
        <v>1</v>
      </c>
      <c r="K35" s="296">
        <v>0</v>
      </c>
      <c r="L35" s="296">
        <v>0</v>
      </c>
      <c r="M35" s="297">
        <v>1</v>
      </c>
      <c r="N35" s="297">
        <v>0</v>
      </c>
      <c r="O35" s="297">
        <v>0</v>
      </c>
      <c r="P35" s="298">
        <v>140</v>
      </c>
      <c r="Q35" s="299">
        <v>1</v>
      </c>
      <c r="R35" s="299">
        <v>0</v>
      </c>
      <c r="S35" s="299">
        <v>0</v>
      </c>
      <c r="T35" s="299">
        <v>0</v>
      </c>
      <c r="U35" s="300">
        <v>0</v>
      </c>
      <c r="V35" s="300">
        <v>0</v>
      </c>
      <c r="W35" s="300">
        <v>1</v>
      </c>
      <c r="X35" s="300">
        <v>0</v>
      </c>
      <c r="Y35" s="300">
        <v>0</v>
      </c>
      <c r="Z35" s="300">
        <v>0</v>
      </c>
      <c r="AA35" s="300">
        <v>0</v>
      </c>
      <c r="AB35" s="300">
        <v>0</v>
      </c>
      <c r="AC35" s="305">
        <v>0</v>
      </c>
      <c r="AD35" s="305">
        <v>0</v>
      </c>
      <c r="AE35" s="305">
        <v>1</v>
      </c>
      <c r="AF35" s="305">
        <v>0</v>
      </c>
      <c r="AG35" s="305">
        <v>0</v>
      </c>
      <c r="AH35" s="303">
        <v>1</v>
      </c>
      <c r="AI35" s="303">
        <v>0</v>
      </c>
      <c r="AJ35" s="303">
        <v>0</v>
      </c>
      <c r="AK35" s="303">
        <v>0</v>
      </c>
      <c r="AL35" s="303">
        <v>0</v>
      </c>
      <c r="AM35" s="304">
        <v>1</v>
      </c>
      <c r="AN35" s="304">
        <v>0</v>
      </c>
      <c r="AO35" s="304">
        <v>0</v>
      </c>
      <c r="AP35" s="304">
        <v>0</v>
      </c>
      <c r="AQ35" s="300">
        <v>0</v>
      </c>
      <c r="AR35" s="300">
        <v>0</v>
      </c>
      <c r="AS35" s="300">
        <v>1</v>
      </c>
      <c r="AT35" s="305">
        <v>1</v>
      </c>
      <c r="AU35" s="305">
        <v>0</v>
      </c>
      <c r="AV35" s="305">
        <v>0</v>
      </c>
      <c r="AW35" s="306">
        <v>0</v>
      </c>
      <c r="AX35" s="306">
        <v>0</v>
      </c>
      <c r="AY35" s="306">
        <v>1</v>
      </c>
      <c r="AZ35" s="306">
        <v>0</v>
      </c>
      <c r="BA35" s="306">
        <v>0</v>
      </c>
      <c r="BB35" s="305">
        <v>1</v>
      </c>
      <c r="BC35" s="305">
        <v>0</v>
      </c>
      <c r="BD35" s="305">
        <v>0</v>
      </c>
      <c r="BE35" s="305">
        <v>0</v>
      </c>
      <c r="BF35" s="300">
        <v>0</v>
      </c>
      <c r="BG35" s="300">
        <v>0</v>
      </c>
      <c r="BH35" s="300">
        <v>1</v>
      </c>
      <c r="BI35" s="300">
        <v>0</v>
      </c>
      <c r="BJ35" s="300">
        <v>0</v>
      </c>
      <c r="BK35" s="297">
        <v>0</v>
      </c>
      <c r="BL35" s="297">
        <v>1</v>
      </c>
      <c r="BM35" s="297">
        <v>0</v>
      </c>
      <c r="BN35" s="297">
        <v>0</v>
      </c>
      <c r="BO35" s="297">
        <v>0</v>
      </c>
      <c r="BP35" s="297">
        <v>0</v>
      </c>
      <c r="BQ35" s="297">
        <v>0</v>
      </c>
      <c r="BR35" s="297">
        <v>1</v>
      </c>
      <c r="BS35" s="305">
        <v>0</v>
      </c>
      <c r="BT35" s="305">
        <v>0</v>
      </c>
      <c r="BU35" s="305">
        <v>1</v>
      </c>
      <c r="BV35" s="305">
        <v>0</v>
      </c>
      <c r="BW35" s="307">
        <v>1</v>
      </c>
      <c r="BX35" s="307">
        <v>0</v>
      </c>
      <c r="BY35" s="307">
        <v>0</v>
      </c>
      <c r="BZ35" s="307">
        <v>0</v>
      </c>
      <c r="CA35" s="307">
        <v>0</v>
      </c>
      <c r="CB35" s="307">
        <v>0</v>
      </c>
      <c r="CC35" s="307">
        <v>1</v>
      </c>
      <c r="CD35" s="300">
        <v>0</v>
      </c>
      <c r="CE35" s="300">
        <v>0</v>
      </c>
      <c r="CF35" s="300">
        <v>1</v>
      </c>
      <c r="CG35" s="300">
        <v>0</v>
      </c>
      <c r="CH35" s="300">
        <v>0</v>
      </c>
      <c r="CI35" s="304">
        <v>1</v>
      </c>
      <c r="CJ35" s="304">
        <v>0</v>
      </c>
      <c r="CK35" s="297">
        <v>0</v>
      </c>
      <c r="CL35" s="297">
        <v>0</v>
      </c>
      <c r="CM35" s="297">
        <v>1</v>
      </c>
      <c r="CN35" s="297">
        <v>0</v>
      </c>
      <c r="CO35" s="307">
        <v>1</v>
      </c>
      <c r="CP35" s="307">
        <v>0</v>
      </c>
      <c r="CQ35" s="307">
        <v>0</v>
      </c>
      <c r="CR35" s="307">
        <v>0</v>
      </c>
      <c r="CS35" s="307">
        <v>0</v>
      </c>
      <c r="CT35" s="307">
        <v>1</v>
      </c>
      <c r="CU35" s="307">
        <v>0</v>
      </c>
      <c r="CV35" s="307">
        <v>0</v>
      </c>
      <c r="CW35" s="307">
        <v>0</v>
      </c>
      <c r="CX35" s="305">
        <v>0</v>
      </c>
      <c r="CY35" s="305">
        <v>1</v>
      </c>
      <c r="CZ35" s="303">
        <v>1</v>
      </c>
      <c r="DA35" s="303">
        <v>0</v>
      </c>
      <c r="DB35" s="303">
        <v>1</v>
      </c>
      <c r="DC35" s="303">
        <v>0</v>
      </c>
      <c r="DD35" s="305">
        <v>0</v>
      </c>
      <c r="DE35" s="305">
        <v>0</v>
      </c>
      <c r="DF35" s="305">
        <v>0</v>
      </c>
      <c r="DG35" s="305">
        <v>0</v>
      </c>
      <c r="DH35" s="309">
        <v>0</v>
      </c>
      <c r="DI35" s="309">
        <v>0</v>
      </c>
      <c r="DJ35" s="309">
        <v>0</v>
      </c>
      <c r="DK35" s="309">
        <v>0</v>
      </c>
      <c r="DL35" s="298">
        <v>0</v>
      </c>
      <c r="DM35" s="298">
        <v>0</v>
      </c>
      <c r="DN35" s="298">
        <v>0</v>
      </c>
      <c r="DO35" s="298">
        <v>0</v>
      </c>
      <c r="DP35" s="306">
        <v>0</v>
      </c>
      <c r="DQ35" s="306">
        <v>0</v>
      </c>
      <c r="DR35" s="306">
        <v>0</v>
      </c>
      <c r="DS35" s="306">
        <v>0</v>
      </c>
      <c r="DT35" s="297">
        <v>0</v>
      </c>
      <c r="DU35" s="297">
        <v>0</v>
      </c>
      <c r="DV35" s="297">
        <v>0</v>
      </c>
      <c r="DW35" s="297">
        <v>0</v>
      </c>
      <c r="DX35" s="306">
        <v>0</v>
      </c>
      <c r="DY35" s="306">
        <v>0</v>
      </c>
      <c r="DZ35" s="306">
        <v>0</v>
      </c>
      <c r="EA35" s="306">
        <v>0</v>
      </c>
    </row>
    <row r="36" spans="1:139" x14ac:dyDescent="0.35">
      <c r="A36" s="294">
        <v>16403</v>
      </c>
      <c r="B36" s="343">
        <v>42344</v>
      </c>
      <c r="C36" s="344">
        <v>0.54166666666666663</v>
      </c>
      <c r="D36" s="294">
        <v>0</v>
      </c>
      <c r="E36" s="294">
        <v>1</v>
      </c>
      <c r="F36" s="294">
        <v>40</v>
      </c>
      <c r="G36" s="294">
        <v>182</v>
      </c>
      <c r="H36" s="294">
        <v>77</v>
      </c>
      <c r="I36" s="294" t="s">
        <v>758</v>
      </c>
      <c r="J36" s="296">
        <v>1</v>
      </c>
      <c r="K36" s="296">
        <v>0</v>
      </c>
      <c r="L36" s="296">
        <v>0</v>
      </c>
      <c r="M36" s="297">
        <v>1</v>
      </c>
      <c r="N36" s="297">
        <v>0</v>
      </c>
      <c r="O36" s="297">
        <v>0</v>
      </c>
      <c r="P36" s="298">
        <v>187</v>
      </c>
      <c r="Q36" s="299">
        <v>0</v>
      </c>
      <c r="R36" s="299">
        <v>1</v>
      </c>
      <c r="S36" s="299">
        <v>0</v>
      </c>
      <c r="T36" s="299">
        <v>0</v>
      </c>
      <c r="U36" s="300">
        <v>0</v>
      </c>
      <c r="V36" s="300">
        <v>1</v>
      </c>
      <c r="W36" s="300">
        <v>0</v>
      </c>
      <c r="X36" s="300">
        <v>0</v>
      </c>
      <c r="Y36" s="300">
        <v>0</v>
      </c>
      <c r="Z36" s="300">
        <v>0</v>
      </c>
      <c r="AA36" s="300">
        <v>0</v>
      </c>
      <c r="AB36" s="300">
        <v>0</v>
      </c>
      <c r="AC36" s="305">
        <v>1</v>
      </c>
      <c r="AD36" s="305">
        <v>0</v>
      </c>
      <c r="AE36" s="305">
        <v>0</v>
      </c>
      <c r="AF36" s="305">
        <v>0</v>
      </c>
      <c r="AG36" s="305">
        <v>0</v>
      </c>
      <c r="AH36" s="303">
        <v>1</v>
      </c>
      <c r="AI36" s="303">
        <v>0</v>
      </c>
      <c r="AJ36" s="303">
        <v>0</v>
      </c>
      <c r="AK36" s="303">
        <v>0</v>
      </c>
      <c r="AL36" s="303">
        <v>0</v>
      </c>
      <c r="AM36" s="304">
        <v>1</v>
      </c>
      <c r="AN36" s="304">
        <v>0</v>
      </c>
      <c r="AO36" s="304">
        <v>0</v>
      </c>
      <c r="AP36" s="304">
        <v>0</v>
      </c>
      <c r="AQ36" s="300">
        <v>0</v>
      </c>
      <c r="AR36" s="300">
        <v>1</v>
      </c>
      <c r="AS36" s="300">
        <v>0</v>
      </c>
      <c r="AT36" s="305">
        <v>1</v>
      </c>
      <c r="AU36" s="305">
        <v>0</v>
      </c>
      <c r="AV36" s="305">
        <v>0</v>
      </c>
      <c r="AW36" s="306">
        <v>0</v>
      </c>
      <c r="AX36" s="306">
        <v>0</v>
      </c>
      <c r="AY36" s="306">
        <v>1</v>
      </c>
      <c r="AZ36" s="306">
        <v>0</v>
      </c>
      <c r="BA36" s="306">
        <v>0</v>
      </c>
      <c r="BB36" s="305">
        <v>1</v>
      </c>
      <c r="BC36" s="305">
        <v>0</v>
      </c>
      <c r="BD36" s="305">
        <v>0</v>
      </c>
      <c r="BE36" s="305">
        <v>0</v>
      </c>
      <c r="BF36" s="300">
        <v>0</v>
      </c>
      <c r="BG36" s="300">
        <v>0</v>
      </c>
      <c r="BH36" s="300">
        <v>1</v>
      </c>
      <c r="BI36" s="300">
        <v>0</v>
      </c>
      <c r="BJ36" s="300">
        <v>0</v>
      </c>
      <c r="BK36" s="297">
        <v>0</v>
      </c>
      <c r="BL36" s="297">
        <v>1</v>
      </c>
      <c r="BM36" s="297">
        <v>0</v>
      </c>
      <c r="BN36" s="297">
        <v>0</v>
      </c>
      <c r="BO36" s="297">
        <v>0</v>
      </c>
      <c r="BP36" s="297">
        <v>0</v>
      </c>
      <c r="BQ36" s="297">
        <v>0</v>
      </c>
      <c r="BR36" s="297">
        <v>0</v>
      </c>
      <c r="BS36" s="305">
        <v>0</v>
      </c>
      <c r="BT36" s="305">
        <v>0</v>
      </c>
      <c r="BU36" s="305">
        <v>1</v>
      </c>
      <c r="BV36" s="305">
        <v>0</v>
      </c>
      <c r="BW36" s="307">
        <v>1</v>
      </c>
      <c r="BX36" s="307">
        <v>0</v>
      </c>
      <c r="BY36" s="307">
        <v>0</v>
      </c>
      <c r="BZ36" s="307">
        <v>0</v>
      </c>
      <c r="CA36" s="307">
        <v>0</v>
      </c>
      <c r="CB36" s="307">
        <v>0</v>
      </c>
      <c r="CC36" s="307">
        <v>1</v>
      </c>
      <c r="CD36" s="300">
        <v>0</v>
      </c>
      <c r="CE36" s="300">
        <v>0</v>
      </c>
      <c r="CF36" s="300">
        <v>1</v>
      </c>
      <c r="CG36" s="300">
        <v>0</v>
      </c>
      <c r="CH36" s="300">
        <v>0</v>
      </c>
      <c r="CI36" s="304">
        <v>0</v>
      </c>
      <c r="CJ36" s="304">
        <v>1</v>
      </c>
      <c r="CK36" s="297">
        <v>0</v>
      </c>
      <c r="CL36" s="297">
        <v>1</v>
      </c>
      <c r="CM36" s="297">
        <v>0</v>
      </c>
      <c r="CN36" s="297">
        <v>0</v>
      </c>
      <c r="CO36" s="307">
        <v>0</v>
      </c>
      <c r="CP36" s="307">
        <v>1</v>
      </c>
      <c r="CQ36" s="307">
        <v>0</v>
      </c>
      <c r="CR36" s="307">
        <v>0</v>
      </c>
      <c r="CS36" s="307">
        <v>0</v>
      </c>
      <c r="CT36" s="307">
        <v>0</v>
      </c>
      <c r="CU36" s="307">
        <v>0</v>
      </c>
      <c r="CV36" s="307">
        <v>0</v>
      </c>
      <c r="CW36" s="307">
        <v>0</v>
      </c>
      <c r="CX36" s="305">
        <v>0</v>
      </c>
      <c r="CZ36" s="303">
        <v>1</v>
      </c>
      <c r="DA36" s="303">
        <v>0</v>
      </c>
      <c r="DB36" s="303">
        <v>0</v>
      </c>
      <c r="DC36" s="303">
        <v>1</v>
      </c>
      <c r="DD36" s="305">
        <v>0</v>
      </c>
      <c r="DE36" s="305">
        <v>0</v>
      </c>
      <c r="DF36" s="305">
        <v>0</v>
      </c>
      <c r="DG36" s="305">
        <v>0</v>
      </c>
      <c r="DH36" s="309">
        <v>1</v>
      </c>
      <c r="DI36" s="309">
        <v>0</v>
      </c>
      <c r="DJ36" s="309">
        <v>0</v>
      </c>
      <c r="DK36" s="309">
        <v>1</v>
      </c>
      <c r="DL36" s="298">
        <v>0</v>
      </c>
      <c r="DM36" s="298">
        <v>0</v>
      </c>
      <c r="DN36" s="298">
        <v>0</v>
      </c>
      <c r="DO36" s="298">
        <v>0</v>
      </c>
      <c r="DP36" s="306">
        <v>0</v>
      </c>
      <c r="DQ36" s="306">
        <v>0</v>
      </c>
      <c r="DR36" s="306">
        <v>0</v>
      </c>
      <c r="DS36" s="306">
        <v>0</v>
      </c>
      <c r="DT36" s="297">
        <v>0</v>
      </c>
      <c r="DU36" s="297">
        <v>0</v>
      </c>
      <c r="DV36" s="297">
        <v>0</v>
      </c>
      <c r="DW36" s="297">
        <v>0</v>
      </c>
      <c r="DX36" s="306">
        <v>0</v>
      </c>
      <c r="DY36" s="306">
        <v>0</v>
      </c>
      <c r="DZ36" s="306">
        <v>0</v>
      </c>
      <c r="EA36" s="306">
        <v>0</v>
      </c>
    </row>
    <row r="37" spans="1:139" x14ac:dyDescent="0.35">
      <c r="A37" s="294">
        <v>16398</v>
      </c>
      <c r="B37" s="343">
        <v>42344</v>
      </c>
      <c r="C37" s="344">
        <v>0.5</v>
      </c>
      <c r="D37" s="294">
        <v>1</v>
      </c>
      <c r="E37" s="294">
        <v>0</v>
      </c>
      <c r="F37" s="294">
        <v>63</v>
      </c>
      <c r="G37" s="294">
        <v>167</v>
      </c>
      <c r="H37" s="294">
        <v>56</v>
      </c>
      <c r="I37" s="294" t="s">
        <v>758</v>
      </c>
      <c r="J37" s="296">
        <v>1</v>
      </c>
      <c r="K37" s="296">
        <v>0</v>
      </c>
      <c r="L37" s="296">
        <v>0</v>
      </c>
      <c r="M37" s="297">
        <v>1</v>
      </c>
      <c r="N37" s="297">
        <v>0</v>
      </c>
      <c r="O37" s="297">
        <v>0</v>
      </c>
      <c r="P37" s="298">
        <v>163</v>
      </c>
      <c r="Q37" s="299">
        <v>1</v>
      </c>
      <c r="R37" s="299">
        <v>0</v>
      </c>
      <c r="S37" s="299">
        <v>0</v>
      </c>
      <c r="T37" s="299">
        <v>0</v>
      </c>
      <c r="U37" s="300">
        <v>0</v>
      </c>
      <c r="V37" s="300">
        <v>0</v>
      </c>
      <c r="W37" s="300">
        <v>1</v>
      </c>
      <c r="X37" s="300">
        <v>0</v>
      </c>
      <c r="Y37" s="300">
        <v>0</v>
      </c>
      <c r="Z37" s="300">
        <v>0</v>
      </c>
      <c r="AA37" s="300">
        <v>0</v>
      </c>
      <c r="AB37" s="300">
        <v>0</v>
      </c>
      <c r="AC37" s="305">
        <v>0</v>
      </c>
      <c r="AD37" s="305">
        <v>1</v>
      </c>
      <c r="AE37" s="305">
        <v>0</v>
      </c>
      <c r="AF37" s="305">
        <v>0</v>
      </c>
      <c r="AG37" s="305">
        <v>0</v>
      </c>
      <c r="AH37" s="303">
        <v>1</v>
      </c>
      <c r="AI37" s="303">
        <v>0</v>
      </c>
      <c r="AJ37" s="303">
        <v>0</v>
      </c>
      <c r="AK37" s="303">
        <v>0</v>
      </c>
      <c r="AL37" s="303">
        <v>0</v>
      </c>
      <c r="AM37" s="304">
        <v>0</v>
      </c>
      <c r="AN37" s="304">
        <v>0</v>
      </c>
      <c r="AO37" s="304">
        <v>0</v>
      </c>
      <c r="AP37" s="304">
        <v>1</v>
      </c>
      <c r="AQ37" s="300">
        <v>0</v>
      </c>
      <c r="AR37" s="300">
        <v>0</v>
      </c>
      <c r="AS37" s="300">
        <v>1</v>
      </c>
      <c r="AT37" s="305">
        <v>1</v>
      </c>
      <c r="AU37" s="305">
        <v>0</v>
      </c>
      <c r="AV37" s="305">
        <v>0</v>
      </c>
      <c r="AW37" s="306">
        <v>0</v>
      </c>
      <c r="AX37" s="306">
        <v>0</v>
      </c>
      <c r="AY37" s="306">
        <v>0</v>
      </c>
      <c r="AZ37" s="306">
        <v>1</v>
      </c>
      <c r="BA37" s="306">
        <v>0</v>
      </c>
      <c r="BB37" s="305">
        <v>1</v>
      </c>
      <c r="BC37" s="305">
        <v>0</v>
      </c>
      <c r="BD37" s="305">
        <v>0</v>
      </c>
      <c r="BE37" s="305">
        <v>0</v>
      </c>
      <c r="BF37" s="300">
        <v>0</v>
      </c>
      <c r="BG37" s="300">
        <v>1</v>
      </c>
      <c r="BH37" s="300">
        <v>0</v>
      </c>
      <c r="BI37" s="300">
        <v>0</v>
      </c>
      <c r="BJ37" s="300">
        <v>0</v>
      </c>
      <c r="BK37" s="297">
        <v>0</v>
      </c>
      <c r="BL37" s="297">
        <v>0</v>
      </c>
      <c r="BM37" s="297">
        <v>1</v>
      </c>
      <c r="BN37" s="297">
        <v>0</v>
      </c>
      <c r="BO37" s="297">
        <v>0</v>
      </c>
      <c r="BP37" s="297">
        <v>0</v>
      </c>
      <c r="BQ37" s="297">
        <v>0</v>
      </c>
      <c r="BR37" s="297">
        <v>0</v>
      </c>
      <c r="BS37" s="305">
        <v>1</v>
      </c>
      <c r="BT37" s="305">
        <v>0</v>
      </c>
      <c r="BU37" s="305">
        <v>0</v>
      </c>
      <c r="BV37" s="305">
        <v>0</v>
      </c>
      <c r="BW37" s="307">
        <v>0</v>
      </c>
      <c r="BX37" s="307">
        <v>1</v>
      </c>
      <c r="BY37" s="307">
        <v>0</v>
      </c>
      <c r="BZ37" s="307">
        <v>0</v>
      </c>
      <c r="CA37" s="307">
        <v>0</v>
      </c>
      <c r="CB37" s="307">
        <v>0</v>
      </c>
      <c r="CC37" s="307">
        <v>1</v>
      </c>
      <c r="CD37" s="300">
        <v>0</v>
      </c>
      <c r="CE37" s="300">
        <v>1</v>
      </c>
      <c r="CF37" s="300">
        <v>0</v>
      </c>
      <c r="CG37" s="300">
        <v>0</v>
      </c>
      <c r="CH37" s="300">
        <v>0</v>
      </c>
      <c r="CI37" s="304">
        <v>1</v>
      </c>
      <c r="CJ37" s="304">
        <v>0</v>
      </c>
      <c r="CK37" s="297">
        <v>0</v>
      </c>
      <c r="CL37" s="297">
        <v>1</v>
      </c>
      <c r="CM37" s="297">
        <v>0</v>
      </c>
      <c r="CN37" s="297">
        <v>0</v>
      </c>
      <c r="CO37" s="307">
        <v>1</v>
      </c>
      <c r="CP37" s="307">
        <v>0</v>
      </c>
      <c r="CQ37" s="307">
        <v>0</v>
      </c>
      <c r="CR37" s="307">
        <v>0</v>
      </c>
      <c r="CS37" s="307">
        <v>1</v>
      </c>
      <c r="CT37" s="307">
        <v>0</v>
      </c>
      <c r="CU37" s="307">
        <v>0</v>
      </c>
      <c r="CV37" s="307">
        <v>0</v>
      </c>
      <c r="CW37" s="307">
        <v>0</v>
      </c>
      <c r="CX37" s="305">
        <v>0</v>
      </c>
      <c r="CY37" s="305">
        <v>1</v>
      </c>
      <c r="CZ37" s="303">
        <v>0</v>
      </c>
      <c r="DA37" s="303">
        <v>0</v>
      </c>
      <c r="DB37" s="303">
        <v>0</v>
      </c>
      <c r="DC37" s="303">
        <v>1</v>
      </c>
      <c r="DD37" s="305">
        <v>0</v>
      </c>
      <c r="DE37" s="305">
        <v>0</v>
      </c>
      <c r="DF37" s="305">
        <v>0</v>
      </c>
      <c r="DG37" s="305">
        <v>0</v>
      </c>
      <c r="DH37" s="309">
        <v>0</v>
      </c>
      <c r="DI37" s="309">
        <v>0</v>
      </c>
      <c r="DJ37" s="309">
        <v>0</v>
      </c>
      <c r="DK37" s="309">
        <v>0</v>
      </c>
      <c r="DL37" s="298">
        <v>0</v>
      </c>
      <c r="DM37" s="298">
        <v>0</v>
      </c>
      <c r="DN37" s="298">
        <v>0</v>
      </c>
      <c r="DO37" s="298">
        <v>0</v>
      </c>
      <c r="DP37" s="306">
        <v>0</v>
      </c>
      <c r="DQ37" s="306">
        <v>0</v>
      </c>
      <c r="DR37" s="306">
        <v>0</v>
      </c>
      <c r="DS37" s="306">
        <v>0</v>
      </c>
      <c r="DT37" s="297">
        <v>0</v>
      </c>
      <c r="DU37" s="297">
        <v>0</v>
      </c>
      <c r="DV37" s="297">
        <v>0</v>
      </c>
      <c r="DW37" s="297">
        <v>0</v>
      </c>
      <c r="DX37" s="306">
        <v>0</v>
      </c>
      <c r="DY37" s="306">
        <v>0</v>
      </c>
      <c r="DZ37" s="306">
        <v>0</v>
      </c>
      <c r="EA37" s="306">
        <v>0</v>
      </c>
      <c r="EB37" s="307">
        <v>0</v>
      </c>
      <c r="EC37" s="307">
        <v>1</v>
      </c>
    </row>
    <row r="38" spans="1:139" x14ac:dyDescent="0.35">
      <c r="A38" s="294">
        <v>16488</v>
      </c>
      <c r="B38" s="343">
        <v>42346</v>
      </c>
      <c r="C38" s="344">
        <v>0.41666666666666669</v>
      </c>
      <c r="D38" s="294">
        <v>0</v>
      </c>
      <c r="E38" s="294">
        <v>1</v>
      </c>
      <c r="F38" s="294">
        <v>43</v>
      </c>
      <c r="G38" s="294">
        <v>169</v>
      </c>
      <c r="H38" s="294">
        <v>80</v>
      </c>
      <c r="I38" s="294" t="s">
        <v>758</v>
      </c>
      <c r="J38" s="296">
        <v>1</v>
      </c>
      <c r="K38" s="296">
        <v>0</v>
      </c>
      <c r="L38" s="296">
        <v>0</v>
      </c>
      <c r="M38" s="297">
        <v>1</v>
      </c>
      <c r="N38" s="297">
        <v>0</v>
      </c>
      <c r="O38" s="297">
        <v>0</v>
      </c>
      <c r="P38" s="298">
        <v>170</v>
      </c>
      <c r="Q38" s="299">
        <v>0</v>
      </c>
      <c r="R38" s="299">
        <v>0</v>
      </c>
      <c r="S38" s="299">
        <v>0</v>
      </c>
      <c r="T38" s="299">
        <v>1</v>
      </c>
      <c r="U38" s="300">
        <v>0</v>
      </c>
      <c r="V38" s="300">
        <v>0</v>
      </c>
      <c r="W38" s="300">
        <v>1</v>
      </c>
      <c r="X38" s="300">
        <v>0</v>
      </c>
      <c r="Y38" s="300">
        <v>0</v>
      </c>
      <c r="Z38" s="300">
        <v>0</v>
      </c>
      <c r="AA38" s="300">
        <v>0</v>
      </c>
      <c r="AB38" s="300">
        <v>0</v>
      </c>
      <c r="AC38" s="305">
        <v>1</v>
      </c>
      <c r="AD38" s="305">
        <v>0</v>
      </c>
      <c r="AE38" s="305">
        <v>0</v>
      </c>
      <c r="AF38" s="305">
        <v>0</v>
      </c>
      <c r="AG38" s="305">
        <v>0</v>
      </c>
      <c r="AH38" s="303">
        <v>1</v>
      </c>
      <c r="AI38" s="303">
        <v>0</v>
      </c>
      <c r="AJ38" s="303">
        <v>0</v>
      </c>
      <c r="AK38" s="303">
        <v>0</v>
      </c>
      <c r="AL38" s="303">
        <v>0</v>
      </c>
      <c r="AM38" s="304">
        <v>1</v>
      </c>
      <c r="AN38" s="304">
        <v>0</v>
      </c>
      <c r="AO38" s="304">
        <v>0</v>
      </c>
      <c r="AP38" s="304">
        <v>0</v>
      </c>
      <c r="AQ38" s="300">
        <v>0</v>
      </c>
      <c r="AR38" s="300">
        <v>1</v>
      </c>
      <c r="AS38" s="300">
        <v>0</v>
      </c>
      <c r="AT38" s="305">
        <v>1</v>
      </c>
      <c r="AU38" s="305">
        <v>0</v>
      </c>
      <c r="AV38" s="305">
        <v>0</v>
      </c>
      <c r="AW38" s="306">
        <v>0</v>
      </c>
      <c r="AX38" s="306">
        <v>0</v>
      </c>
      <c r="AY38" s="306">
        <v>1</v>
      </c>
      <c r="AZ38" s="306">
        <v>0</v>
      </c>
      <c r="BA38" s="306">
        <v>0</v>
      </c>
      <c r="BB38" s="305">
        <v>1</v>
      </c>
      <c r="BC38" s="305">
        <v>0</v>
      </c>
      <c r="BD38" s="305">
        <v>0</v>
      </c>
      <c r="BE38" s="305">
        <v>0</v>
      </c>
      <c r="BF38" s="300">
        <v>0</v>
      </c>
      <c r="BG38" s="300">
        <v>0</v>
      </c>
      <c r="BH38" s="300">
        <v>1</v>
      </c>
      <c r="BI38" s="300">
        <v>0</v>
      </c>
      <c r="BJ38" s="300">
        <v>0</v>
      </c>
      <c r="BK38" s="297">
        <v>0</v>
      </c>
      <c r="BL38" s="297">
        <v>0</v>
      </c>
      <c r="BM38" s="297">
        <v>1</v>
      </c>
      <c r="BN38" s="297">
        <v>0</v>
      </c>
      <c r="BO38" s="297">
        <v>0</v>
      </c>
      <c r="BP38" s="297">
        <v>0</v>
      </c>
      <c r="BQ38" s="297">
        <v>0</v>
      </c>
      <c r="BR38" s="297">
        <v>0</v>
      </c>
      <c r="BS38" s="305">
        <v>0</v>
      </c>
      <c r="BT38" s="305">
        <v>0</v>
      </c>
      <c r="BU38" s="305">
        <v>0</v>
      </c>
      <c r="BV38" s="305">
        <v>0</v>
      </c>
      <c r="BW38" s="307">
        <v>0</v>
      </c>
      <c r="BX38" s="307">
        <v>1</v>
      </c>
      <c r="BY38" s="307">
        <v>0</v>
      </c>
      <c r="BZ38" s="307">
        <v>0</v>
      </c>
      <c r="CA38" s="307">
        <v>0</v>
      </c>
      <c r="CB38" s="307">
        <v>0</v>
      </c>
      <c r="CC38" s="307">
        <v>1</v>
      </c>
      <c r="CD38" s="300">
        <v>0</v>
      </c>
      <c r="CE38" s="300">
        <v>0</v>
      </c>
      <c r="CF38" s="300">
        <v>1</v>
      </c>
      <c r="CG38" s="300">
        <v>0</v>
      </c>
      <c r="CH38" s="300">
        <v>0</v>
      </c>
      <c r="CI38" s="304">
        <v>1</v>
      </c>
      <c r="CJ38" s="304">
        <v>0</v>
      </c>
      <c r="CK38" s="297">
        <v>0</v>
      </c>
      <c r="CL38" s="297">
        <v>0</v>
      </c>
      <c r="CM38" s="297">
        <v>1</v>
      </c>
      <c r="CN38" s="297">
        <v>0</v>
      </c>
      <c r="CO38" s="307">
        <v>1</v>
      </c>
      <c r="CP38" s="307">
        <v>0</v>
      </c>
      <c r="CQ38" s="307">
        <v>0</v>
      </c>
      <c r="CZ38" s="303">
        <v>0</v>
      </c>
      <c r="DA38" s="303">
        <v>1</v>
      </c>
      <c r="DB38" s="303">
        <v>1</v>
      </c>
      <c r="DC38" s="303">
        <v>0</v>
      </c>
      <c r="DD38" s="305">
        <v>0</v>
      </c>
      <c r="DE38" s="305">
        <v>0</v>
      </c>
      <c r="DF38" s="305">
        <v>0</v>
      </c>
      <c r="DG38" s="305">
        <v>0</v>
      </c>
      <c r="DH38" s="309">
        <v>0</v>
      </c>
      <c r="DI38" s="309">
        <v>0</v>
      </c>
      <c r="DJ38" s="309">
        <v>0</v>
      </c>
      <c r="DK38" s="309">
        <v>0</v>
      </c>
      <c r="DL38" s="298">
        <v>0</v>
      </c>
      <c r="DM38" s="298">
        <v>0</v>
      </c>
      <c r="DN38" s="298">
        <v>0</v>
      </c>
      <c r="DO38" s="298">
        <v>0</v>
      </c>
      <c r="DP38" s="306">
        <v>0</v>
      </c>
      <c r="DQ38" s="306">
        <v>0</v>
      </c>
      <c r="DR38" s="306">
        <v>0</v>
      </c>
      <c r="DS38" s="306">
        <v>0</v>
      </c>
      <c r="DT38" s="297">
        <v>0</v>
      </c>
      <c r="DU38" s="297">
        <v>0</v>
      </c>
      <c r="DV38" s="297">
        <v>0</v>
      </c>
      <c r="DW38" s="297">
        <v>0</v>
      </c>
      <c r="DX38" s="306">
        <v>0</v>
      </c>
      <c r="DY38" s="306">
        <v>0</v>
      </c>
      <c r="DZ38" s="306">
        <v>0</v>
      </c>
      <c r="EA38" s="306">
        <v>0</v>
      </c>
      <c r="EB38" s="307">
        <v>0</v>
      </c>
      <c r="EC38" s="307">
        <v>1</v>
      </c>
    </row>
    <row r="39" spans="1:139" x14ac:dyDescent="0.35">
      <c r="A39" s="294">
        <v>16490</v>
      </c>
      <c r="B39" s="343">
        <v>42345</v>
      </c>
      <c r="C39" s="344">
        <v>0.52083333333333337</v>
      </c>
      <c r="D39" s="294">
        <v>1</v>
      </c>
      <c r="E39" s="294">
        <v>0</v>
      </c>
      <c r="F39" s="294">
        <v>40</v>
      </c>
      <c r="G39" s="294">
        <v>164</v>
      </c>
      <c r="H39" s="294">
        <v>60</v>
      </c>
      <c r="I39" s="294" t="s">
        <v>758</v>
      </c>
      <c r="J39" s="296">
        <v>1</v>
      </c>
      <c r="K39" s="296">
        <v>0</v>
      </c>
      <c r="L39" s="296">
        <v>0</v>
      </c>
      <c r="M39" s="297">
        <v>1</v>
      </c>
      <c r="N39" s="297">
        <v>0</v>
      </c>
      <c r="O39" s="297">
        <v>0</v>
      </c>
      <c r="P39" s="298">
        <v>155</v>
      </c>
      <c r="Q39" s="299">
        <v>1</v>
      </c>
      <c r="R39" s="299">
        <v>0</v>
      </c>
      <c r="S39" s="299">
        <v>0</v>
      </c>
      <c r="T39" s="299">
        <v>0</v>
      </c>
      <c r="U39" s="300">
        <v>0</v>
      </c>
      <c r="V39" s="300">
        <v>0</v>
      </c>
      <c r="W39" s="300">
        <v>1</v>
      </c>
      <c r="X39" s="300">
        <v>0</v>
      </c>
      <c r="Y39" s="300">
        <v>0</v>
      </c>
      <c r="Z39" s="300">
        <v>0</v>
      </c>
      <c r="AA39" s="300">
        <v>0</v>
      </c>
      <c r="AB39" s="300">
        <v>0</v>
      </c>
      <c r="AC39" s="305">
        <v>0</v>
      </c>
      <c r="AD39" s="305">
        <v>1</v>
      </c>
      <c r="AE39" s="305">
        <v>0</v>
      </c>
      <c r="AF39" s="305">
        <v>0</v>
      </c>
      <c r="AG39" s="305">
        <v>0</v>
      </c>
      <c r="AH39" s="303">
        <v>1</v>
      </c>
      <c r="AI39" s="303">
        <v>0</v>
      </c>
      <c r="AJ39" s="303">
        <v>0</v>
      </c>
      <c r="AK39" s="303">
        <v>0</v>
      </c>
      <c r="AL39" s="303">
        <v>0</v>
      </c>
      <c r="AM39" s="304">
        <v>1</v>
      </c>
      <c r="AN39" s="304">
        <v>0</v>
      </c>
      <c r="AO39" s="304">
        <v>0</v>
      </c>
      <c r="AP39" s="304">
        <v>0</v>
      </c>
      <c r="AQ39" s="300">
        <v>1</v>
      </c>
      <c r="AR39" s="300">
        <v>0</v>
      </c>
      <c r="AS39" s="300">
        <v>0</v>
      </c>
      <c r="AT39" s="305">
        <v>1</v>
      </c>
      <c r="AU39" s="305">
        <v>0</v>
      </c>
      <c r="AV39" s="305">
        <v>0</v>
      </c>
      <c r="AW39" s="306">
        <v>0</v>
      </c>
      <c r="AX39" s="306">
        <v>0</v>
      </c>
      <c r="AY39" s="306">
        <v>1</v>
      </c>
      <c r="AZ39" s="306">
        <v>0</v>
      </c>
      <c r="BA39" s="306">
        <v>0</v>
      </c>
      <c r="BB39" s="305">
        <v>1</v>
      </c>
      <c r="BC39" s="305">
        <v>0</v>
      </c>
      <c r="BD39" s="305">
        <v>0</v>
      </c>
      <c r="BE39" s="305">
        <v>0</v>
      </c>
      <c r="BF39" s="300">
        <v>0</v>
      </c>
      <c r="BG39" s="300">
        <v>0</v>
      </c>
      <c r="BH39" s="300">
        <v>0</v>
      </c>
      <c r="BI39" s="300">
        <v>1</v>
      </c>
      <c r="BJ39" s="300">
        <v>0</v>
      </c>
      <c r="BK39" s="297">
        <v>0</v>
      </c>
      <c r="BL39" s="297">
        <v>0</v>
      </c>
      <c r="BM39" s="297">
        <v>0</v>
      </c>
      <c r="BN39" s="297">
        <v>0</v>
      </c>
      <c r="BO39" s="297">
        <v>1</v>
      </c>
      <c r="BP39" s="297">
        <v>0</v>
      </c>
      <c r="BQ39" s="297">
        <v>0</v>
      </c>
      <c r="BR39" s="297">
        <v>0</v>
      </c>
      <c r="BS39" s="305">
        <v>0</v>
      </c>
      <c r="BT39" s="305">
        <v>0</v>
      </c>
      <c r="BU39" s="305">
        <v>1</v>
      </c>
      <c r="BV39" s="305">
        <v>0</v>
      </c>
      <c r="BW39" s="307">
        <v>0</v>
      </c>
      <c r="BX39" s="307">
        <v>0</v>
      </c>
      <c r="BY39" s="307">
        <v>0</v>
      </c>
      <c r="BZ39" s="307">
        <v>0</v>
      </c>
      <c r="CA39" s="307">
        <v>1</v>
      </c>
      <c r="CB39" s="307">
        <v>1</v>
      </c>
      <c r="CC39" s="307">
        <v>0</v>
      </c>
      <c r="CD39" s="300">
        <v>0</v>
      </c>
      <c r="CE39" s="300">
        <v>1</v>
      </c>
      <c r="CF39" s="300">
        <v>0</v>
      </c>
      <c r="CG39" s="300">
        <v>0</v>
      </c>
      <c r="CH39" s="300">
        <v>0</v>
      </c>
      <c r="CI39" s="304">
        <v>1</v>
      </c>
      <c r="CJ39" s="304">
        <v>0</v>
      </c>
      <c r="CK39" s="297">
        <v>0</v>
      </c>
      <c r="CL39" s="297">
        <v>0</v>
      </c>
      <c r="CM39" s="297">
        <v>0</v>
      </c>
      <c r="CN39" s="297">
        <v>1</v>
      </c>
      <c r="CO39" s="307">
        <v>0</v>
      </c>
      <c r="CP39" s="307">
        <v>1</v>
      </c>
      <c r="CQ39" s="307">
        <v>0</v>
      </c>
      <c r="CR39" s="307">
        <v>1</v>
      </c>
      <c r="CS39" s="307">
        <v>0</v>
      </c>
      <c r="CT39" s="307">
        <v>0</v>
      </c>
      <c r="CU39" s="307">
        <v>0</v>
      </c>
      <c r="CV39" s="307">
        <v>0</v>
      </c>
      <c r="CW39" s="307">
        <v>0</v>
      </c>
      <c r="CX39" s="305">
        <v>0</v>
      </c>
      <c r="CY39" s="305">
        <v>1</v>
      </c>
      <c r="CZ39" s="303">
        <v>1</v>
      </c>
      <c r="DA39" s="303">
        <v>0</v>
      </c>
      <c r="DB39" s="303">
        <v>1</v>
      </c>
      <c r="DC39" s="303">
        <v>0</v>
      </c>
      <c r="DD39" s="305">
        <v>0</v>
      </c>
      <c r="DE39" s="305">
        <v>0</v>
      </c>
      <c r="DF39" s="305">
        <v>0</v>
      </c>
      <c r="DG39" s="305">
        <v>0</v>
      </c>
      <c r="DH39" s="309">
        <v>0</v>
      </c>
      <c r="DI39" s="309">
        <v>0</v>
      </c>
      <c r="DJ39" s="309">
        <v>0</v>
      </c>
      <c r="DK39" s="309">
        <v>0</v>
      </c>
      <c r="DL39" s="298">
        <v>0</v>
      </c>
      <c r="DM39" s="298">
        <v>0</v>
      </c>
      <c r="DN39" s="298">
        <v>0</v>
      </c>
      <c r="DO39" s="298">
        <v>0</v>
      </c>
      <c r="DP39" s="306">
        <v>0</v>
      </c>
      <c r="DQ39" s="306">
        <v>0</v>
      </c>
      <c r="DR39" s="306">
        <v>0</v>
      </c>
      <c r="DS39" s="306">
        <v>0</v>
      </c>
      <c r="DT39" s="297">
        <v>0</v>
      </c>
      <c r="DU39" s="297">
        <v>0</v>
      </c>
      <c r="DV39" s="297">
        <v>0</v>
      </c>
      <c r="DW39" s="297">
        <v>0</v>
      </c>
      <c r="DX39" s="306">
        <v>0</v>
      </c>
      <c r="DY39" s="306">
        <v>0</v>
      </c>
      <c r="DZ39" s="306">
        <v>0</v>
      </c>
      <c r="EA39" s="306">
        <v>0</v>
      </c>
      <c r="EB39" s="307">
        <v>0</v>
      </c>
      <c r="EC39" s="307">
        <v>1</v>
      </c>
    </row>
    <row r="40" spans="1:139" x14ac:dyDescent="0.35">
      <c r="A40" s="294">
        <v>8759</v>
      </c>
      <c r="B40" s="343">
        <v>42351</v>
      </c>
      <c r="C40" s="344">
        <v>0.5625</v>
      </c>
      <c r="D40" s="294">
        <v>1</v>
      </c>
      <c r="E40" s="294">
        <v>0</v>
      </c>
      <c r="F40" s="294">
        <v>46</v>
      </c>
      <c r="G40" s="294">
        <v>168</v>
      </c>
      <c r="H40" s="294">
        <v>46</v>
      </c>
      <c r="I40" s="294" t="s">
        <v>758</v>
      </c>
      <c r="J40" s="296">
        <v>1</v>
      </c>
      <c r="K40" s="296">
        <v>0</v>
      </c>
      <c r="L40" s="296">
        <v>0</v>
      </c>
      <c r="M40" s="297">
        <v>1</v>
      </c>
      <c r="N40" s="297">
        <v>0</v>
      </c>
      <c r="O40" s="297">
        <v>0</v>
      </c>
      <c r="P40" s="298">
        <v>155</v>
      </c>
      <c r="Q40" s="299">
        <v>0</v>
      </c>
      <c r="R40" s="299">
        <v>0</v>
      </c>
      <c r="S40" s="299">
        <v>0</v>
      </c>
      <c r="T40" s="299">
        <v>1</v>
      </c>
      <c r="U40" s="300">
        <v>1</v>
      </c>
      <c r="V40" s="300">
        <v>0</v>
      </c>
      <c r="W40" s="300">
        <v>0</v>
      </c>
      <c r="X40" s="300">
        <v>0</v>
      </c>
      <c r="Y40" s="300">
        <v>0</v>
      </c>
      <c r="Z40" s="300">
        <v>0</v>
      </c>
      <c r="AA40" s="300">
        <v>0</v>
      </c>
      <c r="AB40" s="300">
        <v>0</v>
      </c>
      <c r="AC40" s="305">
        <v>0</v>
      </c>
      <c r="AD40" s="305">
        <v>1</v>
      </c>
      <c r="AE40" s="305">
        <v>0</v>
      </c>
      <c r="AF40" s="305">
        <v>0</v>
      </c>
      <c r="AG40" s="305">
        <v>0</v>
      </c>
      <c r="AH40" s="303">
        <v>1</v>
      </c>
      <c r="AI40" s="303">
        <v>0</v>
      </c>
      <c r="AJ40" s="303">
        <v>0</v>
      </c>
      <c r="AK40" s="303">
        <v>0</v>
      </c>
      <c r="AL40" s="303">
        <v>0</v>
      </c>
      <c r="AM40" s="304">
        <v>1</v>
      </c>
      <c r="AN40" s="304">
        <v>0</v>
      </c>
      <c r="AO40" s="304">
        <v>0</v>
      </c>
      <c r="AP40" s="304">
        <v>0</v>
      </c>
      <c r="AQ40" s="300">
        <v>1</v>
      </c>
      <c r="AR40" s="300">
        <v>0</v>
      </c>
      <c r="AS40" s="300">
        <v>0</v>
      </c>
      <c r="AT40" s="305">
        <v>1</v>
      </c>
      <c r="AU40" s="305">
        <v>0</v>
      </c>
      <c r="AV40" s="305">
        <v>0</v>
      </c>
      <c r="AW40" s="306">
        <v>0</v>
      </c>
      <c r="AX40" s="306">
        <v>0</v>
      </c>
      <c r="AY40" s="306">
        <v>1</v>
      </c>
      <c r="AZ40" s="306">
        <v>0</v>
      </c>
      <c r="BA40" s="306">
        <v>0</v>
      </c>
      <c r="BB40" s="305">
        <v>1</v>
      </c>
      <c r="BC40" s="305">
        <v>0</v>
      </c>
      <c r="BD40" s="305">
        <v>0</v>
      </c>
      <c r="BE40" s="305">
        <v>0</v>
      </c>
      <c r="BF40" s="300">
        <v>0</v>
      </c>
      <c r="BG40" s="300">
        <v>0</v>
      </c>
      <c r="BH40" s="300">
        <v>1</v>
      </c>
      <c r="BI40" s="300">
        <v>0</v>
      </c>
      <c r="BJ40" s="300">
        <v>0</v>
      </c>
      <c r="BK40" s="297">
        <v>0</v>
      </c>
      <c r="BL40" s="297">
        <v>0</v>
      </c>
      <c r="BM40" s="297">
        <v>0</v>
      </c>
      <c r="BN40" s="297">
        <v>0</v>
      </c>
      <c r="BO40" s="297">
        <v>1</v>
      </c>
      <c r="BP40" s="297">
        <v>0</v>
      </c>
      <c r="BQ40" s="297">
        <v>1</v>
      </c>
      <c r="BR40" s="297">
        <v>0</v>
      </c>
      <c r="BS40" s="305">
        <v>0</v>
      </c>
      <c r="BT40" s="305">
        <v>0</v>
      </c>
      <c r="BU40" s="305">
        <v>0</v>
      </c>
      <c r="BV40" s="305">
        <v>1</v>
      </c>
      <c r="BW40" s="307">
        <v>0</v>
      </c>
      <c r="BX40" s="307">
        <v>1</v>
      </c>
      <c r="BY40" s="307">
        <v>0</v>
      </c>
      <c r="BZ40" s="307">
        <v>0</v>
      </c>
      <c r="CA40" s="307">
        <v>0</v>
      </c>
      <c r="CB40" s="307">
        <v>0</v>
      </c>
      <c r="CC40" s="307">
        <v>1</v>
      </c>
      <c r="CD40" s="300">
        <v>0</v>
      </c>
      <c r="CE40" s="300">
        <v>1</v>
      </c>
      <c r="CF40" s="300">
        <v>0</v>
      </c>
      <c r="CG40" s="300">
        <v>0</v>
      </c>
      <c r="CH40" s="300">
        <v>0</v>
      </c>
      <c r="CI40" s="304">
        <v>1</v>
      </c>
      <c r="CJ40" s="304">
        <v>0</v>
      </c>
      <c r="CK40" s="297">
        <v>0</v>
      </c>
      <c r="CL40" s="297">
        <v>1</v>
      </c>
      <c r="CM40" s="297">
        <v>0</v>
      </c>
      <c r="CN40" s="297">
        <v>0</v>
      </c>
      <c r="CO40" s="307">
        <v>1</v>
      </c>
      <c r="CP40" s="307">
        <v>0</v>
      </c>
      <c r="CQ40" s="307">
        <v>0</v>
      </c>
      <c r="CR40" s="307">
        <v>0</v>
      </c>
      <c r="CS40" s="307">
        <v>0</v>
      </c>
      <c r="CT40" s="307">
        <v>1</v>
      </c>
      <c r="CU40" s="307">
        <v>0</v>
      </c>
      <c r="CV40" s="307">
        <v>0</v>
      </c>
      <c r="CW40" s="307">
        <v>0</v>
      </c>
      <c r="CX40" s="305">
        <v>0</v>
      </c>
      <c r="CY40" s="305">
        <v>1</v>
      </c>
      <c r="CZ40" s="303">
        <v>0</v>
      </c>
      <c r="DA40" s="303">
        <v>1</v>
      </c>
      <c r="DB40" s="303">
        <v>0</v>
      </c>
      <c r="DC40" s="303">
        <v>0</v>
      </c>
      <c r="DD40" s="305">
        <v>0</v>
      </c>
      <c r="DE40" s="305">
        <v>0</v>
      </c>
      <c r="DF40" s="305">
        <v>0</v>
      </c>
      <c r="DG40" s="305">
        <v>0</v>
      </c>
      <c r="DH40" s="309">
        <v>0</v>
      </c>
      <c r="DI40" s="309">
        <v>0</v>
      </c>
      <c r="DJ40" s="309">
        <v>0</v>
      </c>
      <c r="DK40" s="309">
        <v>0</v>
      </c>
      <c r="DL40" s="298">
        <v>0</v>
      </c>
      <c r="DM40" s="298">
        <v>0</v>
      </c>
      <c r="DN40" s="298">
        <v>0</v>
      </c>
      <c r="DO40" s="298">
        <v>0</v>
      </c>
      <c r="DP40" s="306">
        <v>0</v>
      </c>
      <c r="DQ40" s="306">
        <v>0</v>
      </c>
      <c r="DR40" s="306">
        <v>0</v>
      </c>
      <c r="DS40" s="306">
        <v>0</v>
      </c>
      <c r="DT40" s="297">
        <v>0</v>
      </c>
      <c r="DU40" s="297">
        <v>0</v>
      </c>
      <c r="DV40" s="297">
        <v>0</v>
      </c>
      <c r="DW40" s="297">
        <v>0</v>
      </c>
      <c r="DX40" s="306">
        <v>0</v>
      </c>
      <c r="DY40" s="306">
        <v>0</v>
      </c>
      <c r="DZ40" s="306">
        <v>0</v>
      </c>
      <c r="EA40" s="306">
        <v>0</v>
      </c>
    </row>
    <row r="41" spans="1:139" x14ac:dyDescent="0.35">
      <c r="A41" s="294">
        <v>16541</v>
      </c>
      <c r="B41" s="343">
        <v>42353</v>
      </c>
      <c r="C41" s="344">
        <v>0.73611111111111116</v>
      </c>
      <c r="D41" s="294">
        <v>0</v>
      </c>
      <c r="E41" s="294">
        <v>1</v>
      </c>
      <c r="F41" s="294">
        <v>49</v>
      </c>
      <c r="G41" s="294">
        <v>185</v>
      </c>
      <c r="H41" s="294">
        <v>100</v>
      </c>
      <c r="I41" s="294" t="s">
        <v>758</v>
      </c>
      <c r="J41" s="296">
        <v>1</v>
      </c>
      <c r="K41" s="296">
        <v>0</v>
      </c>
      <c r="L41" s="296">
        <v>0</v>
      </c>
      <c r="M41" s="297">
        <v>0</v>
      </c>
      <c r="N41" s="297">
        <v>1</v>
      </c>
      <c r="O41" s="297">
        <v>0</v>
      </c>
      <c r="P41" s="298">
        <v>0</v>
      </c>
      <c r="Q41" s="299">
        <v>1</v>
      </c>
      <c r="R41" s="299">
        <v>0</v>
      </c>
      <c r="S41" s="299">
        <v>0</v>
      </c>
      <c r="T41" s="299">
        <v>0</v>
      </c>
      <c r="U41" s="300">
        <v>0</v>
      </c>
      <c r="V41" s="300">
        <v>1</v>
      </c>
      <c r="W41" s="300">
        <v>0</v>
      </c>
      <c r="X41" s="300">
        <v>0</v>
      </c>
      <c r="Y41" s="300">
        <v>0</v>
      </c>
      <c r="Z41" s="300">
        <v>0</v>
      </c>
      <c r="AA41" s="300">
        <v>0</v>
      </c>
      <c r="AB41" s="300">
        <v>0</v>
      </c>
      <c r="AC41" s="305">
        <v>0</v>
      </c>
      <c r="AD41" s="305">
        <v>0</v>
      </c>
      <c r="AE41" s="305">
        <v>1</v>
      </c>
      <c r="AF41" s="305">
        <v>0</v>
      </c>
      <c r="AG41" s="305">
        <v>0</v>
      </c>
      <c r="AH41" s="303">
        <v>0</v>
      </c>
      <c r="AI41" s="303">
        <v>1</v>
      </c>
      <c r="AJ41" s="303">
        <v>0</v>
      </c>
      <c r="AK41" s="303">
        <v>0</v>
      </c>
      <c r="AL41" s="303">
        <v>0</v>
      </c>
      <c r="AM41" s="304">
        <v>1</v>
      </c>
      <c r="AN41" s="304">
        <v>0</v>
      </c>
      <c r="AO41" s="304">
        <v>0</v>
      </c>
      <c r="AP41" s="304">
        <v>0</v>
      </c>
      <c r="AQ41" s="300">
        <v>1</v>
      </c>
      <c r="AR41" s="300">
        <v>0</v>
      </c>
      <c r="AS41" s="300">
        <v>0</v>
      </c>
      <c r="AT41" s="305">
        <v>0</v>
      </c>
      <c r="AU41" s="305">
        <v>1</v>
      </c>
      <c r="AV41" s="305">
        <v>0</v>
      </c>
      <c r="AW41" s="306">
        <v>0</v>
      </c>
      <c r="AX41" s="306">
        <v>0</v>
      </c>
      <c r="AY41" s="306">
        <v>1</v>
      </c>
      <c r="AZ41" s="306">
        <v>0</v>
      </c>
      <c r="BA41" s="306">
        <v>0</v>
      </c>
      <c r="BB41" s="305">
        <v>1</v>
      </c>
      <c r="BC41" s="305">
        <v>0</v>
      </c>
      <c r="BD41" s="305">
        <v>0</v>
      </c>
      <c r="BE41" s="305">
        <v>0</v>
      </c>
      <c r="BF41" s="300">
        <v>0</v>
      </c>
      <c r="BG41" s="300">
        <v>0</v>
      </c>
      <c r="BH41" s="300">
        <v>0</v>
      </c>
      <c r="BI41" s="300">
        <v>0</v>
      </c>
      <c r="BJ41" s="300">
        <v>1</v>
      </c>
      <c r="BK41" s="297">
        <v>0</v>
      </c>
      <c r="BL41" s="297">
        <v>0</v>
      </c>
      <c r="BM41" s="297">
        <v>1</v>
      </c>
      <c r="BN41" s="297">
        <v>0</v>
      </c>
      <c r="BO41" s="297">
        <v>0</v>
      </c>
      <c r="BP41" s="297">
        <v>0</v>
      </c>
      <c r="BQ41" s="297">
        <v>0</v>
      </c>
      <c r="BR41" s="297">
        <v>0</v>
      </c>
      <c r="BS41" s="305">
        <v>1</v>
      </c>
      <c r="BT41" s="305">
        <v>0</v>
      </c>
      <c r="BU41" s="305">
        <v>0</v>
      </c>
      <c r="BV41" s="305">
        <v>0</v>
      </c>
      <c r="BW41" s="307">
        <v>0</v>
      </c>
      <c r="BX41" s="307">
        <v>1</v>
      </c>
      <c r="BY41" s="307">
        <v>0</v>
      </c>
      <c r="BZ41" s="307">
        <v>0</v>
      </c>
      <c r="CA41" s="307">
        <v>0</v>
      </c>
      <c r="CB41" s="307">
        <v>1</v>
      </c>
      <c r="CC41" s="307">
        <v>0</v>
      </c>
      <c r="CD41" s="300">
        <v>0</v>
      </c>
      <c r="CE41" s="300">
        <v>0</v>
      </c>
      <c r="CF41" s="300">
        <v>1</v>
      </c>
      <c r="CG41" s="300">
        <v>0</v>
      </c>
      <c r="CH41" s="300">
        <v>0</v>
      </c>
      <c r="CI41" s="304">
        <v>1</v>
      </c>
      <c r="CJ41" s="304">
        <v>0</v>
      </c>
      <c r="CK41" s="297">
        <v>0</v>
      </c>
      <c r="CL41" s="297">
        <v>0</v>
      </c>
      <c r="CM41" s="297">
        <v>0</v>
      </c>
      <c r="CN41" s="297">
        <v>1</v>
      </c>
      <c r="CO41" s="307">
        <v>0</v>
      </c>
      <c r="CP41" s="307">
        <v>1</v>
      </c>
      <c r="CQ41" s="307">
        <v>0</v>
      </c>
      <c r="CZ41" s="303">
        <v>0</v>
      </c>
      <c r="DA41" s="303">
        <v>0</v>
      </c>
      <c r="DB41" s="303">
        <v>0</v>
      </c>
      <c r="DC41" s="303">
        <v>0</v>
      </c>
      <c r="DD41" s="305">
        <v>0</v>
      </c>
      <c r="DE41" s="305">
        <v>0</v>
      </c>
      <c r="DF41" s="305">
        <v>0</v>
      </c>
      <c r="DG41" s="305">
        <v>0</v>
      </c>
      <c r="DH41" s="309">
        <v>1</v>
      </c>
      <c r="DI41" s="309">
        <v>0</v>
      </c>
      <c r="DJ41" s="309">
        <v>1</v>
      </c>
      <c r="DK41" s="309">
        <v>0</v>
      </c>
      <c r="DL41" s="298">
        <v>0</v>
      </c>
      <c r="DM41" s="298">
        <v>0</v>
      </c>
      <c r="DN41" s="298">
        <v>0</v>
      </c>
      <c r="DO41" s="298">
        <v>0</v>
      </c>
      <c r="DP41" s="306">
        <v>0</v>
      </c>
      <c r="DQ41" s="306">
        <v>0</v>
      </c>
      <c r="DR41" s="306">
        <v>0</v>
      </c>
      <c r="DS41" s="306">
        <v>0</v>
      </c>
      <c r="DT41" s="297">
        <v>0</v>
      </c>
      <c r="DU41" s="297">
        <v>0</v>
      </c>
      <c r="DV41" s="297">
        <v>0</v>
      </c>
      <c r="DW41" s="297">
        <v>0</v>
      </c>
      <c r="DX41" s="306">
        <v>0</v>
      </c>
      <c r="DY41" s="306">
        <v>0</v>
      </c>
      <c r="DZ41" s="306">
        <v>0</v>
      </c>
      <c r="EA41" s="306">
        <v>0</v>
      </c>
      <c r="EB41" s="307">
        <v>0</v>
      </c>
      <c r="EC41" s="307">
        <v>1</v>
      </c>
    </row>
    <row r="42" spans="1:139" x14ac:dyDescent="0.35">
      <c r="A42" s="294">
        <v>16539</v>
      </c>
      <c r="B42" s="343">
        <v>42353</v>
      </c>
      <c r="C42" s="344">
        <v>0.44791666666666669</v>
      </c>
      <c r="D42" s="294">
        <v>0</v>
      </c>
      <c r="E42" s="294">
        <v>1</v>
      </c>
      <c r="F42" s="294">
        <v>26</v>
      </c>
      <c r="G42" s="294">
        <v>186</v>
      </c>
      <c r="H42" s="294">
        <v>100</v>
      </c>
      <c r="I42" s="294" t="s">
        <v>758</v>
      </c>
      <c r="J42" s="296">
        <v>1</v>
      </c>
      <c r="K42" s="296">
        <v>0</v>
      </c>
      <c r="L42" s="296">
        <v>0</v>
      </c>
      <c r="M42" s="297">
        <v>0</v>
      </c>
      <c r="N42" s="297">
        <v>1</v>
      </c>
      <c r="O42" s="297">
        <v>0</v>
      </c>
      <c r="P42" s="298">
        <v>0</v>
      </c>
      <c r="Q42" s="299">
        <v>0</v>
      </c>
      <c r="R42" s="299">
        <v>0</v>
      </c>
      <c r="S42" s="299">
        <v>0</v>
      </c>
      <c r="T42" s="299">
        <v>1</v>
      </c>
      <c r="U42" s="300">
        <v>1</v>
      </c>
      <c r="V42" s="300">
        <v>0</v>
      </c>
      <c r="W42" s="300">
        <v>0</v>
      </c>
      <c r="X42" s="300">
        <v>0</v>
      </c>
      <c r="Y42" s="300">
        <v>0</v>
      </c>
      <c r="Z42" s="300">
        <v>0</v>
      </c>
      <c r="AA42" s="300">
        <v>0</v>
      </c>
      <c r="AB42" s="300">
        <v>0</v>
      </c>
      <c r="AC42" s="305">
        <v>1</v>
      </c>
      <c r="AD42" s="305">
        <v>0</v>
      </c>
      <c r="AE42" s="305">
        <v>0</v>
      </c>
      <c r="AF42" s="305">
        <v>0</v>
      </c>
      <c r="AG42" s="305">
        <v>0</v>
      </c>
      <c r="AH42" s="303">
        <v>1</v>
      </c>
      <c r="AI42" s="303">
        <v>0</v>
      </c>
      <c r="AJ42" s="303">
        <v>0</v>
      </c>
      <c r="AK42" s="303">
        <v>0</v>
      </c>
      <c r="AL42" s="303">
        <v>0</v>
      </c>
      <c r="AM42" s="304">
        <v>1</v>
      </c>
      <c r="AN42" s="304">
        <v>0</v>
      </c>
      <c r="AO42" s="304">
        <v>0</v>
      </c>
      <c r="AP42" s="304">
        <v>0</v>
      </c>
      <c r="AQ42" s="300">
        <v>1</v>
      </c>
      <c r="AR42" s="300">
        <v>0</v>
      </c>
      <c r="AS42" s="300">
        <v>0</v>
      </c>
      <c r="AT42" s="305">
        <v>1</v>
      </c>
      <c r="AU42" s="305">
        <v>0</v>
      </c>
      <c r="AV42" s="305">
        <v>0</v>
      </c>
      <c r="AW42" s="306">
        <v>0</v>
      </c>
      <c r="AX42" s="306">
        <v>0</v>
      </c>
      <c r="AY42" s="306">
        <v>1</v>
      </c>
      <c r="AZ42" s="306">
        <v>0</v>
      </c>
      <c r="BA42" s="306">
        <v>0</v>
      </c>
      <c r="BB42" s="305">
        <v>1</v>
      </c>
      <c r="BC42" s="305">
        <v>0</v>
      </c>
      <c r="BD42" s="305">
        <v>0</v>
      </c>
      <c r="BE42" s="305">
        <v>0</v>
      </c>
      <c r="BF42" s="300">
        <v>0</v>
      </c>
      <c r="BG42" s="300">
        <v>1</v>
      </c>
      <c r="BH42" s="300">
        <v>0</v>
      </c>
      <c r="BI42" s="300">
        <v>0</v>
      </c>
      <c r="BJ42" s="300">
        <v>0</v>
      </c>
      <c r="BK42" s="297">
        <v>0</v>
      </c>
      <c r="BL42" s="297">
        <v>1</v>
      </c>
      <c r="BM42" s="297">
        <v>0</v>
      </c>
      <c r="BN42" s="297">
        <v>0</v>
      </c>
      <c r="BO42" s="297">
        <v>0</v>
      </c>
      <c r="BP42" s="297">
        <v>0</v>
      </c>
      <c r="BQ42" s="297">
        <v>0</v>
      </c>
      <c r="BR42" s="297">
        <v>1</v>
      </c>
      <c r="BS42" s="305">
        <v>0</v>
      </c>
      <c r="BT42" s="305">
        <v>0</v>
      </c>
      <c r="BU42" s="305">
        <v>1</v>
      </c>
      <c r="BV42" s="305">
        <v>0</v>
      </c>
      <c r="BW42" s="307">
        <v>1</v>
      </c>
      <c r="BX42" s="307">
        <v>0</v>
      </c>
      <c r="BY42" s="307">
        <v>0</v>
      </c>
      <c r="BZ42" s="307">
        <v>0</v>
      </c>
      <c r="CA42" s="307">
        <v>0</v>
      </c>
      <c r="CB42" s="307">
        <v>0</v>
      </c>
      <c r="CC42" s="307">
        <v>1</v>
      </c>
      <c r="CD42" s="300">
        <v>0</v>
      </c>
      <c r="CE42" s="300">
        <v>0</v>
      </c>
      <c r="CF42" s="300">
        <v>1</v>
      </c>
      <c r="CG42" s="300">
        <v>0</v>
      </c>
      <c r="CH42" s="300">
        <v>0</v>
      </c>
      <c r="CI42" s="304">
        <v>1</v>
      </c>
      <c r="CJ42" s="304">
        <v>0</v>
      </c>
      <c r="CK42" s="297">
        <v>0</v>
      </c>
      <c r="CL42" s="297">
        <v>0</v>
      </c>
      <c r="CM42" s="297">
        <v>0</v>
      </c>
      <c r="CN42" s="297">
        <v>1</v>
      </c>
      <c r="CO42" s="307">
        <v>0</v>
      </c>
      <c r="CP42" s="307">
        <v>1</v>
      </c>
      <c r="CQ42" s="307">
        <v>0</v>
      </c>
      <c r="CZ42" s="303">
        <v>0</v>
      </c>
      <c r="DA42" s="303">
        <v>0</v>
      </c>
      <c r="DB42" s="303">
        <v>0</v>
      </c>
      <c r="DC42" s="303">
        <v>0</v>
      </c>
      <c r="DD42" s="305">
        <v>0</v>
      </c>
      <c r="DE42" s="305">
        <v>0</v>
      </c>
      <c r="DF42" s="305">
        <v>0</v>
      </c>
      <c r="DG42" s="305">
        <v>0</v>
      </c>
      <c r="DH42" s="309">
        <v>0</v>
      </c>
      <c r="DI42" s="309">
        <v>1</v>
      </c>
      <c r="DJ42" s="309">
        <v>0</v>
      </c>
      <c r="DK42" s="309">
        <v>1</v>
      </c>
      <c r="DL42" s="298">
        <v>0</v>
      </c>
      <c r="DM42" s="298">
        <v>0</v>
      </c>
      <c r="DN42" s="298">
        <v>0</v>
      </c>
      <c r="DO42" s="298">
        <v>0</v>
      </c>
      <c r="DP42" s="306">
        <v>0</v>
      </c>
      <c r="DQ42" s="306">
        <v>0</v>
      </c>
      <c r="DR42" s="306">
        <v>0</v>
      </c>
      <c r="DS42" s="306">
        <v>0</v>
      </c>
      <c r="DT42" s="297">
        <v>0</v>
      </c>
      <c r="DU42" s="297">
        <v>0</v>
      </c>
      <c r="DV42" s="297">
        <v>0</v>
      </c>
      <c r="DW42" s="297">
        <v>0</v>
      </c>
      <c r="DX42" s="306">
        <v>0</v>
      </c>
      <c r="DY42" s="306">
        <v>0</v>
      </c>
      <c r="DZ42" s="306">
        <v>0</v>
      </c>
      <c r="EA42" s="306">
        <v>0</v>
      </c>
      <c r="EB42" s="307">
        <v>1</v>
      </c>
      <c r="EC42" s="307">
        <v>0</v>
      </c>
      <c r="ED42" s="310">
        <v>1</v>
      </c>
      <c r="EE42" s="310">
        <v>1</v>
      </c>
      <c r="EF42" s="311" t="s">
        <v>767</v>
      </c>
      <c r="EG42" s="312">
        <v>0</v>
      </c>
      <c r="EH42" s="312">
        <v>1</v>
      </c>
    </row>
    <row r="43" spans="1:139" x14ac:dyDescent="0.35">
      <c r="A43" s="294">
        <v>16534</v>
      </c>
      <c r="B43" s="343">
        <v>42352</v>
      </c>
      <c r="C43" s="344">
        <v>0.60763888888888895</v>
      </c>
      <c r="D43" s="294">
        <v>0</v>
      </c>
      <c r="E43" s="294">
        <v>1</v>
      </c>
      <c r="F43" s="294">
        <v>14</v>
      </c>
      <c r="G43" s="294">
        <v>160</v>
      </c>
      <c r="H43" s="294">
        <v>80</v>
      </c>
      <c r="I43" s="294" t="s">
        <v>758</v>
      </c>
      <c r="J43" s="296">
        <v>1</v>
      </c>
      <c r="K43" s="296">
        <v>0</v>
      </c>
      <c r="L43" s="296">
        <v>0</v>
      </c>
      <c r="M43" s="297">
        <v>0</v>
      </c>
      <c r="N43" s="297">
        <v>1</v>
      </c>
      <c r="O43" s="297">
        <v>0</v>
      </c>
      <c r="P43" s="298">
        <v>160</v>
      </c>
      <c r="Q43" s="299">
        <v>0</v>
      </c>
      <c r="R43" s="299">
        <v>0</v>
      </c>
      <c r="S43" s="299">
        <v>0</v>
      </c>
      <c r="T43" s="299">
        <v>1</v>
      </c>
      <c r="U43" s="300">
        <v>1</v>
      </c>
      <c r="V43" s="300">
        <v>0</v>
      </c>
      <c r="W43" s="300">
        <v>0</v>
      </c>
      <c r="X43" s="300">
        <v>0</v>
      </c>
      <c r="Y43" s="300">
        <v>0</v>
      </c>
      <c r="Z43" s="300">
        <v>0</v>
      </c>
      <c r="AA43" s="300">
        <v>0</v>
      </c>
      <c r="AB43" s="300">
        <v>0</v>
      </c>
      <c r="AC43" s="305">
        <v>0</v>
      </c>
      <c r="AD43" s="305">
        <v>0</v>
      </c>
      <c r="AE43" s="305">
        <v>1</v>
      </c>
      <c r="AF43" s="305">
        <v>0</v>
      </c>
      <c r="AG43" s="305">
        <v>0</v>
      </c>
      <c r="AH43" s="303">
        <v>0</v>
      </c>
      <c r="AI43" s="303">
        <v>1</v>
      </c>
      <c r="AJ43" s="303">
        <v>0</v>
      </c>
      <c r="AK43" s="303">
        <v>0</v>
      </c>
      <c r="AL43" s="303">
        <v>0</v>
      </c>
      <c r="AM43" s="304">
        <v>0</v>
      </c>
      <c r="AN43" s="304">
        <v>0</v>
      </c>
      <c r="AO43" s="304">
        <v>1</v>
      </c>
      <c r="AP43" s="304">
        <v>0</v>
      </c>
      <c r="AQ43" s="300">
        <v>1</v>
      </c>
      <c r="AR43" s="300">
        <v>0</v>
      </c>
      <c r="AS43" s="300">
        <v>0</v>
      </c>
      <c r="AT43" s="305">
        <v>1</v>
      </c>
      <c r="AU43" s="305">
        <v>0</v>
      </c>
      <c r="AV43" s="305">
        <v>0</v>
      </c>
      <c r="AW43" s="306">
        <v>0</v>
      </c>
      <c r="AX43" s="306">
        <v>0</v>
      </c>
      <c r="AY43" s="306">
        <v>1</v>
      </c>
      <c r="AZ43" s="306">
        <v>0</v>
      </c>
      <c r="BA43" s="306">
        <v>0</v>
      </c>
      <c r="BB43" s="305">
        <v>1</v>
      </c>
      <c r="BC43" s="305">
        <v>0</v>
      </c>
      <c r="BD43" s="305">
        <v>0</v>
      </c>
      <c r="BE43" s="305">
        <v>0</v>
      </c>
      <c r="BF43" s="300">
        <v>0</v>
      </c>
      <c r="BG43" s="300">
        <v>0</v>
      </c>
      <c r="BH43" s="300">
        <v>0</v>
      </c>
      <c r="BI43" s="300">
        <v>1</v>
      </c>
      <c r="BJ43" s="300">
        <v>0</v>
      </c>
      <c r="BK43" s="297">
        <v>0</v>
      </c>
      <c r="BL43" s="297">
        <v>0</v>
      </c>
      <c r="BM43" s="297">
        <v>0</v>
      </c>
      <c r="BN43" s="297">
        <v>0</v>
      </c>
      <c r="BO43" s="297">
        <v>1</v>
      </c>
      <c r="BP43" s="297">
        <v>0</v>
      </c>
      <c r="BQ43" s="297">
        <v>0</v>
      </c>
      <c r="BR43" s="297">
        <v>0</v>
      </c>
      <c r="BS43" s="305">
        <v>0</v>
      </c>
      <c r="BT43" s="305">
        <v>0</v>
      </c>
      <c r="BU43" s="305">
        <v>0</v>
      </c>
      <c r="BV43" s="305">
        <v>1</v>
      </c>
      <c r="BW43" s="307">
        <v>0</v>
      </c>
      <c r="BX43" s="307">
        <v>0</v>
      </c>
      <c r="BY43" s="307">
        <v>1</v>
      </c>
      <c r="BZ43" s="307">
        <v>0</v>
      </c>
      <c r="CA43" s="307">
        <v>0</v>
      </c>
      <c r="CB43" s="307">
        <v>1</v>
      </c>
      <c r="CC43" s="307">
        <v>0</v>
      </c>
      <c r="CD43" s="300">
        <v>0</v>
      </c>
      <c r="CE43" s="300">
        <v>0</v>
      </c>
      <c r="CF43" s="300">
        <v>1</v>
      </c>
      <c r="CG43" s="300">
        <v>0</v>
      </c>
      <c r="CH43" s="300">
        <v>0</v>
      </c>
      <c r="CI43" s="304">
        <v>1</v>
      </c>
      <c r="CJ43" s="304">
        <v>0</v>
      </c>
      <c r="CK43" s="297">
        <v>0</v>
      </c>
      <c r="CL43" s="297">
        <v>0</v>
      </c>
      <c r="CM43" s="297">
        <v>0</v>
      </c>
      <c r="CN43" s="297">
        <v>1</v>
      </c>
      <c r="CO43" s="307">
        <v>0</v>
      </c>
      <c r="CP43" s="307">
        <v>1</v>
      </c>
      <c r="CQ43" s="307">
        <v>0</v>
      </c>
      <c r="CZ43" s="303">
        <v>1</v>
      </c>
      <c r="DA43" s="303">
        <v>0</v>
      </c>
      <c r="DB43" s="303">
        <v>1</v>
      </c>
      <c r="DC43" s="303">
        <v>0</v>
      </c>
      <c r="DD43" s="305">
        <v>0</v>
      </c>
      <c r="DE43" s="305">
        <v>0</v>
      </c>
      <c r="DF43" s="305">
        <v>0</v>
      </c>
      <c r="DG43" s="305">
        <v>0</v>
      </c>
      <c r="DH43" s="309">
        <v>0</v>
      </c>
      <c r="DI43" s="309">
        <v>0</v>
      </c>
      <c r="DJ43" s="309">
        <v>0</v>
      </c>
      <c r="DK43" s="309">
        <v>0</v>
      </c>
      <c r="DL43" s="298">
        <v>0</v>
      </c>
      <c r="DM43" s="298">
        <v>0</v>
      </c>
      <c r="DN43" s="298">
        <v>0</v>
      </c>
      <c r="DO43" s="298">
        <v>0</v>
      </c>
      <c r="DP43" s="306">
        <v>0</v>
      </c>
      <c r="DQ43" s="306">
        <v>0</v>
      </c>
      <c r="DR43" s="306">
        <v>0</v>
      </c>
      <c r="DS43" s="306">
        <v>0</v>
      </c>
      <c r="DT43" s="297">
        <v>0</v>
      </c>
      <c r="DU43" s="297">
        <v>0</v>
      </c>
      <c r="DV43" s="297">
        <v>0</v>
      </c>
      <c r="DW43" s="297">
        <v>0</v>
      </c>
      <c r="DX43" s="306">
        <v>0</v>
      </c>
      <c r="DY43" s="306">
        <v>0</v>
      </c>
      <c r="DZ43" s="306">
        <v>0</v>
      </c>
      <c r="EA43" s="306">
        <v>0</v>
      </c>
      <c r="EB43" s="307">
        <v>1</v>
      </c>
      <c r="EC43" s="307">
        <v>0</v>
      </c>
      <c r="ED43" s="310">
        <v>1</v>
      </c>
      <c r="EE43" s="310">
        <v>0</v>
      </c>
      <c r="EF43" s="311" t="s">
        <v>768</v>
      </c>
      <c r="EG43" s="312">
        <v>0</v>
      </c>
      <c r="EH43" s="312">
        <v>1</v>
      </c>
      <c r="EI43" s="308" t="s">
        <v>769</v>
      </c>
    </row>
    <row r="44" spans="1:139" x14ac:dyDescent="0.35">
      <c r="A44" s="294">
        <v>16609</v>
      </c>
      <c r="B44" s="343">
        <v>42359</v>
      </c>
      <c r="C44" s="344">
        <v>0.5625</v>
      </c>
      <c r="D44" s="294">
        <v>1</v>
      </c>
      <c r="E44" s="294">
        <v>0</v>
      </c>
      <c r="F44" s="294">
        <v>37</v>
      </c>
      <c r="G44" s="294">
        <v>160</v>
      </c>
      <c r="H44" s="294">
        <v>59</v>
      </c>
      <c r="I44" s="294" t="s">
        <v>770</v>
      </c>
      <c r="J44" s="296">
        <v>1</v>
      </c>
      <c r="K44" s="296">
        <v>0</v>
      </c>
      <c r="L44" s="296">
        <v>0</v>
      </c>
      <c r="M44" s="297">
        <v>0</v>
      </c>
      <c r="N44" s="297">
        <v>1</v>
      </c>
      <c r="O44" s="297">
        <v>0</v>
      </c>
      <c r="P44" s="298">
        <v>170</v>
      </c>
      <c r="Q44" s="299">
        <v>0</v>
      </c>
      <c r="R44" s="299">
        <v>0</v>
      </c>
      <c r="S44" s="299">
        <v>0</v>
      </c>
      <c r="T44" s="299">
        <v>1</v>
      </c>
      <c r="U44" s="300">
        <v>1</v>
      </c>
      <c r="V44" s="300">
        <v>0</v>
      </c>
      <c r="W44" s="300">
        <v>0</v>
      </c>
      <c r="X44" s="300">
        <v>0</v>
      </c>
      <c r="Y44" s="300">
        <v>0</v>
      </c>
      <c r="Z44" s="300">
        <v>0</v>
      </c>
      <c r="AA44" s="300">
        <v>0</v>
      </c>
      <c r="AB44" s="300">
        <v>0</v>
      </c>
      <c r="AC44" s="305">
        <v>0</v>
      </c>
      <c r="AD44" s="305">
        <v>0</v>
      </c>
      <c r="AE44" s="305">
        <v>0</v>
      </c>
      <c r="AF44" s="305">
        <v>1</v>
      </c>
      <c r="AG44" s="305">
        <v>0</v>
      </c>
      <c r="AH44" s="303">
        <v>1</v>
      </c>
      <c r="AI44" s="303">
        <v>0</v>
      </c>
      <c r="AJ44" s="303">
        <v>0</v>
      </c>
      <c r="AK44" s="303">
        <v>0</v>
      </c>
      <c r="AL44" s="303">
        <v>0</v>
      </c>
      <c r="AM44" s="304">
        <v>0</v>
      </c>
      <c r="AN44" s="304">
        <v>1</v>
      </c>
      <c r="AO44" s="304">
        <v>0</v>
      </c>
      <c r="AP44" s="304">
        <v>0</v>
      </c>
      <c r="AQ44" s="300">
        <v>0</v>
      </c>
      <c r="AR44" s="300">
        <v>1</v>
      </c>
      <c r="AS44" s="300">
        <v>0</v>
      </c>
      <c r="AT44" s="305">
        <v>1</v>
      </c>
      <c r="AU44" s="305">
        <v>0</v>
      </c>
      <c r="AV44" s="305">
        <v>0</v>
      </c>
      <c r="AW44" s="306">
        <v>0</v>
      </c>
      <c r="AX44" s="306">
        <v>0</v>
      </c>
      <c r="AY44" s="306">
        <v>1</v>
      </c>
      <c r="AZ44" s="306">
        <v>0</v>
      </c>
      <c r="BA44" s="306">
        <v>0</v>
      </c>
      <c r="BB44" s="305">
        <v>1</v>
      </c>
      <c r="BC44" s="305">
        <v>0</v>
      </c>
      <c r="BD44" s="305">
        <v>0</v>
      </c>
      <c r="BE44" s="305">
        <v>0</v>
      </c>
      <c r="BF44" s="300">
        <v>0</v>
      </c>
      <c r="BG44" s="300">
        <v>1</v>
      </c>
      <c r="BH44" s="300">
        <v>0</v>
      </c>
      <c r="BI44" s="300">
        <v>0</v>
      </c>
      <c r="BJ44" s="300">
        <v>0</v>
      </c>
      <c r="BK44" s="297">
        <v>0</v>
      </c>
      <c r="BL44" s="297">
        <v>0</v>
      </c>
      <c r="BM44" s="297">
        <v>0</v>
      </c>
      <c r="BN44" s="297">
        <v>0</v>
      </c>
      <c r="BO44" s="297">
        <v>1</v>
      </c>
      <c r="BP44" s="297">
        <v>0</v>
      </c>
      <c r="BQ44" s="297">
        <v>0</v>
      </c>
      <c r="BR44" s="297">
        <v>0</v>
      </c>
      <c r="BS44" s="305">
        <v>0</v>
      </c>
      <c r="BT44" s="305">
        <v>1</v>
      </c>
      <c r="BU44" s="305">
        <v>0</v>
      </c>
      <c r="BV44" s="305">
        <v>0</v>
      </c>
      <c r="BW44" s="307">
        <v>1</v>
      </c>
      <c r="BX44" s="307">
        <v>0</v>
      </c>
      <c r="BY44" s="307">
        <v>0</v>
      </c>
      <c r="BZ44" s="307">
        <v>0</v>
      </c>
      <c r="CA44" s="307">
        <v>0</v>
      </c>
      <c r="CB44" s="307">
        <v>0</v>
      </c>
      <c r="CC44" s="307">
        <v>1</v>
      </c>
      <c r="CD44" s="300">
        <v>1</v>
      </c>
      <c r="CE44" s="300">
        <v>0</v>
      </c>
      <c r="CF44" s="300">
        <v>0</v>
      </c>
      <c r="CG44" s="300">
        <v>0</v>
      </c>
      <c r="CH44" s="300">
        <v>0</v>
      </c>
      <c r="CI44" s="304">
        <v>1</v>
      </c>
      <c r="CJ44" s="304">
        <v>0</v>
      </c>
      <c r="CK44" s="297">
        <v>0</v>
      </c>
      <c r="CL44" s="297">
        <v>0</v>
      </c>
      <c r="CM44" s="297">
        <v>1</v>
      </c>
      <c r="CN44" s="297">
        <v>0</v>
      </c>
      <c r="CO44" s="307">
        <v>0</v>
      </c>
      <c r="CP44" s="307">
        <v>1</v>
      </c>
      <c r="CQ44" s="307">
        <v>0</v>
      </c>
      <c r="CR44" s="307">
        <v>0</v>
      </c>
      <c r="CS44" s="307">
        <v>0</v>
      </c>
      <c r="CT44" s="307">
        <v>0</v>
      </c>
      <c r="CU44" s="307">
        <v>1</v>
      </c>
      <c r="CV44" s="307">
        <v>0</v>
      </c>
      <c r="CW44" s="307">
        <v>0</v>
      </c>
      <c r="CX44" s="305">
        <v>0</v>
      </c>
      <c r="CY44" s="305">
        <v>1</v>
      </c>
      <c r="CZ44" s="303">
        <v>1</v>
      </c>
      <c r="DA44" s="303">
        <v>0</v>
      </c>
      <c r="DB44" s="303">
        <v>1</v>
      </c>
      <c r="DC44" s="303">
        <v>0</v>
      </c>
      <c r="DD44" s="305">
        <v>0</v>
      </c>
      <c r="DE44" s="305">
        <v>0</v>
      </c>
      <c r="DF44" s="305">
        <v>0</v>
      </c>
      <c r="DG44" s="305">
        <v>0</v>
      </c>
      <c r="DH44" s="309">
        <v>1</v>
      </c>
      <c r="DI44" s="309">
        <v>0</v>
      </c>
      <c r="DJ44" s="309">
        <v>1</v>
      </c>
      <c r="DK44" s="309">
        <v>0</v>
      </c>
      <c r="DL44" s="298">
        <v>0</v>
      </c>
      <c r="DM44" s="298">
        <v>0</v>
      </c>
      <c r="DN44" s="298">
        <v>0</v>
      </c>
      <c r="DO44" s="298">
        <v>0</v>
      </c>
      <c r="DP44" s="306">
        <v>0</v>
      </c>
      <c r="DQ44" s="306">
        <v>0</v>
      </c>
      <c r="DR44" s="306">
        <v>0</v>
      </c>
      <c r="DS44" s="306">
        <v>0</v>
      </c>
      <c r="DT44" s="297">
        <v>0</v>
      </c>
      <c r="DU44" s="297">
        <v>0</v>
      </c>
      <c r="DV44" s="297">
        <v>0</v>
      </c>
      <c r="DW44" s="297">
        <v>0</v>
      </c>
      <c r="DX44" s="306">
        <v>0</v>
      </c>
      <c r="DY44" s="306">
        <v>0</v>
      </c>
      <c r="DZ44" s="306">
        <v>0</v>
      </c>
      <c r="EA44" s="306">
        <v>0</v>
      </c>
      <c r="EB44" s="307">
        <v>0</v>
      </c>
      <c r="EC44" s="307">
        <v>1</v>
      </c>
    </row>
    <row r="45" spans="1:139" x14ac:dyDescent="0.35">
      <c r="A45" s="294">
        <v>16577</v>
      </c>
      <c r="B45" s="343">
        <v>42357</v>
      </c>
      <c r="C45" s="344">
        <v>0.60416666666666663</v>
      </c>
      <c r="D45" s="294">
        <v>1</v>
      </c>
      <c r="E45" s="294">
        <v>0</v>
      </c>
      <c r="F45" s="294">
        <v>34</v>
      </c>
      <c r="G45" s="294">
        <v>164</v>
      </c>
      <c r="H45" s="294">
        <v>57</v>
      </c>
      <c r="I45" s="294" t="s">
        <v>758</v>
      </c>
      <c r="J45" s="296">
        <v>1</v>
      </c>
      <c r="K45" s="296">
        <v>0</v>
      </c>
      <c r="L45" s="296">
        <v>0</v>
      </c>
      <c r="M45" s="297">
        <v>0</v>
      </c>
      <c r="N45" s="297">
        <v>1</v>
      </c>
      <c r="O45" s="297">
        <v>0</v>
      </c>
      <c r="P45" s="298">
        <v>0</v>
      </c>
      <c r="Q45" s="299">
        <v>0</v>
      </c>
      <c r="R45" s="299">
        <v>0</v>
      </c>
      <c r="S45" s="299">
        <v>0</v>
      </c>
      <c r="T45" s="299">
        <v>1</v>
      </c>
      <c r="U45" s="300">
        <v>0</v>
      </c>
      <c r="V45" s="300">
        <v>0</v>
      </c>
      <c r="W45" s="300">
        <v>1</v>
      </c>
      <c r="X45" s="300">
        <v>0</v>
      </c>
      <c r="Y45" s="300">
        <v>0</v>
      </c>
      <c r="Z45" s="300">
        <v>0</v>
      </c>
      <c r="AA45" s="300">
        <v>0</v>
      </c>
      <c r="AB45" s="300">
        <v>0</v>
      </c>
      <c r="AC45" s="305">
        <v>0</v>
      </c>
      <c r="AD45" s="305">
        <v>0</v>
      </c>
      <c r="AE45" s="305">
        <v>0</v>
      </c>
      <c r="AF45" s="305">
        <v>1</v>
      </c>
      <c r="AG45" s="305">
        <v>0</v>
      </c>
      <c r="AH45" s="303">
        <v>0</v>
      </c>
      <c r="AI45" s="303">
        <v>1</v>
      </c>
      <c r="AJ45" s="303">
        <v>0</v>
      </c>
      <c r="AK45" s="303">
        <v>0</v>
      </c>
      <c r="AL45" s="303">
        <v>0</v>
      </c>
      <c r="AM45" s="304">
        <v>0</v>
      </c>
      <c r="AN45" s="304">
        <v>0</v>
      </c>
      <c r="AO45" s="304">
        <v>0</v>
      </c>
      <c r="AP45" s="304">
        <v>1</v>
      </c>
      <c r="AQ45" s="300">
        <v>0</v>
      </c>
      <c r="AR45" s="300">
        <v>1</v>
      </c>
      <c r="AS45" s="300">
        <v>0</v>
      </c>
      <c r="AT45" s="305">
        <v>1</v>
      </c>
      <c r="AU45" s="305">
        <v>0</v>
      </c>
      <c r="AV45" s="305">
        <v>0</v>
      </c>
      <c r="AW45" s="306">
        <v>0</v>
      </c>
      <c r="AX45" s="306">
        <v>0</v>
      </c>
      <c r="AY45" s="306">
        <v>0</v>
      </c>
      <c r="AZ45" s="306">
        <v>1</v>
      </c>
      <c r="BA45" s="306">
        <v>0</v>
      </c>
      <c r="BB45" s="305">
        <v>1</v>
      </c>
      <c r="BC45" s="305">
        <v>0</v>
      </c>
      <c r="BD45" s="305">
        <v>0</v>
      </c>
      <c r="BE45" s="305">
        <v>0</v>
      </c>
      <c r="BF45" s="300">
        <v>0</v>
      </c>
      <c r="BG45" s="300">
        <v>0</v>
      </c>
      <c r="BH45" s="300">
        <v>0</v>
      </c>
      <c r="BI45" s="300">
        <v>1</v>
      </c>
      <c r="BJ45" s="300">
        <v>0</v>
      </c>
      <c r="BK45" s="297">
        <v>0</v>
      </c>
      <c r="BL45" s="297">
        <v>0</v>
      </c>
      <c r="BM45" s="297">
        <v>0</v>
      </c>
      <c r="BN45" s="297">
        <v>0</v>
      </c>
      <c r="BO45" s="297">
        <v>1</v>
      </c>
      <c r="BP45" s="297">
        <v>1</v>
      </c>
      <c r="BQ45" s="297">
        <v>0</v>
      </c>
      <c r="BR45" s="297">
        <v>0</v>
      </c>
      <c r="BS45" s="305">
        <v>1</v>
      </c>
      <c r="BT45" s="305">
        <v>0</v>
      </c>
      <c r="BU45" s="305">
        <v>0</v>
      </c>
      <c r="BV45" s="305">
        <v>0</v>
      </c>
      <c r="BW45" s="307">
        <v>0</v>
      </c>
      <c r="BX45" s="307">
        <v>1</v>
      </c>
      <c r="BY45" s="307">
        <v>0</v>
      </c>
      <c r="BZ45" s="307">
        <v>0</v>
      </c>
      <c r="CA45" s="307">
        <v>0</v>
      </c>
      <c r="CB45" s="307">
        <v>0</v>
      </c>
      <c r="CC45" s="307">
        <v>1</v>
      </c>
      <c r="CD45" s="300">
        <v>0</v>
      </c>
      <c r="CE45" s="300">
        <v>0</v>
      </c>
      <c r="CF45" s="300">
        <v>1</v>
      </c>
      <c r="CG45" s="300">
        <v>0</v>
      </c>
      <c r="CH45" s="300">
        <v>0</v>
      </c>
      <c r="CI45" s="304">
        <v>1</v>
      </c>
      <c r="CJ45" s="304">
        <v>0</v>
      </c>
      <c r="CK45" s="297">
        <v>0</v>
      </c>
      <c r="CL45" s="297">
        <v>0</v>
      </c>
      <c r="CM45" s="297">
        <v>1</v>
      </c>
      <c r="CN45" s="297">
        <v>0</v>
      </c>
      <c r="CO45" s="307">
        <v>1</v>
      </c>
      <c r="CP45" s="307">
        <v>0</v>
      </c>
      <c r="CQ45" s="307">
        <v>0</v>
      </c>
      <c r="CR45" s="307">
        <v>0</v>
      </c>
      <c r="CS45" s="307">
        <v>0</v>
      </c>
      <c r="CT45" s="307">
        <v>0</v>
      </c>
      <c r="CU45" s="307">
        <v>0</v>
      </c>
      <c r="CV45" s="307">
        <v>1</v>
      </c>
      <c r="CW45" s="307">
        <v>0</v>
      </c>
      <c r="CX45" s="305">
        <v>0</v>
      </c>
      <c r="CY45" s="305">
        <v>1</v>
      </c>
      <c r="CZ45" s="303">
        <v>1</v>
      </c>
      <c r="DA45" s="303">
        <v>0</v>
      </c>
      <c r="DB45" s="303">
        <v>1</v>
      </c>
      <c r="DC45" s="303">
        <v>0</v>
      </c>
      <c r="DD45" s="305">
        <v>0</v>
      </c>
      <c r="DE45" s="305">
        <v>0</v>
      </c>
      <c r="DF45" s="305">
        <v>0</v>
      </c>
      <c r="DG45" s="305">
        <v>0</v>
      </c>
      <c r="DH45" s="309">
        <v>0</v>
      </c>
      <c r="DI45" s="309">
        <v>0</v>
      </c>
      <c r="DJ45" s="309">
        <v>0</v>
      </c>
      <c r="DK45" s="309">
        <v>0</v>
      </c>
      <c r="DL45" s="298">
        <v>1</v>
      </c>
      <c r="DM45" s="298">
        <v>0</v>
      </c>
      <c r="DN45" s="298">
        <v>1</v>
      </c>
      <c r="DO45" s="298">
        <v>0</v>
      </c>
      <c r="DP45" s="306">
        <v>0</v>
      </c>
      <c r="DQ45" s="306">
        <v>0</v>
      </c>
      <c r="DR45" s="306">
        <v>0</v>
      </c>
      <c r="DS45" s="306">
        <v>0</v>
      </c>
      <c r="DT45" s="297">
        <v>0</v>
      </c>
      <c r="DU45" s="297">
        <v>0</v>
      </c>
      <c r="DV45" s="297">
        <v>0</v>
      </c>
      <c r="DW45" s="297">
        <v>0</v>
      </c>
      <c r="DX45" s="306">
        <v>0</v>
      </c>
      <c r="DY45" s="306">
        <v>0</v>
      </c>
      <c r="DZ45" s="306">
        <v>0</v>
      </c>
      <c r="EA45" s="306">
        <v>0</v>
      </c>
      <c r="EB45" s="307">
        <v>0</v>
      </c>
      <c r="EC45" s="307">
        <v>1</v>
      </c>
    </row>
    <row r="46" spans="1:139" x14ac:dyDescent="0.35">
      <c r="A46" s="294">
        <v>16608</v>
      </c>
      <c r="B46" s="343">
        <v>42359</v>
      </c>
      <c r="C46" s="344">
        <v>0.58333333333333337</v>
      </c>
      <c r="D46" s="294">
        <v>1</v>
      </c>
      <c r="E46" s="294">
        <v>0</v>
      </c>
      <c r="F46" s="294">
        <v>48</v>
      </c>
      <c r="G46" s="294">
        <v>162</v>
      </c>
      <c r="H46" s="294">
        <v>48</v>
      </c>
      <c r="I46" s="294" t="s">
        <v>771</v>
      </c>
      <c r="J46" s="296">
        <v>1</v>
      </c>
      <c r="K46" s="296">
        <v>0</v>
      </c>
      <c r="L46" s="296">
        <v>0</v>
      </c>
      <c r="M46" s="297">
        <v>0</v>
      </c>
      <c r="N46" s="297">
        <v>1</v>
      </c>
      <c r="O46" s="297">
        <v>0</v>
      </c>
      <c r="P46" s="298">
        <v>0</v>
      </c>
      <c r="Q46" s="299">
        <v>0</v>
      </c>
      <c r="R46" s="299">
        <v>0</v>
      </c>
      <c r="S46" s="299">
        <v>0</v>
      </c>
      <c r="T46" s="299">
        <v>1</v>
      </c>
      <c r="U46" s="300">
        <v>0</v>
      </c>
      <c r="V46" s="300">
        <v>1</v>
      </c>
      <c r="W46" s="300">
        <v>0</v>
      </c>
      <c r="X46" s="300">
        <v>0</v>
      </c>
      <c r="Y46" s="300">
        <v>0</v>
      </c>
      <c r="Z46" s="300">
        <v>0</v>
      </c>
      <c r="AA46" s="300">
        <v>0</v>
      </c>
      <c r="AB46" s="300">
        <v>0</v>
      </c>
      <c r="AC46" s="305">
        <v>0</v>
      </c>
      <c r="AD46" s="305">
        <v>0</v>
      </c>
      <c r="AE46" s="305">
        <v>0</v>
      </c>
      <c r="AF46" s="305">
        <v>0</v>
      </c>
      <c r="AG46" s="305">
        <v>1</v>
      </c>
      <c r="AH46" s="303">
        <v>1</v>
      </c>
      <c r="AI46" s="303">
        <v>0</v>
      </c>
      <c r="AJ46" s="303">
        <v>0</v>
      </c>
      <c r="AK46" s="303">
        <v>0</v>
      </c>
      <c r="AL46" s="303">
        <v>0</v>
      </c>
      <c r="AM46" s="304">
        <v>0</v>
      </c>
      <c r="AN46" s="304">
        <v>0</v>
      </c>
      <c r="AO46" s="304">
        <v>1</v>
      </c>
      <c r="AP46" s="304">
        <v>0</v>
      </c>
      <c r="AQ46" s="300">
        <v>1</v>
      </c>
      <c r="AR46" s="300">
        <v>0</v>
      </c>
      <c r="AS46" s="300">
        <v>0</v>
      </c>
      <c r="AT46" s="305">
        <v>1</v>
      </c>
      <c r="AU46" s="305">
        <v>0</v>
      </c>
      <c r="AV46" s="305">
        <v>0</v>
      </c>
      <c r="AW46" s="306">
        <v>0</v>
      </c>
      <c r="AX46" s="306">
        <v>0</v>
      </c>
      <c r="AY46" s="306">
        <v>1</v>
      </c>
      <c r="AZ46" s="306">
        <v>0</v>
      </c>
      <c r="BA46" s="306">
        <v>0</v>
      </c>
      <c r="BB46" s="305">
        <v>1</v>
      </c>
      <c r="BC46" s="305">
        <v>0</v>
      </c>
      <c r="BD46" s="305">
        <v>0</v>
      </c>
      <c r="BE46" s="305">
        <v>0</v>
      </c>
      <c r="BF46" s="300">
        <v>0</v>
      </c>
      <c r="BG46" s="300">
        <v>0</v>
      </c>
      <c r="BH46" s="300">
        <v>0</v>
      </c>
      <c r="BI46" s="300">
        <v>0</v>
      </c>
      <c r="BJ46" s="300">
        <v>1</v>
      </c>
      <c r="BK46" s="297">
        <v>0</v>
      </c>
      <c r="BL46" s="297">
        <v>0</v>
      </c>
      <c r="BM46" s="297">
        <v>0</v>
      </c>
      <c r="BN46" s="297">
        <v>0</v>
      </c>
      <c r="BO46" s="297">
        <v>1</v>
      </c>
      <c r="BP46" s="297">
        <v>0</v>
      </c>
      <c r="BQ46" s="297">
        <v>0</v>
      </c>
      <c r="BR46" s="297">
        <v>0</v>
      </c>
      <c r="BS46" s="305">
        <v>0</v>
      </c>
      <c r="BT46" s="305">
        <v>1</v>
      </c>
      <c r="BU46" s="305">
        <v>0</v>
      </c>
      <c r="BV46" s="305">
        <v>0</v>
      </c>
      <c r="BW46" s="307">
        <v>0</v>
      </c>
      <c r="BX46" s="307">
        <v>0</v>
      </c>
      <c r="BY46" s="307">
        <v>1</v>
      </c>
      <c r="BZ46" s="307">
        <v>0</v>
      </c>
      <c r="CA46" s="307">
        <v>0</v>
      </c>
      <c r="CB46" s="307">
        <v>0</v>
      </c>
      <c r="CC46" s="307">
        <v>1</v>
      </c>
      <c r="CD46" s="300">
        <v>1</v>
      </c>
      <c r="CE46" s="300">
        <v>0</v>
      </c>
      <c r="CF46" s="300">
        <v>0</v>
      </c>
      <c r="CG46" s="300">
        <v>0</v>
      </c>
      <c r="CH46" s="300">
        <v>0</v>
      </c>
      <c r="CI46" s="304">
        <v>1</v>
      </c>
      <c r="CJ46" s="304">
        <v>0</v>
      </c>
      <c r="CK46" s="297">
        <v>0</v>
      </c>
      <c r="CL46" s="297">
        <v>0</v>
      </c>
      <c r="CM46" s="297">
        <v>1</v>
      </c>
      <c r="CN46" s="297">
        <v>0</v>
      </c>
      <c r="CO46" s="307">
        <v>0</v>
      </c>
      <c r="CP46" s="307">
        <v>1</v>
      </c>
      <c r="CQ46" s="307">
        <v>0</v>
      </c>
      <c r="CR46" s="307">
        <v>0</v>
      </c>
      <c r="CS46" s="307">
        <v>0</v>
      </c>
      <c r="CT46" s="307">
        <v>0</v>
      </c>
      <c r="CU46" s="307">
        <v>1</v>
      </c>
      <c r="CV46" s="307">
        <v>0</v>
      </c>
      <c r="CW46" s="307">
        <v>0</v>
      </c>
      <c r="CX46" s="305">
        <v>0</v>
      </c>
      <c r="CY46" s="305">
        <v>1</v>
      </c>
      <c r="CZ46" s="303">
        <v>1</v>
      </c>
      <c r="DA46" s="303">
        <v>0</v>
      </c>
      <c r="DB46" s="303">
        <v>0</v>
      </c>
      <c r="DC46" s="303">
        <v>1</v>
      </c>
      <c r="DD46" s="305">
        <v>0</v>
      </c>
      <c r="DE46" s="305">
        <v>0</v>
      </c>
      <c r="DF46" s="305">
        <v>0</v>
      </c>
      <c r="DG46" s="305">
        <v>0</v>
      </c>
      <c r="DH46" s="309">
        <v>1</v>
      </c>
      <c r="DI46" s="309">
        <v>0</v>
      </c>
      <c r="DJ46" s="309">
        <v>0</v>
      </c>
      <c r="DK46" s="309">
        <v>1</v>
      </c>
      <c r="DL46" s="298">
        <v>0</v>
      </c>
      <c r="DM46" s="298">
        <v>0</v>
      </c>
      <c r="DN46" s="298">
        <v>0</v>
      </c>
      <c r="DO46" s="298">
        <v>0</v>
      </c>
      <c r="DP46" s="306">
        <v>0</v>
      </c>
      <c r="DQ46" s="306">
        <v>0</v>
      </c>
      <c r="DR46" s="306">
        <v>0</v>
      </c>
      <c r="DS46" s="306">
        <v>0</v>
      </c>
      <c r="DT46" s="297">
        <v>0</v>
      </c>
      <c r="DU46" s="297">
        <v>0</v>
      </c>
      <c r="DV46" s="297">
        <v>0</v>
      </c>
      <c r="DW46" s="297">
        <v>0</v>
      </c>
      <c r="DX46" s="306">
        <v>0</v>
      </c>
      <c r="DY46" s="306">
        <v>0</v>
      </c>
      <c r="DZ46" s="306">
        <v>0</v>
      </c>
      <c r="EA46" s="306">
        <v>0</v>
      </c>
      <c r="EB46" s="307">
        <v>0</v>
      </c>
      <c r="EC46" s="307">
        <v>1</v>
      </c>
    </row>
    <row r="47" spans="1:139" x14ac:dyDescent="0.35">
      <c r="A47" s="294">
        <v>16545</v>
      </c>
      <c r="B47" s="343">
        <v>42354</v>
      </c>
      <c r="C47" s="344">
        <v>0.66666666666666663</v>
      </c>
      <c r="D47" s="294">
        <v>1</v>
      </c>
      <c r="E47" s="294">
        <v>0</v>
      </c>
      <c r="F47" s="294">
        <v>45</v>
      </c>
      <c r="G47" s="294">
        <v>163</v>
      </c>
      <c r="H47" s="294">
        <v>0</v>
      </c>
      <c r="I47" s="294" t="s">
        <v>758</v>
      </c>
      <c r="J47" s="296">
        <v>1</v>
      </c>
      <c r="K47" s="296">
        <v>0</v>
      </c>
      <c r="L47" s="296">
        <v>0</v>
      </c>
      <c r="M47" s="297">
        <v>0</v>
      </c>
      <c r="N47" s="297">
        <v>1</v>
      </c>
      <c r="O47" s="297">
        <v>0</v>
      </c>
      <c r="P47" s="298">
        <v>155</v>
      </c>
      <c r="Q47" s="299">
        <v>0</v>
      </c>
      <c r="R47" s="299">
        <v>0</v>
      </c>
      <c r="S47" s="299">
        <v>0</v>
      </c>
      <c r="T47" s="299">
        <v>1</v>
      </c>
      <c r="U47" s="300">
        <v>0</v>
      </c>
      <c r="V47" s="300">
        <v>1</v>
      </c>
      <c r="W47" s="300">
        <v>0</v>
      </c>
      <c r="X47" s="300">
        <v>0</v>
      </c>
      <c r="Y47" s="300">
        <v>0</v>
      </c>
      <c r="Z47" s="300">
        <v>0</v>
      </c>
      <c r="AA47" s="300">
        <v>0</v>
      </c>
      <c r="AB47" s="300">
        <v>0</v>
      </c>
      <c r="AC47" s="305">
        <v>0</v>
      </c>
      <c r="AD47" s="305">
        <v>0</v>
      </c>
      <c r="AE47" s="305">
        <v>0</v>
      </c>
      <c r="AF47" s="305">
        <v>1</v>
      </c>
      <c r="AG47" s="305">
        <v>0</v>
      </c>
      <c r="AH47" s="303">
        <v>0</v>
      </c>
      <c r="AI47" s="303">
        <v>1</v>
      </c>
      <c r="AJ47" s="303">
        <v>0</v>
      </c>
      <c r="AK47" s="303">
        <v>0</v>
      </c>
      <c r="AL47" s="303">
        <v>0</v>
      </c>
      <c r="AM47" s="304">
        <v>0</v>
      </c>
      <c r="AN47" s="304">
        <v>0</v>
      </c>
      <c r="AO47" s="304">
        <v>0</v>
      </c>
      <c r="AP47" s="304">
        <v>1</v>
      </c>
      <c r="AQ47" s="300">
        <v>1</v>
      </c>
      <c r="AR47" s="300">
        <v>0</v>
      </c>
      <c r="AS47" s="300">
        <v>0</v>
      </c>
      <c r="AT47" s="305">
        <v>0</v>
      </c>
      <c r="AU47" s="305">
        <v>1</v>
      </c>
      <c r="AV47" s="305">
        <v>0</v>
      </c>
      <c r="AW47" s="306">
        <v>0</v>
      </c>
      <c r="AX47" s="306">
        <v>0</v>
      </c>
      <c r="AY47" s="306">
        <v>1</v>
      </c>
      <c r="AZ47" s="306">
        <v>0</v>
      </c>
      <c r="BA47" s="306">
        <v>0</v>
      </c>
      <c r="BB47" s="305">
        <v>1</v>
      </c>
      <c r="BC47" s="305">
        <v>0</v>
      </c>
      <c r="BD47" s="305">
        <v>0</v>
      </c>
      <c r="BE47" s="305">
        <v>0</v>
      </c>
      <c r="BF47" s="300">
        <v>0</v>
      </c>
      <c r="BG47" s="300">
        <v>0</v>
      </c>
      <c r="BH47" s="300">
        <v>1</v>
      </c>
      <c r="BI47" s="300">
        <v>0</v>
      </c>
      <c r="BJ47" s="300">
        <v>0</v>
      </c>
      <c r="BK47" s="297">
        <v>0</v>
      </c>
      <c r="BL47" s="297">
        <v>0</v>
      </c>
      <c r="BM47" s="297">
        <v>0</v>
      </c>
      <c r="BN47" s="297">
        <v>0</v>
      </c>
      <c r="BO47" s="297">
        <v>1</v>
      </c>
      <c r="BP47" s="297">
        <v>0</v>
      </c>
      <c r="BQ47" s="297">
        <v>0</v>
      </c>
      <c r="BR47" s="297">
        <v>1</v>
      </c>
      <c r="BS47" s="305">
        <v>0</v>
      </c>
      <c r="BT47" s="305">
        <v>0</v>
      </c>
      <c r="BU47" s="305">
        <v>0</v>
      </c>
      <c r="BV47" s="305">
        <v>1</v>
      </c>
      <c r="BW47" s="307">
        <v>0</v>
      </c>
      <c r="BX47" s="307">
        <v>0</v>
      </c>
      <c r="BY47" s="307">
        <v>0</v>
      </c>
      <c r="BZ47" s="307">
        <v>0</v>
      </c>
      <c r="CA47" s="307">
        <v>1</v>
      </c>
      <c r="CB47" s="307">
        <v>0</v>
      </c>
      <c r="CC47" s="307">
        <v>1</v>
      </c>
      <c r="CD47" s="300">
        <v>0</v>
      </c>
      <c r="CE47" s="300">
        <v>0</v>
      </c>
      <c r="CF47" s="300">
        <v>1</v>
      </c>
      <c r="CG47" s="300">
        <v>0</v>
      </c>
      <c r="CH47" s="300">
        <v>0</v>
      </c>
      <c r="CI47" s="304">
        <v>1</v>
      </c>
      <c r="CJ47" s="304">
        <v>0</v>
      </c>
      <c r="CK47" s="297">
        <v>0</v>
      </c>
      <c r="CL47" s="297">
        <v>0</v>
      </c>
      <c r="CM47" s="297">
        <v>1</v>
      </c>
      <c r="CN47" s="297">
        <v>0</v>
      </c>
      <c r="CO47" s="307">
        <v>1</v>
      </c>
      <c r="CP47" s="307">
        <v>0</v>
      </c>
      <c r="CQ47" s="307">
        <v>0</v>
      </c>
      <c r="CR47" s="307">
        <v>0</v>
      </c>
      <c r="CS47" s="307">
        <v>1</v>
      </c>
      <c r="CT47" s="307">
        <v>0</v>
      </c>
      <c r="CU47" s="307">
        <v>0</v>
      </c>
      <c r="CV47" s="307">
        <v>0</v>
      </c>
      <c r="CW47" s="307">
        <v>0</v>
      </c>
      <c r="CX47" s="305">
        <v>0</v>
      </c>
      <c r="CY47" s="305">
        <v>1</v>
      </c>
      <c r="CZ47" s="303">
        <v>0</v>
      </c>
      <c r="DA47" s="303">
        <v>0</v>
      </c>
      <c r="DB47" s="303">
        <v>0</v>
      </c>
      <c r="DC47" s="303">
        <v>0</v>
      </c>
      <c r="DD47" s="305">
        <v>0</v>
      </c>
      <c r="DE47" s="305">
        <v>0</v>
      </c>
      <c r="DF47" s="305">
        <v>0</v>
      </c>
      <c r="DG47" s="305">
        <v>0</v>
      </c>
      <c r="DH47" s="309">
        <v>1</v>
      </c>
      <c r="DI47" s="309">
        <v>0</v>
      </c>
      <c r="DJ47" s="309">
        <v>0</v>
      </c>
      <c r="DK47" s="309">
        <v>1</v>
      </c>
      <c r="DL47" s="298">
        <v>0</v>
      </c>
      <c r="DM47" s="298">
        <v>0</v>
      </c>
      <c r="DN47" s="298">
        <v>0</v>
      </c>
      <c r="DO47" s="298">
        <v>0</v>
      </c>
      <c r="DP47" s="306">
        <v>0</v>
      </c>
      <c r="DQ47" s="306">
        <v>0</v>
      </c>
      <c r="DR47" s="306">
        <v>0</v>
      </c>
      <c r="DS47" s="306">
        <v>0</v>
      </c>
      <c r="DT47" s="297">
        <v>0</v>
      </c>
      <c r="DU47" s="297">
        <v>0</v>
      </c>
      <c r="DV47" s="297">
        <v>0</v>
      </c>
      <c r="DW47" s="297">
        <v>0</v>
      </c>
      <c r="DX47" s="306">
        <v>0</v>
      </c>
      <c r="DY47" s="306">
        <v>0</v>
      </c>
      <c r="DZ47" s="306">
        <v>0</v>
      </c>
      <c r="EA47" s="306">
        <v>0</v>
      </c>
      <c r="EB47" s="307">
        <v>0</v>
      </c>
      <c r="EC47" s="307">
        <v>1</v>
      </c>
    </row>
    <row r="48" spans="1:139" x14ac:dyDescent="0.35">
      <c r="A48" s="294">
        <v>16546</v>
      </c>
      <c r="B48" s="343">
        <v>42353</v>
      </c>
      <c r="C48" s="344">
        <v>0.65625</v>
      </c>
      <c r="D48" s="294">
        <v>1</v>
      </c>
      <c r="E48" s="294">
        <v>0</v>
      </c>
      <c r="F48" s="294">
        <v>62</v>
      </c>
      <c r="G48" s="294">
        <v>164</v>
      </c>
      <c r="H48" s="294">
        <v>70</v>
      </c>
      <c r="I48" s="294" t="s">
        <v>758</v>
      </c>
      <c r="J48" s="296">
        <v>1</v>
      </c>
      <c r="K48" s="296">
        <v>0</v>
      </c>
      <c r="L48" s="296">
        <v>0</v>
      </c>
      <c r="M48" s="297">
        <v>1</v>
      </c>
      <c r="N48" s="297">
        <v>0</v>
      </c>
      <c r="O48" s="297">
        <v>0</v>
      </c>
      <c r="P48" s="298">
        <v>150</v>
      </c>
      <c r="Q48" s="299">
        <v>1</v>
      </c>
      <c r="R48" s="299">
        <v>0</v>
      </c>
      <c r="S48" s="299">
        <v>0</v>
      </c>
      <c r="T48" s="299">
        <v>0</v>
      </c>
      <c r="U48" s="300">
        <v>0</v>
      </c>
      <c r="V48" s="300">
        <v>1</v>
      </c>
      <c r="W48" s="300">
        <v>0</v>
      </c>
      <c r="X48" s="300">
        <v>0</v>
      </c>
      <c r="Y48" s="300">
        <v>0</v>
      </c>
      <c r="Z48" s="300">
        <v>0</v>
      </c>
      <c r="AA48" s="300">
        <v>0</v>
      </c>
      <c r="AB48" s="300">
        <v>0</v>
      </c>
      <c r="AC48" s="305">
        <v>0</v>
      </c>
      <c r="AD48" s="305">
        <v>0</v>
      </c>
      <c r="AE48" s="305">
        <v>0</v>
      </c>
      <c r="AF48" s="305">
        <v>1</v>
      </c>
      <c r="AG48" s="305">
        <v>0</v>
      </c>
      <c r="AH48" s="303">
        <v>0</v>
      </c>
      <c r="AI48" s="303">
        <v>0</v>
      </c>
      <c r="AJ48" s="303">
        <v>1</v>
      </c>
      <c r="AK48" s="303">
        <v>0</v>
      </c>
      <c r="AL48" s="303">
        <v>0</v>
      </c>
      <c r="AM48" s="304">
        <v>0</v>
      </c>
      <c r="AN48" s="304">
        <v>0</v>
      </c>
      <c r="AO48" s="304">
        <v>0</v>
      </c>
      <c r="AP48" s="304">
        <v>1</v>
      </c>
      <c r="AQ48" s="300">
        <v>0</v>
      </c>
      <c r="AR48" s="300">
        <v>1</v>
      </c>
      <c r="AS48" s="300">
        <v>0</v>
      </c>
      <c r="AT48" s="305">
        <v>0</v>
      </c>
      <c r="AU48" s="305">
        <v>1</v>
      </c>
      <c r="AV48" s="305">
        <v>0</v>
      </c>
      <c r="AW48" s="306">
        <v>0</v>
      </c>
      <c r="AX48" s="306">
        <v>0</v>
      </c>
      <c r="AY48" s="306">
        <v>1</v>
      </c>
      <c r="AZ48" s="306">
        <v>0</v>
      </c>
      <c r="BA48" s="306">
        <v>0</v>
      </c>
      <c r="BB48" s="305">
        <v>1</v>
      </c>
      <c r="BC48" s="305">
        <v>0</v>
      </c>
      <c r="BD48" s="305">
        <v>0</v>
      </c>
      <c r="BE48" s="305">
        <v>0</v>
      </c>
      <c r="BF48" s="300">
        <v>0</v>
      </c>
      <c r="BG48" s="300">
        <v>0</v>
      </c>
      <c r="BH48" s="300">
        <v>1</v>
      </c>
      <c r="BI48" s="300">
        <v>0</v>
      </c>
      <c r="BJ48" s="300">
        <v>0</v>
      </c>
      <c r="BK48" s="297">
        <v>0</v>
      </c>
      <c r="BL48" s="297">
        <v>0</v>
      </c>
      <c r="BM48" s="297">
        <v>1</v>
      </c>
      <c r="BN48" s="297">
        <v>0</v>
      </c>
      <c r="BO48" s="297">
        <v>0</v>
      </c>
      <c r="BP48" s="297">
        <v>1</v>
      </c>
      <c r="BQ48" s="297">
        <v>0</v>
      </c>
      <c r="BR48" s="297">
        <v>0</v>
      </c>
      <c r="BS48" s="305">
        <v>0</v>
      </c>
      <c r="BT48" s="305">
        <v>1</v>
      </c>
      <c r="BU48" s="305">
        <v>0</v>
      </c>
      <c r="BV48" s="305">
        <v>0</v>
      </c>
      <c r="BW48" s="307">
        <v>0</v>
      </c>
      <c r="BX48" s="307">
        <v>0</v>
      </c>
      <c r="BY48" s="307">
        <v>1</v>
      </c>
      <c r="BZ48" s="307">
        <v>0</v>
      </c>
      <c r="CA48" s="307">
        <v>0</v>
      </c>
      <c r="CB48" s="307">
        <v>0</v>
      </c>
      <c r="CC48" s="307">
        <v>1</v>
      </c>
      <c r="CD48" s="300">
        <v>0</v>
      </c>
      <c r="CE48" s="300">
        <v>1</v>
      </c>
      <c r="CF48" s="300">
        <v>0</v>
      </c>
      <c r="CG48" s="300">
        <v>0</v>
      </c>
      <c r="CH48" s="300">
        <v>0</v>
      </c>
      <c r="CI48" s="304">
        <v>1</v>
      </c>
      <c r="CJ48" s="304">
        <v>0</v>
      </c>
      <c r="CK48" s="297">
        <v>0</v>
      </c>
      <c r="CL48" s="297">
        <v>1</v>
      </c>
      <c r="CM48" s="297">
        <v>0</v>
      </c>
      <c r="CN48" s="297">
        <v>0</v>
      </c>
      <c r="CO48" s="307">
        <v>1</v>
      </c>
      <c r="CP48" s="307">
        <v>0</v>
      </c>
      <c r="CQ48" s="307">
        <v>0</v>
      </c>
      <c r="CR48" s="307">
        <v>0</v>
      </c>
      <c r="CS48" s="307">
        <v>0</v>
      </c>
      <c r="CT48" s="307">
        <v>0</v>
      </c>
      <c r="CU48" s="307">
        <v>0</v>
      </c>
      <c r="CV48" s="307">
        <v>0</v>
      </c>
      <c r="CW48" s="307">
        <v>1</v>
      </c>
      <c r="CX48" s="305">
        <v>0</v>
      </c>
      <c r="CY48" s="305">
        <v>1</v>
      </c>
      <c r="CZ48" s="303">
        <v>0</v>
      </c>
      <c r="DA48" s="303">
        <v>0</v>
      </c>
      <c r="DB48" s="303">
        <v>0</v>
      </c>
      <c r="DC48" s="303">
        <v>0</v>
      </c>
      <c r="DD48" s="305">
        <v>0</v>
      </c>
      <c r="DE48" s="305">
        <v>0</v>
      </c>
      <c r="DF48" s="305">
        <v>0</v>
      </c>
      <c r="DG48" s="305">
        <v>0</v>
      </c>
      <c r="DH48" s="309">
        <v>1</v>
      </c>
      <c r="DI48" s="309">
        <v>0</v>
      </c>
      <c r="DJ48" s="309">
        <v>1</v>
      </c>
      <c r="DK48" s="309">
        <v>0</v>
      </c>
      <c r="DL48" s="298">
        <v>0</v>
      </c>
      <c r="DM48" s="298">
        <v>0</v>
      </c>
      <c r="DN48" s="298">
        <v>0</v>
      </c>
      <c r="DO48" s="298">
        <v>0</v>
      </c>
      <c r="DP48" s="306">
        <v>0</v>
      </c>
      <c r="DQ48" s="306">
        <v>0</v>
      </c>
      <c r="DR48" s="306">
        <v>0</v>
      </c>
      <c r="DS48" s="306">
        <v>0</v>
      </c>
      <c r="DT48" s="297">
        <v>0</v>
      </c>
      <c r="DU48" s="297">
        <v>0</v>
      </c>
      <c r="DV48" s="297">
        <v>0</v>
      </c>
      <c r="DW48" s="297">
        <v>0</v>
      </c>
      <c r="DX48" s="306">
        <v>0</v>
      </c>
      <c r="DY48" s="306">
        <v>0</v>
      </c>
      <c r="DZ48" s="306">
        <v>0</v>
      </c>
      <c r="EA48" s="306">
        <v>0</v>
      </c>
      <c r="EB48" s="307">
        <v>1</v>
      </c>
      <c r="EC48" s="307">
        <v>0</v>
      </c>
      <c r="ED48" s="310">
        <v>1</v>
      </c>
      <c r="EE48" s="310">
        <v>0</v>
      </c>
      <c r="EF48" s="311" t="s">
        <v>772</v>
      </c>
      <c r="EG48" s="312">
        <v>1</v>
      </c>
    </row>
    <row r="49" spans="1:141" x14ac:dyDescent="0.35">
      <c r="A49" s="294">
        <v>16632</v>
      </c>
      <c r="B49" s="343">
        <v>42360</v>
      </c>
      <c r="C49" s="344">
        <v>0.625</v>
      </c>
      <c r="D49" s="294">
        <v>1</v>
      </c>
      <c r="E49" s="294">
        <v>0</v>
      </c>
      <c r="F49" s="294">
        <v>36</v>
      </c>
      <c r="G49" s="294">
        <v>170</v>
      </c>
      <c r="H49" s="294">
        <v>55</v>
      </c>
      <c r="I49" s="294" t="s">
        <v>758</v>
      </c>
      <c r="J49" s="296">
        <v>1</v>
      </c>
      <c r="K49" s="296">
        <v>0</v>
      </c>
      <c r="L49" s="296">
        <v>0</v>
      </c>
      <c r="M49" s="297">
        <v>1</v>
      </c>
      <c r="N49" s="297">
        <v>0</v>
      </c>
      <c r="O49" s="297">
        <v>0</v>
      </c>
      <c r="P49" s="298">
        <v>160</v>
      </c>
      <c r="Q49" s="299">
        <v>1</v>
      </c>
      <c r="R49" s="299">
        <v>0</v>
      </c>
      <c r="S49" s="299">
        <v>0</v>
      </c>
      <c r="T49" s="299">
        <v>0</v>
      </c>
      <c r="U49" s="300">
        <v>0</v>
      </c>
      <c r="V49" s="300">
        <v>0</v>
      </c>
      <c r="W49" s="300">
        <v>1</v>
      </c>
      <c r="X49" s="300">
        <v>0</v>
      </c>
      <c r="Y49" s="300">
        <v>0</v>
      </c>
      <c r="Z49" s="300">
        <v>0</v>
      </c>
      <c r="AA49" s="300">
        <v>0</v>
      </c>
      <c r="AB49" s="300">
        <v>0</v>
      </c>
      <c r="AC49" s="305">
        <v>0</v>
      </c>
      <c r="AD49" s="305">
        <v>1</v>
      </c>
      <c r="AE49" s="305">
        <v>0</v>
      </c>
      <c r="AF49" s="305">
        <v>0</v>
      </c>
      <c r="AG49" s="305">
        <v>0</v>
      </c>
      <c r="AH49" s="303">
        <v>1</v>
      </c>
      <c r="AI49" s="303">
        <v>0</v>
      </c>
      <c r="AJ49" s="303">
        <v>0</v>
      </c>
      <c r="AK49" s="303">
        <v>0</v>
      </c>
      <c r="AL49" s="303">
        <v>0</v>
      </c>
      <c r="AM49" s="304">
        <v>1</v>
      </c>
      <c r="AN49" s="304">
        <v>0</v>
      </c>
      <c r="AO49" s="304">
        <v>0</v>
      </c>
      <c r="AP49" s="304">
        <v>0</v>
      </c>
      <c r="AQ49" s="300">
        <v>1</v>
      </c>
      <c r="AR49" s="300">
        <v>0</v>
      </c>
      <c r="AS49" s="300">
        <v>0</v>
      </c>
      <c r="AT49" s="305">
        <v>1</v>
      </c>
      <c r="AU49" s="305">
        <v>0</v>
      </c>
      <c r="AV49" s="305">
        <v>0</v>
      </c>
      <c r="AW49" s="306">
        <v>0</v>
      </c>
      <c r="AX49" s="306">
        <v>0</v>
      </c>
      <c r="AY49" s="306">
        <v>0</v>
      </c>
      <c r="AZ49" s="306">
        <v>1</v>
      </c>
      <c r="BA49" s="306">
        <v>0</v>
      </c>
      <c r="BB49" s="305">
        <v>0</v>
      </c>
      <c r="BC49" s="305">
        <v>0</v>
      </c>
      <c r="BD49" s="305">
        <v>0</v>
      </c>
      <c r="BE49" s="305">
        <v>1</v>
      </c>
      <c r="BF49" s="300">
        <v>0</v>
      </c>
      <c r="BG49" s="300">
        <v>0</v>
      </c>
      <c r="BH49" s="300">
        <v>0</v>
      </c>
      <c r="BI49" s="300">
        <v>0</v>
      </c>
      <c r="BJ49" s="300">
        <v>1</v>
      </c>
      <c r="BK49" s="297">
        <v>0</v>
      </c>
      <c r="BL49" s="297">
        <v>0</v>
      </c>
      <c r="BM49" s="297">
        <v>0</v>
      </c>
      <c r="BN49" s="297">
        <v>0</v>
      </c>
      <c r="BO49" s="297">
        <v>1</v>
      </c>
      <c r="BP49" s="297">
        <v>0</v>
      </c>
      <c r="BQ49" s="297">
        <v>0</v>
      </c>
      <c r="BR49" s="297">
        <v>0</v>
      </c>
      <c r="BS49" s="305">
        <v>0</v>
      </c>
      <c r="BT49" s="305">
        <v>0</v>
      </c>
      <c r="BU49" s="305">
        <v>1</v>
      </c>
      <c r="BV49" s="305">
        <v>0</v>
      </c>
      <c r="BW49" s="307">
        <v>0</v>
      </c>
      <c r="BX49" s="307">
        <v>0</v>
      </c>
      <c r="BY49" s="307">
        <v>1</v>
      </c>
      <c r="BZ49" s="307">
        <v>0</v>
      </c>
      <c r="CA49" s="307">
        <v>0</v>
      </c>
      <c r="CB49" s="307">
        <v>0</v>
      </c>
      <c r="CC49" s="307">
        <v>1</v>
      </c>
      <c r="CD49" s="300">
        <v>0</v>
      </c>
      <c r="CE49" s="300">
        <v>1</v>
      </c>
      <c r="CF49" s="300">
        <v>0</v>
      </c>
      <c r="CG49" s="300">
        <v>0</v>
      </c>
      <c r="CH49" s="300">
        <v>0</v>
      </c>
      <c r="CI49" s="304">
        <v>1</v>
      </c>
      <c r="CJ49" s="304">
        <v>0</v>
      </c>
      <c r="CK49" s="297">
        <v>0</v>
      </c>
      <c r="CL49" s="297">
        <v>1</v>
      </c>
      <c r="CM49" s="297">
        <v>0</v>
      </c>
      <c r="CN49" s="297">
        <v>0</v>
      </c>
      <c r="CO49" s="307">
        <v>1</v>
      </c>
      <c r="CP49" s="307">
        <v>0</v>
      </c>
      <c r="CQ49" s="307">
        <v>0</v>
      </c>
      <c r="CR49" s="307">
        <v>0</v>
      </c>
      <c r="CS49" s="307">
        <v>0</v>
      </c>
      <c r="CT49" s="307">
        <v>0</v>
      </c>
      <c r="CU49" s="307">
        <v>1</v>
      </c>
      <c r="CV49" s="307">
        <v>0</v>
      </c>
      <c r="CW49" s="307">
        <v>0</v>
      </c>
      <c r="CX49" s="305">
        <v>0</v>
      </c>
      <c r="CY49" s="305">
        <v>1</v>
      </c>
      <c r="CZ49" s="303">
        <v>0</v>
      </c>
      <c r="DA49" s="303">
        <v>0</v>
      </c>
      <c r="DB49" s="303">
        <v>0</v>
      </c>
      <c r="DC49" s="303">
        <v>0</v>
      </c>
      <c r="DD49" s="305">
        <v>0</v>
      </c>
      <c r="DE49" s="305">
        <v>0</v>
      </c>
      <c r="DF49" s="305">
        <v>0</v>
      </c>
      <c r="DG49" s="305">
        <v>0</v>
      </c>
      <c r="DH49" s="309">
        <v>0</v>
      </c>
      <c r="DI49" s="309">
        <v>0</v>
      </c>
      <c r="DJ49" s="309">
        <v>0</v>
      </c>
      <c r="DK49" s="309">
        <v>0</v>
      </c>
      <c r="DL49" s="298">
        <v>1</v>
      </c>
      <c r="DM49" s="298">
        <v>0</v>
      </c>
      <c r="DN49" s="298">
        <v>0</v>
      </c>
      <c r="DO49" s="298">
        <v>1</v>
      </c>
      <c r="DP49" s="306">
        <v>0</v>
      </c>
      <c r="DQ49" s="306">
        <v>0</v>
      </c>
      <c r="DR49" s="306">
        <v>0</v>
      </c>
      <c r="DS49" s="306">
        <v>0</v>
      </c>
      <c r="DT49" s="297">
        <v>0</v>
      </c>
      <c r="DU49" s="297">
        <v>0</v>
      </c>
      <c r="DV49" s="297">
        <v>0</v>
      </c>
      <c r="DW49" s="297">
        <v>0</v>
      </c>
      <c r="DX49" s="306">
        <v>0</v>
      </c>
      <c r="DY49" s="306">
        <v>0</v>
      </c>
      <c r="DZ49" s="306">
        <v>0</v>
      </c>
      <c r="EA49" s="306">
        <v>0</v>
      </c>
      <c r="EB49" s="307">
        <v>0</v>
      </c>
      <c r="EC49" s="307">
        <v>1</v>
      </c>
    </row>
    <row r="50" spans="1:141" x14ac:dyDescent="0.35">
      <c r="A50" s="294">
        <v>10567</v>
      </c>
      <c r="B50" s="343">
        <v>42359</v>
      </c>
      <c r="C50" s="344">
        <v>0.5625</v>
      </c>
      <c r="D50" s="294">
        <v>0</v>
      </c>
      <c r="E50" s="294">
        <v>1</v>
      </c>
      <c r="F50" s="294">
        <v>50</v>
      </c>
      <c r="G50" s="294">
        <v>182</v>
      </c>
      <c r="H50" s="294">
        <v>170</v>
      </c>
      <c r="I50" s="294" t="s">
        <v>758</v>
      </c>
      <c r="J50" s="296">
        <v>1</v>
      </c>
      <c r="K50" s="296">
        <v>0</v>
      </c>
      <c r="L50" s="296">
        <v>0</v>
      </c>
      <c r="M50" s="297">
        <v>1</v>
      </c>
      <c r="N50" s="297">
        <v>0</v>
      </c>
      <c r="O50" s="297">
        <v>0</v>
      </c>
      <c r="P50" s="298">
        <v>175</v>
      </c>
      <c r="Q50" s="299">
        <v>1</v>
      </c>
      <c r="R50" s="299">
        <v>0</v>
      </c>
      <c r="S50" s="299">
        <v>0</v>
      </c>
      <c r="T50" s="299">
        <v>0</v>
      </c>
      <c r="U50" s="300">
        <v>1</v>
      </c>
      <c r="V50" s="300">
        <v>0</v>
      </c>
      <c r="W50" s="300">
        <v>0</v>
      </c>
      <c r="X50" s="300">
        <v>0</v>
      </c>
      <c r="Y50" s="300">
        <v>0</v>
      </c>
      <c r="Z50" s="300">
        <v>0</v>
      </c>
      <c r="AA50" s="300">
        <v>0</v>
      </c>
      <c r="AB50" s="300">
        <v>0</v>
      </c>
      <c r="AC50" s="305">
        <v>0</v>
      </c>
      <c r="AD50" s="305">
        <v>0</v>
      </c>
      <c r="AE50" s="305">
        <v>0</v>
      </c>
      <c r="AF50" s="305">
        <v>1</v>
      </c>
      <c r="AG50" s="305">
        <v>0</v>
      </c>
      <c r="AH50" s="303">
        <v>1</v>
      </c>
      <c r="AI50" s="303">
        <v>0</v>
      </c>
      <c r="AJ50" s="303">
        <v>0</v>
      </c>
      <c r="AK50" s="303">
        <v>0</v>
      </c>
      <c r="AL50" s="303">
        <v>0</v>
      </c>
      <c r="AM50" s="304">
        <v>0</v>
      </c>
      <c r="AN50" s="304">
        <v>0</v>
      </c>
      <c r="AO50" s="304">
        <v>1</v>
      </c>
      <c r="AP50" s="304">
        <v>0</v>
      </c>
      <c r="AQ50" s="300">
        <v>1</v>
      </c>
      <c r="AR50" s="300">
        <v>0</v>
      </c>
      <c r="AS50" s="300">
        <v>0</v>
      </c>
      <c r="AT50" s="305">
        <v>1</v>
      </c>
      <c r="AU50" s="305">
        <v>0</v>
      </c>
      <c r="AV50" s="305">
        <v>0</v>
      </c>
      <c r="AW50" s="306">
        <v>0</v>
      </c>
      <c r="AX50" s="306">
        <v>0</v>
      </c>
      <c r="AY50" s="306">
        <v>1</v>
      </c>
      <c r="AZ50" s="306">
        <v>0</v>
      </c>
      <c r="BA50" s="306">
        <v>0</v>
      </c>
      <c r="BB50" s="305">
        <v>1</v>
      </c>
      <c r="BC50" s="305">
        <v>0</v>
      </c>
      <c r="BD50" s="305">
        <v>0</v>
      </c>
      <c r="BE50" s="305">
        <v>0</v>
      </c>
      <c r="BF50" s="300">
        <v>0</v>
      </c>
      <c r="BG50" s="300">
        <v>0</v>
      </c>
      <c r="BH50" s="300">
        <v>0</v>
      </c>
      <c r="BI50" s="300">
        <v>0</v>
      </c>
      <c r="BJ50" s="300">
        <v>1</v>
      </c>
      <c r="BK50" s="297">
        <v>0</v>
      </c>
      <c r="BL50" s="297">
        <v>0</v>
      </c>
      <c r="BM50" s="297">
        <v>0</v>
      </c>
      <c r="BN50" s="297">
        <v>0</v>
      </c>
      <c r="BO50" s="297">
        <v>1</v>
      </c>
      <c r="BP50" s="297">
        <v>0</v>
      </c>
      <c r="BQ50" s="297">
        <v>0</v>
      </c>
      <c r="BR50" s="297">
        <v>1</v>
      </c>
      <c r="BS50" s="305">
        <v>0</v>
      </c>
      <c r="BT50" s="305">
        <v>0</v>
      </c>
      <c r="BU50" s="305">
        <v>0</v>
      </c>
      <c r="BV50" s="305">
        <v>0</v>
      </c>
      <c r="BW50" s="307">
        <v>0</v>
      </c>
      <c r="BX50" s="307">
        <v>0</v>
      </c>
      <c r="BY50" s="307">
        <v>1</v>
      </c>
      <c r="BZ50" s="307">
        <v>0</v>
      </c>
      <c r="CA50" s="307">
        <v>0</v>
      </c>
      <c r="CB50" s="307">
        <v>1</v>
      </c>
      <c r="CC50" s="307">
        <v>0</v>
      </c>
      <c r="CD50" s="300">
        <v>0</v>
      </c>
      <c r="CE50" s="300">
        <v>0</v>
      </c>
      <c r="CF50" s="300">
        <v>0</v>
      </c>
      <c r="CG50" s="300">
        <v>1</v>
      </c>
      <c r="CH50" s="300">
        <v>0</v>
      </c>
      <c r="CI50" s="304">
        <v>1</v>
      </c>
      <c r="CJ50" s="304">
        <v>0</v>
      </c>
      <c r="CK50" s="297">
        <v>0</v>
      </c>
      <c r="CL50" s="297">
        <v>1</v>
      </c>
      <c r="CM50" s="297">
        <v>0</v>
      </c>
      <c r="CN50" s="297">
        <v>0</v>
      </c>
      <c r="CO50" s="307">
        <v>1</v>
      </c>
      <c r="CP50" s="307">
        <v>0</v>
      </c>
      <c r="CQ50" s="307">
        <v>0</v>
      </c>
      <c r="CZ50" s="303">
        <v>0</v>
      </c>
      <c r="DA50" s="303">
        <v>0</v>
      </c>
      <c r="DB50" s="303">
        <v>0</v>
      </c>
      <c r="DC50" s="303">
        <v>0</v>
      </c>
      <c r="DD50" s="305">
        <v>0</v>
      </c>
      <c r="DE50" s="305">
        <v>0</v>
      </c>
      <c r="DF50" s="305">
        <v>0</v>
      </c>
      <c r="DG50" s="305">
        <v>0</v>
      </c>
      <c r="DH50" s="309">
        <v>0</v>
      </c>
      <c r="DI50" s="309">
        <v>0</v>
      </c>
      <c r="DJ50" s="309">
        <v>0</v>
      </c>
      <c r="DK50" s="309">
        <v>0</v>
      </c>
      <c r="DL50" s="298">
        <v>1</v>
      </c>
      <c r="DM50" s="298">
        <v>0</v>
      </c>
      <c r="DN50" s="298">
        <v>1</v>
      </c>
      <c r="DO50" s="298">
        <v>0</v>
      </c>
      <c r="DP50" s="306">
        <v>0</v>
      </c>
      <c r="DQ50" s="306">
        <v>0</v>
      </c>
      <c r="DR50" s="306">
        <v>0</v>
      </c>
      <c r="DS50" s="306">
        <v>0</v>
      </c>
      <c r="DT50" s="297">
        <v>0</v>
      </c>
      <c r="DU50" s="297">
        <v>0</v>
      </c>
      <c r="DV50" s="297">
        <v>0</v>
      </c>
      <c r="DW50" s="297">
        <v>0</v>
      </c>
      <c r="DX50" s="306">
        <v>0</v>
      </c>
      <c r="DY50" s="306">
        <v>0</v>
      </c>
      <c r="DZ50" s="306">
        <v>0</v>
      </c>
      <c r="EA50" s="306">
        <v>0</v>
      </c>
      <c r="EB50" s="307">
        <v>0</v>
      </c>
      <c r="EC50" s="307">
        <v>1</v>
      </c>
    </row>
    <row r="51" spans="1:141" x14ac:dyDescent="0.35">
      <c r="A51" s="294">
        <v>16685</v>
      </c>
      <c r="B51" s="343">
        <v>42363</v>
      </c>
      <c r="C51" s="344">
        <v>0.625</v>
      </c>
      <c r="D51" s="294">
        <v>1</v>
      </c>
      <c r="E51" s="294">
        <v>0</v>
      </c>
      <c r="F51" s="294">
        <v>34</v>
      </c>
      <c r="G51" s="294">
        <v>156</v>
      </c>
      <c r="H51" s="294">
        <v>58</v>
      </c>
      <c r="I51" s="294" t="s">
        <v>758</v>
      </c>
      <c r="J51" s="296">
        <v>1</v>
      </c>
      <c r="K51" s="296">
        <v>0</v>
      </c>
      <c r="L51" s="296">
        <v>0</v>
      </c>
      <c r="M51" s="297">
        <v>1</v>
      </c>
      <c r="N51" s="297">
        <v>0</v>
      </c>
      <c r="O51" s="297">
        <v>0</v>
      </c>
      <c r="P51" s="298">
        <v>100</v>
      </c>
      <c r="Q51" s="299">
        <v>0</v>
      </c>
      <c r="R51" s="299">
        <v>0</v>
      </c>
      <c r="S51" s="299">
        <v>1</v>
      </c>
      <c r="T51" s="299">
        <v>0</v>
      </c>
      <c r="U51" s="300">
        <v>0</v>
      </c>
      <c r="V51" s="300">
        <v>1</v>
      </c>
      <c r="W51" s="300">
        <v>0</v>
      </c>
      <c r="X51" s="300">
        <v>0</v>
      </c>
      <c r="Y51" s="300">
        <v>0</v>
      </c>
      <c r="Z51" s="300">
        <v>0</v>
      </c>
      <c r="AA51" s="300">
        <v>0</v>
      </c>
      <c r="AB51" s="300">
        <v>0</v>
      </c>
      <c r="AC51" s="305">
        <v>0</v>
      </c>
      <c r="AD51" s="305">
        <v>0</v>
      </c>
      <c r="AE51" s="305">
        <v>0</v>
      </c>
      <c r="AF51" s="305">
        <v>1</v>
      </c>
      <c r="AG51" s="305">
        <v>0</v>
      </c>
      <c r="AH51" s="303">
        <v>0</v>
      </c>
      <c r="AI51" s="303">
        <v>1</v>
      </c>
      <c r="AJ51" s="303">
        <v>0</v>
      </c>
      <c r="AK51" s="303">
        <v>0</v>
      </c>
      <c r="AL51" s="303">
        <v>0</v>
      </c>
      <c r="AM51" s="304">
        <v>1</v>
      </c>
      <c r="AN51" s="304">
        <v>0</v>
      </c>
      <c r="AO51" s="304">
        <v>1</v>
      </c>
      <c r="AP51" s="304">
        <v>0</v>
      </c>
      <c r="AQ51" s="300">
        <v>0</v>
      </c>
      <c r="AR51" s="300">
        <v>1</v>
      </c>
      <c r="AS51" s="300">
        <v>0</v>
      </c>
      <c r="AT51" s="305">
        <v>1</v>
      </c>
      <c r="AU51" s="305">
        <v>0</v>
      </c>
      <c r="AV51" s="305">
        <v>0</v>
      </c>
      <c r="AW51" s="306">
        <v>0</v>
      </c>
      <c r="AX51" s="306">
        <v>1</v>
      </c>
      <c r="AY51" s="306">
        <v>0</v>
      </c>
      <c r="AZ51" s="306">
        <v>0</v>
      </c>
      <c r="BA51" s="306">
        <v>0</v>
      </c>
      <c r="BB51" s="305">
        <v>1</v>
      </c>
      <c r="BC51" s="305">
        <v>0</v>
      </c>
      <c r="BD51" s="305">
        <v>0</v>
      </c>
      <c r="BE51" s="305">
        <v>0</v>
      </c>
      <c r="BF51" s="300">
        <v>0</v>
      </c>
      <c r="BG51" s="300">
        <v>0</v>
      </c>
      <c r="BH51" s="300">
        <v>1</v>
      </c>
      <c r="BI51" s="300">
        <v>0</v>
      </c>
      <c r="BJ51" s="300">
        <v>0</v>
      </c>
      <c r="BK51" s="297">
        <v>1</v>
      </c>
      <c r="BL51" s="297">
        <v>0</v>
      </c>
      <c r="BM51" s="297">
        <v>0</v>
      </c>
      <c r="BN51" s="297">
        <v>0</v>
      </c>
      <c r="BO51" s="297">
        <v>0</v>
      </c>
      <c r="BP51" s="297">
        <v>0</v>
      </c>
      <c r="BQ51" s="297">
        <v>0</v>
      </c>
      <c r="BR51" s="297">
        <v>0</v>
      </c>
      <c r="BS51" s="305">
        <v>0</v>
      </c>
      <c r="BT51" s="305">
        <v>0</v>
      </c>
      <c r="BU51" s="305">
        <v>1</v>
      </c>
      <c r="BV51" s="305">
        <v>0</v>
      </c>
      <c r="BW51" s="307">
        <v>0</v>
      </c>
      <c r="BX51" s="307">
        <v>0</v>
      </c>
      <c r="BY51" s="307">
        <v>0</v>
      </c>
      <c r="BZ51" s="307">
        <v>1</v>
      </c>
      <c r="CA51" s="307">
        <v>0</v>
      </c>
      <c r="CB51" s="307">
        <v>0</v>
      </c>
      <c r="CC51" s="307">
        <v>1</v>
      </c>
      <c r="CD51" s="300">
        <v>0</v>
      </c>
      <c r="CE51" s="300">
        <v>1</v>
      </c>
      <c r="CF51" s="300">
        <v>0</v>
      </c>
      <c r="CG51" s="300">
        <v>0</v>
      </c>
      <c r="CH51" s="300">
        <v>0</v>
      </c>
      <c r="CI51" s="304">
        <v>0</v>
      </c>
      <c r="CJ51" s="304">
        <v>1</v>
      </c>
      <c r="CK51" s="297">
        <v>0</v>
      </c>
      <c r="CL51" s="297">
        <v>1</v>
      </c>
      <c r="CM51" s="297">
        <v>0</v>
      </c>
      <c r="CN51" s="297">
        <v>0</v>
      </c>
      <c r="CO51" s="307">
        <v>1</v>
      </c>
      <c r="CP51" s="307">
        <v>0</v>
      </c>
      <c r="CQ51" s="307">
        <v>0</v>
      </c>
      <c r="CR51" s="307">
        <v>0</v>
      </c>
      <c r="CS51" s="307">
        <v>0</v>
      </c>
      <c r="CT51" s="307">
        <v>0</v>
      </c>
      <c r="CU51" s="307">
        <v>1</v>
      </c>
      <c r="CV51" s="307">
        <v>0</v>
      </c>
      <c r="CW51" s="307">
        <v>0</v>
      </c>
      <c r="CX51" s="305">
        <v>0</v>
      </c>
      <c r="CY51" s="305">
        <v>1</v>
      </c>
      <c r="CZ51" s="303">
        <v>1</v>
      </c>
      <c r="DA51" s="303">
        <v>0</v>
      </c>
      <c r="DB51" s="303">
        <v>0</v>
      </c>
      <c r="DC51" s="303">
        <v>1</v>
      </c>
      <c r="DD51" s="305">
        <v>0</v>
      </c>
      <c r="DE51" s="305">
        <v>0</v>
      </c>
      <c r="DF51" s="305">
        <v>0</v>
      </c>
      <c r="DG51" s="305">
        <v>0</v>
      </c>
      <c r="DH51" s="309">
        <v>0</v>
      </c>
      <c r="DI51" s="309">
        <v>0</v>
      </c>
      <c r="DJ51" s="309">
        <v>0</v>
      </c>
      <c r="DK51" s="309">
        <v>0</v>
      </c>
      <c r="DL51" s="298">
        <v>0</v>
      </c>
      <c r="DM51" s="298">
        <v>0</v>
      </c>
      <c r="DN51" s="298">
        <v>0</v>
      </c>
      <c r="DO51" s="298">
        <v>0</v>
      </c>
      <c r="DP51" s="306">
        <v>0</v>
      </c>
      <c r="DQ51" s="306">
        <v>0</v>
      </c>
      <c r="DR51" s="306">
        <v>0</v>
      </c>
      <c r="DS51" s="306">
        <v>0</v>
      </c>
      <c r="DT51" s="297">
        <v>0</v>
      </c>
      <c r="DU51" s="297">
        <v>0</v>
      </c>
      <c r="DV51" s="297">
        <v>0</v>
      </c>
      <c r="DW51" s="297">
        <v>0</v>
      </c>
      <c r="DX51" s="306">
        <v>0</v>
      </c>
      <c r="DY51" s="306">
        <v>0</v>
      </c>
      <c r="DZ51" s="306">
        <v>0</v>
      </c>
      <c r="EA51" s="306">
        <v>0</v>
      </c>
      <c r="EB51" s="307">
        <v>0</v>
      </c>
      <c r="EC51" s="307">
        <v>1</v>
      </c>
    </row>
    <row r="52" spans="1:141" x14ac:dyDescent="0.35">
      <c r="A52" s="294">
        <v>16675</v>
      </c>
      <c r="B52" s="343">
        <v>42363</v>
      </c>
      <c r="C52" s="344">
        <v>0.45833333333333331</v>
      </c>
      <c r="D52" s="294">
        <v>0</v>
      </c>
      <c r="E52" s="294">
        <v>1</v>
      </c>
      <c r="F52" s="294">
        <v>46</v>
      </c>
      <c r="G52" s="294">
        <v>177</v>
      </c>
      <c r="H52" s="294">
        <v>76</v>
      </c>
      <c r="I52" s="294" t="s">
        <v>758</v>
      </c>
      <c r="J52" s="296">
        <v>1</v>
      </c>
      <c r="K52" s="296">
        <v>0</v>
      </c>
      <c r="L52" s="296">
        <v>0</v>
      </c>
      <c r="M52" s="297">
        <v>1</v>
      </c>
      <c r="N52" s="297">
        <v>0</v>
      </c>
      <c r="O52" s="297">
        <v>0</v>
      </c>
      <c r="P52" s="298">
        <v>160</v>
      </c>
      <c r="Q52" s="299">
        <v>1</v>
      </c>
      <c r="R52" s="299">
        <v>0</v>
      </c>
      <c r="S52" s="299">
        <v>0</v>
      </c>
      <c r="T52" s="299">
        <v>0</v>
      </c>
      <c r="U52" s="300">
        <v>1</v>
      </c>
      <c r="V52" s="300">
        <v>0</v>
      </c>
      <c r="W52" s="300">
        <v>0</v>
      </c>
      <c r="X52" s="300">
        <v>0</v>
      </c>
      <c r="Y52" s="300">
        <v>0</v>
      </c>
      <c r="Z52" s="300">
        <v>0</v>
      </c>
      <c r="AA52" s="300">
        <v>0</v>
      </c>
      <c r="AB52" s="300">
        <v>0</v>
      </c>
      <c r="AC52" s="305">
        <v>0</v>
      </c>
      <c r="AD52" s="305">
        <v>1</v>
      </c>
      <c r="AE52" s="305">
        <v>0</v>
      </c>
      <c r="AF52" s="305">
        <v>0</v>
      </c>
      <c r="AG52" s="305">
        <v>0</v>
      </c>
      <c r="AH52" s="303">
        <v>1</v>
      </c>
      <c r="AI52" s="303">
        <v>0</v>
      </c>
      <c r="AJ52" s="303">
        <v>0</v>
      </c>
      <c r="AK52" s="303">
        <v>0</v>
      </c>
      <c r="AL52" s="303">
        <v>0</v>
      </c>
      <c r="AM52" s="304">
        <v>1</v>
      </c>
      <c r="AN52" s="304">
        <v>0</v>
      </c>
      <c r="AO52" s="304">
        <v>1</v>
      </c>
      <c r="AP52" s="304">
        <v>0</v>
      </c>
      <c r="AQ52" s="300">
        <v>1</v>
      </c>
      <c r="AR52" s="300">
        <v>0</v>
      </c>
      <c r="AS52" s="300">
        <v>0</v>
      </c>
      <c r="AT52" s="305">
        <v>1</v>
      </c>
      <c r="AU52" s="305">
        <v>0</v>
      </c>
      <c r="AV52" s="305">
        <v>0</v>
      </c>
      <c r="AW52" s="306">
        <v>0</v>
      </c>
      <c r="AX52" s="306">
        <v>0</v>
      </c>
      <c r="AY52" s="306">
        <v>0</v>
      </c>
      <c r="AZ52" s="306">
        <v>1</v>
      </c>
      <c r="BA52" s="306">
        <v>0</v>
      </c>
      <c r="BB52" s="305">
        <v>0</v>
      </c>
      <c r="BC52" s="305">
        <v>1</v>
      </c>
      <c r="BD52" s="305">
        <v>0</v>
      </c>
      <c r="BE52" s="305">
        <v>0</v>
      </c>
      <c r="BF52" s="300">
        <v>0</v>
      </c>
      <c r="BG52" s="300">
        <v>0</v>
      </c>
      <c r="BH52" s="300">
        <v>0</v>
      </c>
      <c r="BI52" s="300">
        <v>0</v>
      </c>
      <c r="BJ52" s="300">
        <v>1</v>
      </c>
      <c r="BK52" s="297">
        <v>0</v>
      </c>
      <c r="BL52" s="297">
        <v>0</v>
      </c>
      <c r="BM52" s="297">
        <v>0</v>
      </c>
      <c r="BN52" s="297">
        <v>0</v>
      </c>
      <c r="BO52" s="297">
        <v>1</v>
      </c>
      <c r="BP52" s="297">
        <v>0</v>
      </c>
      <c r="BQ52" s="297">
        <v>0</v>
      </c>
      <c r="BR52" s="297">
        <v>0</v>
      </c>
      <c r="BS52" s="305">
        <v>0</v>
      </c>
      <c r="BT52" s="305">
        <v>0</v>
      </c>
      <c r="BU52" s="305">
        <v>0</v>
      </c>
      <c r="BV52" s="305">
        <v>1</v>
      </c>
      <c r="BW52" s="307">
        <v>0</v>
      </c>
      <c r="BX52" s="307">
        <v>0</v>
      </c>
      <c r="BY52" s="307">
        <v>0</v>
      </c>
      <c r="BZ52" s="307">
        <v>0</v>
      </c>
      <c r="CA52" s="307">
        <v>1</v>
      </c>
      <c r="CB52" s="307">
        <v>0</v>
      </c>
      <c r="CC52" s="307">
        <v>1</v>
      </c>
      <c r="CD52" s="300">
        <v>0</v>
      </c>
      <c r="CE52" s="300">
        <v>1</v>
      </c>
      <c r="CF52" s="300">
        <v>0</v>
      </c>
      <c r="CG52" s="300">
        <v>0</v>
      </c>
      <c r="CH52" s="300">
        <v>0</v>
      </c>
      <c r="CI52" s="304">
        <v>1</v>
      </c>
      <c r="CJ52" s="304">
        <v>0</v>
      </c>
      <c r="CK52" s="297">
        <v>0</v>
      </c>
      <c r="CL52" s="297">
        <v>1</v>
      </c>
      <c r="CM52" s="297">
        <v>0</v>
      </c>
      <c r="CN52" s="297">
        <v>0</v>
      </c>
      <c r="CO52" s="307">
        <v>1</v>
      </c>
      <c r="CP52" s="307">
        <v>0</v>
      </c>
      <c r="CQ52" s="307">
        <v>0</v>
      </c>
      <c r="CZ52" s="303">
        <v>1</v>
      </c>
      <c r="DA52" s="303">
        <v>0</v>
      </c>
      <c r="DB52" s="303">
        <v>0</v>
      </c>
      <c r="DC52" s="303">
        <v>1</v>
      </c>
      <c r="DD52" s="305">
        <v>0</v>
      </c>
      <c r="DE52" s="305">
        <v>0</v>
      </c>
      <c r="DF52" s="305">
        <v>0</v>
      </c>
      <c r="DG52" s="305">
        <v>0</v>
      </c>
      <c r="DH52" s="309">
        <v>1</v>
      </c>
      <c r="DI52" s="309">
        <v>0</v>
      </c>
      <c r="DJ52" s="309">
        <v>0</v>
      </c>
      <c r="DK52" s="309">
        <v>1</v>
      </c>
      <c r="DL52" s="298">
        <v>0</v>
      </c>
      <c r="DM52" s="298">
        <v>0</v>
      </c>
      <c r="DN52" s="298">
        <v>0</v>
      </c>
      <c r="DO52" s="298">
        <v>0</v>
      </c>
      <c r="DP52" s="306">
        <v>0</v>
      </c>
      <c r="DQ52" s="306">
        <v>0</v>
      </c>
      <c r="DR52" s="306">
        <v>0</v>
      </c>
      <c r="DS52" s="306">
        <v>0</v>
      </c>
      <c r="DT52" s="297">
        <v>0</v>
      </c>
      <c r="DU52" s="297">
        <v>0</v>
      </c>
      <c r="DV52" s="297">
        <v>0</v>
      </c>
      <c r="DW52" s="297">
        <v>0</v>
      </c>
      <c r="DX52" s="306">
        <v>0</v>
      </c>
      <c r="DY52" s="306">
        <v>0</v>
      </c>
      <c r="DZ52" s="306">
        <v>0</v>
      </c>
      <c r="EA52" s="306">
        <v>0</v>
      </c>
      <c r="EB52" s="307">
        <v>0</v>
      </c>
      <c r="EC52" s="307">
        <v>1</v>
      </c>
    </row>
    <row r="53" spans="1:141" x14ac:dyDescent="0.35">
      <c r="A53" s="294">
        <v>16668</v>
      </c>
      <c r="B53" s="343">
        <v>42362</v>
      </c>
      <c r="C53" s="344">
        <v>0.625</v>
      </c>
      <c r="D53" s="294">
        <v>1</v>
      </c>
      <c r="E53" s="294">
        <v>0</v>
      </c>
      <c r="F53" s="294">
        <v>67</v>
      </c>
      <c r="G53" s="294">
        <v>162</v>
      </c>
      <c r="H53" s="294">
        <v>52</v>
      </c>
      <c r="I53" s="294" t="s">
        <v>758</v>
      </c>
      <c r="J53" s="296">
        <v>1</v>
      </c>
      <c r="K53" s="296">
        <v>0</v>
      </c>
      <c r="L53" s="296">
        <v>0</v>
      </c>
      <c r="M53" s="297">
        <v>0</v>
      </c>
      <c r="N53" s="297">
        <v>1</v>
      </c>
      <c r="O53" s="297">
        <v>0</v>
      </c>
      <c r="P53" s="298">
        <v>149</v>
      </c>
      <c r="Q53" s="299">
        <v>0</v>
      </c>
      <c r="R53" s="299">
        <v>0</v>
      </c>
      <c r="S53" s="299">
        <v>0</v>
      </c>
      <c r="T53" s="299">
        <v>1</v>
      </c>
      <c r="U53" s="300">
        <v>1</v>
      </c>
      <c r="V53" s="300">
        <v>0</v>
      </c>
      <c r="W53" s="300">
        <v>0</v>
      </c>
      <c r="X53" s="300">
        <v>0</v>
      </c>
      <c r="Y53" s="300">
        <v>0</v>
      </c>
      <c r="Z53" s="300">
        <v>0</v>
      </c>
      <c r="AA53" s="300">
        <v>0</v>
      </c>
      <c r="AB53" s="300">
        <v>0</v>
      </c>
      <c r="AC53" s="305">
        <v>0</v>
      </c>
      <c r="AD53" s="305">
        <v>0</v>
      </c>
      <c r="AE53" s="305">
        <v>0</v>
      </c>
      <c r="AF53" s="305">
        <v>1</v>
      </c>
      <c r="AG53" s="305">
        <v>0</v>
      </c>
      <c r="AH53" s="303">
        <v>1</v>
      </c>
      <c r="AI53" s="303">
        <v>0</v>
      </c>
      <c r="AJ53" s="303">
        <v>0</v>
      </c>
      <c r="AK53" s="303">
        <v>0</v>
      </c>
      <c r="AL53" s="303">
        <v>0</v>
      </c>
      <c r="AM53" s="304">
        <v>0</v>
      </c>
      <c r="AN53" s="304">
        <v>0</v>
      </c>
      <c r="AO53" s="304">
        <v>1</v>
      </c>
      <c r="AP53" s="304">
        <v>0</v>
      </c>
      <c r="AQ53" s="300">
        <v>0</v>
      </c>
      <c r="AR53" s="300">
        <v>1</v>
      </c>
      <c r="AS53" s="300">
        <v>0</v>
      </c>
      <c r="AT53" s="305">
        <v>1</v>
      </c>
      <c r="AU53" s="305">
        <v>0</v>
      </c>
      <c r="AV53" s="305">
        <v>0</v>
      </c>
      <c r="AW53" s="306">
        <v>0</v>
      </c>
      <c r="AX53" s="306">
        <v>0</v>
      </c>
      <c r="AY53" s="306">
        <v>1</v>
      </c>
      <c r="AZ53" s="306">
        <v>0</v>
      </c>
      <c r="BA53" s="306">
        <v>0</v>
      </c>
      <c r="BB53" s="305">
        <v>1</v>
      </c>
      <c r="BC53" s="305">
        <v>0</v>
      </c>
      <c r="BD53" s="305">
        <v>0</v>
      </c>
      <c r="BE53" s="305">
        <v>0</v>
      </c>
      <c r="BF53" s="300">
        <v>0</v>
      </c>
      <c r="BG53" s="300">
        <v>0</v>
      </c>
      <c r="BH53" s="300">
        <v>1</v>
      </c>
      <c r="BI53" s="300">
        <v>0</v>
      </c>
      <c r="BJ53" s="300">
        <v>0</v>
      </c>
      <c r="BK53" s="297">
        <v>0</v>
      </c>
      <c r="BL53" s="297">
        <v>0</v>
      </c>
      <c r="BM53" s="297">
        <v>0</v>
      </c>
      <c r="BN53" s="297">
        <v>0</v>
      </c>
      <c r="BO53" s="297">
        <v>1</v>
      </c>
      <c r="BP53" s="297">
        <v>0</v>
      </c>
      <c r="BQ53" s="297">
        <v>0</v>
      </c>
      <c r="BR53" s="297">
        <v>0</v>
      </c>
      <c r="BS53" s="305">
        <v>0</v>
      </c>
      <c r="BT53" s="305">
        <v>0</v>
      </c>
      <c r="BU53" s="305">
        <v>0</v>
      </c>
      <c r="BV53" s="305">
        <v>1</v>
      </c>
      <c r="BW53" s="307">
        <v>0</v>
      </c>
      <c r="BX53" s="307">
        <v>0</v>
      </c>
      <c r="BY53" s="307">
        <v>1</v>
      </c>
      <c r="BZ53" s="307">
        <v>0</v>
      </c>
      <c r="CA53" s="307">
        <v>0</v>
      </c>
      <c r="CB53" s="307">
        <v>0</v>
      </c>
      <c r="CC53" s="307">
        <v>1</v>
      </c>
      <c r="CD53" s="300">
        <v>1</v>
      </c>
      <c r="CE53" s="300">
        <v>0</v>
      </c>
      <c r="CF53" s="300">
        <v>0</v>
      </c>
      <c r="CG53" s="300">
        <v>0</v>
      </c>
      <c r="CH53" s="300">
        <v>0</v>
      </c>
      <c r="CI53" s="304">
        <v>1</v>
      </c>
      <c r="CJ53" s="304">
        <v>0</v>
      </c>
      <c r="CK53" s="297">
        <v>0</v>
      </c>
      <c r="CL53" s="297">
        <v>0</v>
      </c>
      <c r="CM53" s="297">
        <v>0</v>
      </c>
      <c r="CN53" s="297">
        <v>1</v>
      </c>
      <c r="CO53" s="307">
        <v>1</v>
      </c>
      <c r="CP53" s="307">
        <v>0</v>
      </c>
      <c r="CQ53" s="307">
        <v>0</v>
      </c>
      <c r="CR53" s="307">
        <v>0</v>
      </c>
      <c r="CS53" s="307">
        <v>0</v>
      </c>
      <c r="CT53" s="307">
        <v>0</v>
      </c>
      <c r="CU53" s="307">
        <v>0</v>
      </c>
      <c r="CV53" s="307">
        <v>1</v>
      </c>
      <c r="CW53" s="307">
        <v>0</v>
      </c>
      <c r="CX53" s="305">
        <v>0</v>
      </c>
      <c r="CY53" s="305">
        <v>1</v>
      </c>
      <c r="CZ53" s="303">
        <v>0</v>
      </c>
      <c r="DA53" s="303">
        <v>1</v>
      </c>
      <c r="DB53" s="303">
        <v>1</v>
      </c>
      <c r="DC53" s="303">
        <v>0</v>
      </c>
      <c r="DD53" s="305">
        <v>0</v>
      </c>
      <c r="DE53" s="305">
        <v>0</v>
      </c>
      <c r="DF53" s="305">
        <v>0</v>
      </c>
      <c r="DG53" s="305">
        <v>0</v>
      </c>
      <c r="DH53" s="309">
        <v>0</v>
      </c>
      <c r="DI53" s="309">
        <v>0</v>
      </c>
      <c r="DJ53" s="309">
        <v>0</v>
      </c>
      <c r="DK53" s="309">
        <v>0</v>
      </c>
      <c r="DL53" s="298">
        <v>0</v>
      </c>
      <c r="DM53" s="298">
        <v>0</v>
      </c>
      <c r="DN53" s="298">
        <v>0</v>
      </c>
      <c r="DO53" s="298">
        <v>0</v>
      </c>
      <c r="DP53" s="306">
        <v>0</v>
      </c>
      <c r="DQ53" s="306">
        <v>0</v>
      </c>
      <c r="DR53" s="306">
        <v>0</v>
      </c>
      <c r="DS53" s="306">
        <v>0</v>
      </c>
      <c r="DT53" s="297">
        <v>0</v>
      </c>
      <c r="DU53" s="297">
        <v>0</v>
      </c>
      <c r="DV53" s="297">
        <v>0</v>
      </c>
      <c r="DW53" s="297">
        <v>0</v>
      </c>
      <c r="DX53" s="306">
        <v>0</v>
      </c>
      <c r="DY53" s="306">
        <v>0</v>
      </c>
      <c r="DZ53" s="306">
        <v>0</v>
      </c>
      <c r="EA53" s="306">
        <v>0</v>
      </c>
      <c r="EB53" s="307">
        <v>0</v>
      </c>
      <c r="EC53" s="307">
        <v>1</v>
      </c>
    </row>
    <row r="54" spans="1:141" x14ac:dyDescent="0.35">
      <c r="A54" s="294">
        <v>16661</v>
      </c>
      <c r="B54" s="343">
        <v>42362</v>
      </c>
      <c r="C54" s="344">
        <v>0.47916666666666669</v>
      </c>
      <c r="D54" s="294">
        <v>1</v>
      </c>
      <c r="E54" s="294">
        <v>0</v>
      </c>
      <c r="F54" s="294">
        <v>23</v>
      </c>
      <c r="G54" s="294">
        <v>178</v>
      </c>
      <c r="H54" s="294">
        <v>59</v>
      </c>
      <c r="I54" s="294" t="s">
        <v>758</v>
      </c>
      <c r="J54" s="296">
        <v>1</v>
      </c>
      <c r="K54" s="296">
        <v>0</v>
      </c>
      <c r="L54" s="296">
        <v>0</v>
      </c>
      <c r="M54" s="297">
        <v>1</v>
      </c>
      <c r="N54" s="297">
        <v>0</v>
      </c>
      <c r="O54" s="297">
        <v>0</v>
      </c>
      <c r="P54" s="298">
        <v>0</v>
      </c>
      <c r="Q54" s="299">
        <v>0</v>
      </c>
      <c r="R54" s="299">
        <v>0</v>
      </c>
      <c r="S54" s="299">
        <v>0</v>
      </c>
      <c r="T54" s="299">
        <v>1</v>
      </c>
      <c r="U54" s="300">
        <v>0</v>
      </c>
      <c r="V54" s="300">
        <v>1</v>
      </c>
      <c r="W54" s="300">
        <v>0</v>
      </c>
      <c r="X54" s="300">
        <v>0</v>
      </c>
      <c r="Y54" s="300">
        <v>0</v>
      </c>
      <c r="Z54" s="300">
        <v>0</v>
      </c>
      <c r="AA54" s="300">
        <v>0</v>
      </c>
      <c r="AB54" s="300">
        <v>0</v>
      </c>
      <c r="AC54" s="305">
        <v>1</v>
      </c>
      <c r="AD54" s="305">
        <v>0</v>
      </c>
      <c r="AE54" s="305">
        <v>0</v>
      </c>
      <c r="AF54" s="305">
        <v>0</v>
      </c>
      <c r="AG54" s="305">
        <v>0</v>
      </c>
      <c r="AH54" s="303">
        <v>1</v>
      </c>
      <c r="AI54" s="303">
        <v>0</v>
      </c>
      <c r="AJ54" s="303">
        <v>0</v>
      </c>
      <c r="AK54" s="303">
        <v>0</v>
      </c>
      <c r="AL54" s="303">
        <v>0</v>
      </c>
      <c r="AM54" s="304">
        <v>0</v>
      </c>
      <c r="AN54" s="304">
        <v>1</v>
      </c>
      <c r="AO54" s="304">
        <v>0</v>
      </c>
      <c r="AP54" s="304">
        <v>1</v>
      </c>
      <c r="AQ54" s="300">
        <v>1</v>
      </c>
      <c r="AR54" s="300">
        <v>0</v>
      </c>
      <c r="AS54" s="300">
        <v>0</v>
      </c>
      <c r="AT54" s="305">
        <v>1</v>
      </c>
      <c r="AU54" s="305">
        <v>0</v>
      </c>
      <c r="AV54" s="305">
        <v>0</v>
      </c>
      <c r="AW54" s="306">
        <v>0</v>
      </c>
      <c r="AX54" s="306">
        <v>0</v>
      </c>
      <c r="AY54" s="306">
        <v>0</v>
      </c>
      <c r="AZ54" s="306">
        <v>1</v>
      </c>
      <c r="BA54" s="306">
        <v>0</v>
      </c>
      <c r="BB54" s="305">
        <v>1</v>
      </c>
      <c r="BC54" s="305">
        <v>0</v>
      </c>
      <c r="BD54" s="305">
        <v>0</v>
      </c>
      <c r="BE54" s="305">
        <v>0</v>
      </c>
      <c r="BF54" s="300">
        <v>0</v>
      </c>
      <c r="BG54" s="300">
        <v>0</v>
      </c>
      <c r="BH54" s="300">
        <v>0</v>
      </c>
      <c r="BI54" s="300">
        <v>0</v>
      </c>
      <c r="BJ54" s="300">
        <v>0</v>
      </c>
      <c r="BK54" s="297">
        <v>0</v>
      </c>
      <c r="BL54" s="297">
        <v>0</v>
      </c>
      <c r="BM54" s="297">
        <v>0</v>
      </c>
      <c r="BN54" s="297">
        <v>0</v>
      </c>
      <c r="BO54" s="297">
        <v>1</v>
      </c>
      <c r="BP54" s="297">
        <v>0</v>
      </c>
      <c r="BQ54" s="297">
        <v>0</v>
      </c>
      <c r="BR54" s="297">
        <v>0</v>
      </c>
      <c r="BS54" s="305">
        <v>0</v>
      </c>
      <c r="BT54" s="305">
        <v>1</v>
      </c>
      <c r="BU54" s="305">
        <v>0</v>
      </c>
      <c r="BV54" s="305">
        <v>0</v>
      </c>
      <c r="BW54" s="307">
        <v>0</v>
      </c>
      <c r="BX54" s="307">
        <v>0</v>
      </c>
      <c r="BY54" s="307">
        <v>0</v>
      </c>
      <c r="BZ54" s="307">
        <v>0</v>
      </c>
      <c r="CA54" s="307">
        <v>1</v>
      </c>
      <c r="CB54" s="307">
        <v>0</v>
      </c>
      <c r="CC54" s="307">
        <v>1</v>
      </c>
      <c r="CD54" s="300">
        <v>0</v>
      </c>
      <c r="CE54" s="300">
        <v>0</v>
      </c>
      <c r="CF54" s="300">
        <v>1</v>
      </c>
      <c r="CG54" s="300">
        <v>0</v>
      </c>
      <c r="CH54" s="300">
        <v>0</v>
      </c>
      <c r="CI54" s="304">
        <v>1</v>
      </c>
      <c r="CJ54" s="304">
        <v>0</v>
      </c>
      <c r="CK54" s="297">
        <v>0</v>
      </c>
      <c r="CL54" s="297">
        <v>1</v>
      </c>
      <c r="CM54" s="297">
        <v>0</v>
      </c>
      <c r="CN54" s="297">
        <v>0</v>
      </c>
      <c r="CO54" s="307">
        <v>1</v>
      </c>
      <c r="CP54" s="307">
        <v>0</v>
      </c>
      <c r="CQ54" s="307">
        <v>0</v>
      </c>
      <c r="CR54" s="307">
        <v>0</v>
      </c>
      <c r="CS54" s="307">
        <v>1</v>
      </c>
      <c r="CT54" s="307">
        <v>0</v>
      </c>
      <c r="CU54" s="307">
        <v>0</v>
      </c>
      <c r="CV54" s="307">
        <v>0</v>
      </c>
      <c r="CW54" s="307">
        <v>0</v>
      </c>
      <c r="CX54" s="305">
        <v>1</v>
      </c>
      <c r="CY54" s="305">
        <v>0</v>
      </c>
      <c r="CZ54" s="303">
        <v>0</v>
      </c>
      <c r="DA54" s="303">
        <v>1</v>
      </c>
      <c r="DB54" s="303">
        <v>1</v>
      </c>
      <c r="DC54" s="303">
        <v>0</v>
      </c>
      <c r="DD54" s="305">
        <v>0</v>
      </c>
      <c r="DE54" s="305">
        <v>0</v>
      </c>
      <c r="DF54" s="305">
        <v>0</v>
      </c>
      <c r="DG54" s="305">
        <v>0</v>
      </c>
      <c r="DH54" s="309">
        <v>0</v>
      </c>
      <c r="DI54" s="309">
        <v>0</v>
      </c>
      <c r="DJ54" s="309">
        <v>0</v>
      </c>
      <c r="DK54" s="309">
        <v>0</v>
      </c>
      <c r="DL54" s="298">
        <v>0</v>
      </c>
      <c r="DM54" s="298">
        <v>0</v>
      </c>
      <c r="DN54" s="298">
        <v>0</v>
      </c>
      <c r="DO54" s="298">
        <v>0</v>
      </c>
      <c r="DP54" s="306">
        <v>0</v>
      </c>
      <c r="DQ54" s="306">
        <v>0</v>
      </c>
      <c r="DR54" s="306">
        <v>0</v>
      </c>
      <c r="DS54" s="306">
        <v>0</v>
      </c>
      <c r="DT54" s="297">
        <v>0</v>
      </c>
      <c r="DU54" s="297">
        <v>0</v>
      </c>
      <c r="DV54" s="297">
        <v>0</v>
      </c>
      <c r="DW54" s="297">
        <v>0</v>
      </c>
      <c r="DX54" s="306">
        <v>0</v>
      </c>
      <c r="DY54" s="306">
        <v>0</v>
      </c>
      <c r="DZ54" s="306">
        <v>0</v>
      </c>
      <c r="EA54" s="306">
        <v>0</v>
      </c>
      <c r="EB54" s="307">
        <v>0</v>
      </c>
      <c r="EC54" s="307">
        <v>1</v>
      </c>
    </row>
    <row r="55" spans="1:141" x14ac:dyDescent="0.35">
      <c r="A55" s="294">
        <v>11651</v>
      </c>
      <c r="B55" s="343">
        <v>42361</v>
      </c>
      <c r="C55" s="344">
        <v>0.58333333333333337</v>
      </c>
      <c r="D55" s="294">
        <v>1</v>
      </c>
      <c r="E55" s="294">
        <v>0</v>
      </c>
      <c r="F55" s="294">
        <v>45</v>
      </c>
      <c r="G55" s="294">
        <v>164</v>
      </c>
      <c r="H55" s="294">
        <v>53</v>
      </c>
      <c r="I55" s="294" t="s">
        <v>758</v>
      </c>
      <c r="J55" s="296">
        <v>1</v>
      </c>
      <c r="K55" s="296">
        <v>0</v>
      </c>
      <c r="L55" s="296">
        <v>0</v>
      </c>
      <c r="M55" s="297">
        <v>1</v>
      </c>
      <c r="N55" s="297">
        <v>0</v>
      </c>
      <c r="O55" s="297">
        <v>0</v>
      </c>
      <c r="P55" s="298">
        <v>150</v>
      </c>
      <c r="Q55" s="299">
        <v>1</v>
      </c>
      <c r="R55" s="299">
        <v>0</v>
      </c>
      <c r="S55" s="299">
        <v>0</v>
      </c>
      <c r="T55" s="299">
        <v>0</v>
      </c>
      <c r="U55" s="300">
        <v>0</v>
      </c>
      <c r="V55" s="300">
        <v>0</v>
      </c>
      <c r="W55" s="300">
        <v>0</v>
      </c>
      <c r="X55" s="300">
        <v>1</v>
      </c>
      <c r="Y55" s="300">
        <v>0</v>
      </c>
      <c r="Z55" s="300">
        <v>0</v>
      </c>
      <c r="AA55" s="300">
        <v>0</v>
      </c>
      <c r="AB55" s="300">
        <v>0</v>
      </c>
      <c r="AC55" s="305">
        <v>0</v>
      </c>
      <c r="AD55" s="305">
        <v>1</v>
      </c>
      <c r="AE55" s="305">
        <v>0</v>
      </c>
      <c r="AF55" s="305">
        <v>0</v>
      </c>
      <c r="AG55" s="305">
        <v>0</v>
      </c>
      <c r="AH55" s="303">
        <v>1</v>
      </c>
      <c r="AI55" s="303">
        <v>0</v>
      </c>
      <c r="AJ55" s="303">
        <v>0</v>
      </c>
      <c r="AK55" s="303">
        <v>0</v>
      </c>
      <c r="AL55" s="303">
        <v>0</v>
      </c>
      <c r="AM55" s="304">
        <v>0</v>
      </c>
      <c r="AN55" s="304">
        <v>0</v>
      </c>
      <c r="AO55" s="304">
        <v>1</v>
      </c>
      <c r="AP55" s="304">
        <v>0</v>
      </c>
      <c r="AQ55" s="300">
        <v>0</v>
      </c>
      <c r="AR55" s="300">
        <v>1</v>
      </c>
      <c r="AS55" s="300">
        <v>0</v>
      </c>
      <c r="AT55" s="305">
        <v>1</v>
      </c>
      <c r="AU55" s="305">
        <v>0</v>
      </c>
      <c r="AV55" s="305">
        <v>0</v>
      </c>
      <c r="AW55" s="306">
        <v>0</v>
      </c>
      <c r="AX55" s="306">
        <v>0</v>
      </c>
      <c r="AY55" s="306">
        <v>1</v>
      </c>
      <c r="AZ55" s="306">
        <v>0</v>
      </c>
      <c r="BA55" s="306">
        <v>0</v>
      </c>
      <c r="BB55" s="305">
        <v>1</v>
      </c>
      <c r="BC55" s="305">
        <v>0</v>
      </c>
      <c r="BD55" s="305">
        <v>0</v>
      </c>
      <c r="BE55" s="305">
        <v>0</v>
      </c>
      <c r="BF55" s="300">
        <v>0</v>
      </c>
      <c r="BG55" s="300">
        <v>0</v>
      </c>
      <c r="BH55" s="300">
        <v>1</v>
      </c>
      <c r="BI55" s="300">
        <v>0</v>
      </c>
      <c r="BJ55" s="300">
        <v>0</v>
      </c>
      <c r="BK55" s="297">
        <v>0</v>
      </c>
      <c r="BL55" s="297">
        <v>1</v>
      </c>
      <c r="BM55" s="297">
        <v>0</v>
      </c>
      <c r="BN55" s="297">
        <v>0</v>
      </c>
      <c r="BO55" s="297">
        <v>0</v>
      </c>
      <c r="BP55" s="297">
        <v>0</v>
      </c>
      <c r="BQ55" s="297">
        <v>0</v>
      </c>
      <c r="BR55" s="297">
        <v>0</v>
      </c>
      <c r="BS55" s="305">
        <v>0</v>
      </c>
      <c r="BT55" s="305">
        <v>0</v>
      </c>
      <c r="BU55" s="305">
        <v>1</v>
      </c>
      <c r="BV55" s="305">
        <v>0</v>
      </c>
      <c r="BW55" s="307">
        <v>1</v>
      </c>
      <c r="BX55" s="307">
        <v>0</v>
      </c>
      <c r="BY55" s="307">
        <v>0</v>
      </c>
      <c r="BZ55" s="307">
        <v>0</v>
      </c>
      <c r="CA55" s="307">
        <v>0</v>
      </c>
      <c r="CB55" s="307">
        <v>1</v>
      </c>
      <c r="CC55" s="307">
        <v>0</v>
      </c>
      <c r="CD55" s="300">
        <v>0</v>
      </c>
      <c r="CE55" s="300">
        <v>0</v>
      </c>
      <c r="CF55" s="300">
        <v>1</v>
      </c>
      <c r="CG55" s="300">
        <v>0</v>
      </c>
      <c r="CH55" s="300">
        <v>0</v>
      </c>
      <c r="CI55" s="304">
        <v>1</v>
      </c>
      <c r="CJ55" s="304">
        <v>0</v>
      </c>
      <c r="CK55" s="297">
        <v>0</v>
      </c>
      <c r="CL55" s="297">
        <v>0</v>
      </c>
      <c r="CM55" s="297">
        <v>1</v>
      </c>
      <c r="CN55" s="297">
        <v>0</v>
      </c>
      <c r="CO55" s="307">
        <v>0</v>
      </c>
      <c r="CP55" s="307">
        <v>1</v>
      </c>
      <c r="CQ55" s="307">
        <v>0</v>
      </c>
      <c r="CR55" s="307">
        <v>0</v>
      </c>
      <c r="CS55" s="307">
        <v>0</v>
      </c>
      <c r="CT55" s="307">
        <v>0</v>
      </c>
      <c r="CU55" s="307">
        <v>0</v>
      </c>
      <c r="CV55" s="307">
        <v>1</v>
      </c>
      <c r="CW55" s="307">
        <v>0</v>
      </c>
      <c r="CX55" s="305">
        <v>0</v>
      </c>
      <c r="CY55" s="305">
        <v>0</v>
      </c>
      <c r="CZ55" s="303">
        <v>1</v>
      </c>
      <c r="DA55" s="303">
        <v>0</v>
      </c>
      <c r="DB55" s="303">
        <v>1</v>
      </c>
      <c r="DC55" s="303">
        <v>0</v>
      </c>
      <c r="DD55" s="305">
        <v>0</v>
      </c>
      <c r="DE55" s="305">
        <v>0</v>
      </c>
      <c r="DF55" s="305">
        <v>0</v>
      </c>
      <c r="DG55" s="305">
        <v>0</v>
      </c>
      <c r="DH55" s="309">
        <v>1</v>
      </c>
      <c r="DI55" s="309">
        <v>0</v>
      </c>
      <c r="DJ55" s="309">
        <v>1</v>
      </c>
      <c r="DK55" s="309">
        <v>0</v>
      </c>
      <c r="DL55" s="298">
        <v>0</v>
      </c>
      <c r="DM55" s="298">
        <v>0</v>
      </c>
      <c r="DN55" s="298">
        <v>0</v>
      </c>
      <c r="DO55" s="298">
        <v>0</v>
      </c>
      <c r="DP55" s="306">
        <v>0</v>
      </c>
      <c r="DQ55" s="306">
        <v>0</v>
      </c>
      <c r="DR55" s="306">
        <v>0</v>
      </c>
      <c r="DS55" s="306">
        <v>0</v>
      </c>
      <c r="DT55" s="297">
        <v>0</v>
      </c>
      <c r="DU55" s="297">
        <v>0</v>
      </c>
      <c r="DV55" s="297">
        <v>0</v>
      </c>
      <c r="DW55" s="297">
        <v>0</v>
      </c>
      <c r="DX55" s="306">
        <v>0</v>
      </c>
      <c r="DY55" s="306">
        <v>0</v>
      </c>
      <c r="DZ55" s="306">
        <v>0</v>
      </c>
      <c r="EA55" s="306">
        <v>0</v>
      </c>
      <c r="EB55" s="307">
        <v>0</v>
      </c>
      <c r="EC55" s="307">
        <v>1</v>
      </c>
    </row>
    <row r="56" spans="1:141" x14ac:dyDescent="0.35">
      <c r="A56" s="294">
        <v>16641</v>
      </c>
      <c r="B56" s="343">
        <v>42361</v>
      </c>
      <c r="C56" s="344">
        <v>0.4375</v>
      </c>
      <c r="D56" s="294">
        <v>1</v>
      </c>
      <c r="E56" s="294">
        <v>0</v>
      </c>
      <c r="F56" s="294">
        <v>47</v>
      </c>
      <c r="G56" s="294">
        <v>162</v>
      </c>
      <c r="H56" s="294">
        <v>50</v>
      </c>
      <c r="I56" s="294" t="s">
        <v>758</v>
      </c>
      <c r="J56" s="296">
        <v>1</v>
      </c>
      <c r="K56" s="296">
        <v>0</v>
      </c>
      <c r="L56" s="296">
        <v>0</v>
      </c>
      <c r="M56" s="297">
        <v>1</v>
      </c>
      <c r="N56" s="297">
        <v>0</v>
      </c>
      <c r="O56" s="297">
        <v>0</v>
      </c>
      <c r="P56" s="298">
        <v>160</v>
      </c>
      <c r="Q56" s="299">
        <v>0</v>
      </c>
      <c r="R56" s="299">
        <v>1</v>
      </c>
      <c r="S56" s="299">
        <v>0</v>
      </c>
      <c r="T56" s="299">
        <v>0</v>
      </c>
      <c r="U56" s="300">
        <v>0</v>
      </c>
      <c r="V56" s="300">
        <v>0</v>
      </c>
      <c r="W56" s="300">
        <v>1</v>
      </c>
      <c r="X56" s="300">
        <v>0</v>
      </c>
      <c r="Y56" s="300">
        <v>0</v>
      </c>
      <c r="Z56" s="300">
        <v>0</v>
      </c>
      <c r="AA56" s="300">
        <v>0</v>
      </c>
      <c r="AB56" s="300">
        <v>0</v>
      </c>
      <c r="AC56" s="305">
        <v>0</v>
      </c>
      <c r="AD56" s="305">
        <v>0</v>
      </c>
      <c r="AE56" s="305">
        <v>1</v>
      </c>
      <c r="AF56" s="305">
        <v>0</v>
      </c>
      <c r="AG56" s="305">
        <v>0</v>
      </c>
      <c r="AH56" s="303">
        <v>1</v>
      </c>
      <c r="AI56" s="303">
        <v>0</v>
      </c>
      <c r="AJ56" s="303">
        <v>0</v>
      </c>
      <c r="AK56" s="303">
        <v>0</v>
      </c>
      <c r="AL56" s="303">
        <v>0</v>
      </c>
      <c r="AM56" s="304">
        <v>0</v>
      </c>
      <c r="AN56" s="304">
        <v>0</v>
      </c>
      <c r="AO56" s="304">
        <v>1</v>
      </c>
      <c r="AP56" s="304">
        <v>0</v>
      </c>
      <c r="AQ56" s="300">
        <v>0</v>
      </c>
      <c r="AR56" s="300">
        <v>1</v>
      </c>
      <c r="AS56" s="300">
        <v>0</v>
      </c>
      <c r="AT56" s="305">
        <v>0</v>
      </c>
      <c r="AU56" s="305">
        <v>1</v>
      </c>
      <c r="AV56" s="305">
        <v>0</v>
      </c>
      <c r="AW56" s="306">
        <v>0</v>
      </c>
      <c r="AX56" s="306">
        <v>0</v>
      </c>
      <c r="AY56" s="306">
        <v>1</v>
      </c>
      <c r="AZ56" s="306">
        <v>0</v>
      </c>
      <c r="BA56" s="306">
        <v>0</v>
      </c>
      <c r="BB56" s="305">
        <v>1</v>
      </c>
      <c r="BC56" s="305">
        <v>0</v>
      </c>
      <c r="BD56" s="305">
        <v>0</v>
      </c>
      <c r="BE56" s="305">
        <v>0</v>
      </c>
      <c r="BF56" s="300">
        <v>0</v>
      </c>
      <c r="BG56" s="300">
        <v>0</v>
      </c>
      <c r="BH56" s="300">
        <v>0</v>
      </c>
      <c r="BI56" s="300">
        <v>1</v>
      </c>
      <c r="BJ56" s="300">
        <v>0</v>
      </c>
      <c r="BK56" s="297">
        <v>0</v>
      </c>
      <c r="BL56" s="297">
        <v>0</v>
      </c>
      <c r="BM56" s="297">
        <v>1</v>
      </c>
      <c r="BN56" s="297">
        <v>0</v>
      </c>
      <c r="BO56" s="297">
        <v>0</v>
      </c>
      <c r="BP56" s="297">
        <v>0</v>
      </c>
      <c r="BQ56" s="297">
        <v>0</v>
      </c>
      <c r="BR56" s="297">
        <v>0</v>
      </c>
      <c r="BS56" s="305">
        <v>1</v>
      </c>
      <c r="BT56" s="305">
        <v>0</v>
      </c>
      <c r="BU56" s="305">
        <v>0</v>
      </c>
      <c r="BV56" s="305">
        <v>0</v>
      </c>
      <c r="BW56" s="307">
        <v>0</v>
      </c>
      <c r="BX56" s="307">
        <v>1</v>
      </c>
      <c r="BY56" s="307">
        <v>0</v>
      </c>
      <c r="BZ56" s="307">
        <v>0</v>
      </c>
      <c r="CA56" s="307">
        <v>0</v>
      </c>
      <c r="CB56" s="307">
        <v>0</v>
      </c>
      <c r="CC56" s="307">
        <v>1</v>
      </c>
      <c r="CD56" s="300">
        <v>0</v>
      </c>
      <c r="CE56" s="300">
        <v>0</v>
      </c>
      <c r="CF56" s="300">
        <v>1</v>
      </c>
      <c r="CG56" s="300">
        <v>0</v>
      </c>
      <c r="CH56" s="300">
        <v>0</v>
      </c>
      <c r="CI56" s="304">
        <v>1</v>
      </c>
      <c r="CJ56" s="304">
        <v>0</v>
      </c>
      <c r="CK56" s="297">
        <v>0</v>
      </c>
      <c r="CL56" s="297">
        <v>1</v>
      </c>
      <c r="CM56" s="297">
        <v>0</v>
      </c>
      <c r="CN56" s="297">
        <v>0</v>
      </c>
      <c r="CO56" s="307">
        <v>1</v>
      </c>
      <c r="CP56" s="307">
        <v>0</v>
      </c>
      <c r="CQ56" s="307">
        <v>0</v>
      </c>
      <c r="CR56" s="307">
        <v>0</v>
      </c>
      <c r="CS56" s="307">
        <v>0</v>
      </c>
      <c r="CT56" s="307">
        <v>0</v>
      </c>
      <c r="CU56" s="307">
        <v>0</v>
      </c>
      <c r="CV56" s="307">
        <v>0</v>
      </c>
      <c r="CW56" s="307">
        <v>0</v>
      </c>
      <c r="CX56" s="305">
        <v>0</v>
      </c>
      <c r="CY56" s="305">
        <v>0</v>
      </c>
      <c r="CZ56" s="303">
        <v>1</v>
      </c>
      <c r="DA56" s="303">
        <v>0</v>
      </c>
      <c r="DB56" s="303">
        <v>1</v>
      </c>
      <c r="DC56" s="303">
        <v>0</v>
      </c>
      <c r="DD56" s="305">
        <v>0</v>
      </c>
      <c r="DE56" s="305">
        <v>0</v>
      </c>
      <c r="DF56" s="305">
        <v>0</v>
      </c>
      <c r="DG56" s="305">
        <v>0</v>
      </c>
      <c r="DH56" s="309">
        <v>1</v>
      </c>
      <c r="DI56" s="309">
        <v>0</v>
      </c>
      <c r="DJ56" s="309">
        <v>1</v>
      </c>
      <c r="DK56" s="309">
        <v>0</v>
      </c>
      <c r="DL56" s="298">
        <v>0</v>
      </c>
      <c r="DM56" s="298">
        <v>0</v>
      </c>
      <c r="DN56" s="298">
        <v>0</v>
      </c>
      <c r="DO56" s="298">
        <v>0</v>
      </c>
      <c r="DP56" s="306">
        <v>0</v>
      </c>
      <c r="DQ56" s="306">
        <v>0</v>
      </c>
      <c r="DR56" s="306">
        <v>0</v>
      </c>
      <c r="DS56" s="306">
        <v>0</v>
      </c>
      <c r="DT56" s="297">
        <v>0</v>
      </c>
      <c r="DU56" s="297">
        <v>0</v>
      </c>
      <c r="DV56" s="297">
        <v>0</v>
      </c>
      <c r="DW56" s="297">
        <v>0</v>
      </c>
      <c r="DX56" s="306">
        <v>0</v>
      </c>
      <c r="DY56" s="306">
        <v>0</v>
      </c>
      <c r="DZ56" s="306">
        <v>0</v>
      </c>
      <c r="EA56" s="306">
        <v>0</v>
      </c>
      <c r="EB56" s="307">
        <v>0</v>
      </c>
      <c r="EC56" s="307">
        <v>1</v>
      </c>
    </row>
    <row r="57" spans="1:141" x14ac:dyDescent="0.35">
      <c r="A57" s="294">
        <v>16639</v>
      </c>
      <c r="B57" s="343">
        <v>42361</v>
      </c>
      <c r="C57" s="344">
        <v>0.41666666666666669</v>
      </c>
      <c r="D57" s="294">
        <v>0</v>
      </c>
      <c r="E57" s="294">
        <v>1</v>
      </c>
      <c r="F57" s="294">
        <v>21</v>
      </c>
      <c r="G57" s="294">
        <v>171</v>
      </c>
      <c r="H57" s="294">
        <v>61</v>
      </c>
      <c r="I57" s="294" t="s">
        <v>758</v>
      </c>
      <c r="J57" s="296">
        <v>1</v>
      </c>
      <c r="K57" s="296">
        <v>0</v>
      </c>
      <c r="L57" s="296">
        <v>0</v>
      </c>
      <c r="M57" s="297">
        <v>1</v>
      </c>
      <c r="N57" s="297">
        <v>0</v>
      </c>
      <c r="O57" s="297">
        <v>0</v>
      </c>
      <c r="P57" s="298">
        <v>0</v>
      </c>
      <c r="Q57" s="299">
        <v>0</v>
      </c>
      <c r="R57" s="299">
        <v>0</v>
      </c>
      <c r="S57" s="299">
        <v>0</v>
      </c>
      <c r="T57" s="299">
        <v>1</v>
      </c>
      <c r="U57" s="300">
        <v>1</v>
      </c>
      <c r="V57" s="300">
        <v>0</v>
      </c>
      <c r="W57" s="300">
        <v>0</v>
      </c>
      <c r="X57" s="300">
        <v>0</v>
      </c>
      <c r="Y57" s="300">
        <v>0</v>
      </c>
      <c r="Z57" s="300">
        <v>0</v>
      </c>
      <c r="AA57" s="300">
        <v>0</v>
      </c>
      <c r="AB57" s="300">
        <v>0</v>
      </c>
      <c r="AC57" s="305">
        <v>1</v>
      </c>
      <c r="AD57" s="305">
        <v>0</v>
      </c>
      <c r="AE57" s="305">
        <v>0</v>
      </c>
      <c r="AF57" s="305">
        <v>0</v>
      </c>
      <c r="AG57" s="305">
        <v>0</v>
      </c>
      <c r="AH57" s="303">
        <v>1</v>
      </c>
      <c r="AI57" s="303">
        <v>0</v>
      </c>
      <c r="AJ57" s="303">
        <v>0</v>
      </c>
      <c r="AK57" s="303">
        <v>0</v>
      </c>
      <c r="AL57" s="303">
        <v>0</v>
      </c>
      <c r="AM57" s="304">
        <v>1</v>
      </c>
      <c r="AN57" s="304">
        <v>0</v>
      </c>
      <c r="AO57" s="304">
        <v>0</v>
      </c>
      <c r="AP57" s="304">
        <v>0</v>
      </c>
      <c r="AQ57" s="300">
        <v>0</v>
      </c>
      <c r="AR57" s="300">
        <v>1</v>
      </c>
      <c r="AS57" s="300">
        <v>0</v>
      </c>
      <c r="AT57" s="305">
        <v>1</v>
      </c>
      <c r="AU57" s="305">
        <v>0</v>
      </c>
      <c r="AV57" s="305">
        <v>0</v>
      </c>
      <c r="AW57" s="306">
        <v>0</v>
      </c>
      <c r="AX57" s="306">
        <v>0</v>
      </c>
      <c r="AY57" s="306">
        <v>1</v>
      </c>
      <c r="AZ57" s="306">
        <v>0</v>
      </c>
      <c r="BA57" s="306">
        <v>0</v>
      </c>
      <c r="BB57" s="305">
        <v>1</v>
      </c>
      <c r="BC57" s="305">
        <v>0</v>
      </c>
      <c r="BD57" s="305">
        <v>0</v>
      </c>
      <c r="BE57" s="305">
        <v>0</v>
      </c>
      <c r="BF57" s="300">
        <v>0</v>
      </c>
      <c r="BG57" s="300">
        <v>1</v>
      </c>
      <c r="BH57" s="300">
        <v>0</v>
      </c>
      <c r="BI57" s="300">
        <v>0</v>
      </c>
      <c r="BJ57" s="300">
        <v>0</v>
      </c>
      <c r="BK57" s="297">
        <v>0</v>
      </c>
      <c r="BL57" s="297">
        <v>1</v>
      </c>
      <c r="BM57" s="297">
        <v>0</v>
      </c>
      <c r="BN57" s="297">
        <v>0</v>
      </c>
      <c r="BO57" s="297">
        <v>0</v>
      </c>
      <c r="BP57" s="297">
        <v>0</v>
      </c>
      <c r="BQ57" s="297">
        <v>1</v>
      </c>
      <c r="BR57" s="297">
        <v>0</v>
      </c>
      <c r="BS57" s="305">
        <v>0</v>
      </c>
      <c r="BT57" s="305">
        <v>0</v>
      </c>
      <c r="BU57" s="305">
        <v>1</v>
      </c>
      <c r="BV57" s="305">
        <v>0</v>
      </c>
      <c r="BW57" s="307">
        <v>0</v>
      </c>
      <c r="BX57" s="307">
        <v>0</v>
      </c>
      <c r="BY57" s="307">
        <v>1</v>
      </c>
      <c r="BZ57" s="307">
        <v>0</v>
      </c>
      <c r="CA57" s="307">
        <v>0</v>
      </c>
      <c r="CB57" s="307">
        <v>0</v>
      </c>
      <c r="CC57" s="307">
        <v>1</v>
      </c>
      <c r="CD57" s="300">
        <v>0</v>
      </c>
      <c r="CE57" s="300">
        <v>1</v>
      </c>
      <c r="CF57" s="300">
        <v>0</v>
      </c>
      <c r="CG57" s="300">
        <v>0</v>
      </c>
      <c r="CH57" s="300">
        <v>1</v>
      </c>
      <c r="CI57" s="304">
        <v>1</v>
      </c>
      <c r="CJ57" s="304">
        <v>0</v>
      </c>
      <c r="CK57" s="297">
        <v>0</v>
      </c>
      <c r="CL57" s="297">
        <v>1</v>
      </c>
      <c r="CM57" s="297">
        <v>0</v>
      </c>
      <c r="CN57" s="297">
        <v>0</v>
      </c>
      <c r="CO57" s="307">
        <v>1</v>
      </c>
      <c r="CP57" s="307">
        <v>0</v>
      </c>
      <c r="CQ57" s="307">
        <v>0</v>
      </c>
      <c r="CZ57" s="303">
        <v>1</v>
      </c>
      <c r="DA57" s="303">
        <v>0</v>
      </c>
      <c r="DB57" s="303">
        <v>1</v>
      </c>
      <c r="DC57" s="303">
        <v>0</v>
      </c>
      <c r="DD57" s="305">
        <v>0</v>
      </c>
      <c r="DE57" s="305">
        <v>0</v>
      </c>
      <c r="DF57" s="305">
        <v>0</v>
      </c>
      <c r="DG57" s="305">
        <v>0</v>
      </c>
      <c r="DH57" s="309">
        <v>1</v>
      </c>
      <c r="DI57" s="309">
        <v>0</v>
      </c>
      <c r="DJ57" s="309">
        <v>1</v>
      </c>
      <c r="DK57" s="309">
        <v>0</v>
      </c>
      <c r="DL57" s="298">
        <v>0</v>
      </c>
      <c r="DM57" s="298">
        <v>0</v>
      </c>
      <c r="DN57" s="298">
        <v>0</v>
      </c>
      <c r="DO57" s="298">
        <v>0</v>
      </c>
      <c r="DP57" s="306">
        <v>0</v>
      </c>
      <c r="DQ57" s="306">
        <v>0</v>
      </c>
      <c r="DR57" s="306">
        <v>0</v>
      </c>
      <c r="DS57" s="306">
        <v>0</v>
      </c>
      <c r="DT57" s="297">
        <v>0</v>
      </c>
      <c r="DU57" s="297">
        <v>0</v>
      </c>
      <c r="DV57" s="297">
        <v>0</v>
      </c>
      <c r="DW57" s="297">
        <v>0</v>
      </c>
      <c r="DX57" s="306">
        <v>0</v>
      </c>
      <c r="DY57" s="306">
        <v>0</v>
      </c>
      <c r="DZ57" s="306">
        <v>0</v>
      </c>
      <c r="EA57" s="306">
        <v>0</v>
      </c>
      <c r="EB57" s="307">
        <v>0</v>
      </c>
      <c r="EC57" s="307">
        <v>1</v>
      </c>
    </row>
    <row r="58" spans="1:141" x14ac:dyDescent="0.35">
      <c r="A58" s="294">
        <v>16690</v>
      </c>
      <c r="B58" s="343">
        <v>42364</v>
      </c>
      <c r="C58" s="344">
        <v>0.45833333333333331</v>
      </c>
      <c r="D58" s="294">
        <v>1</v>
      </c>
      <c r="E58" s="294">
        <v>0</v>
      </c>
      <c r="F58" s="294">
        <v>44</v>
      </c>
      <c r="G58" s="294">
        <v>164</v>
      </c>
      <c r="H58" s="294">
        <v>71</v>
      </c>
      <c r="I58" s="294" t="s">
        <v>758</v>
      </c>
      <c r="J58" s="296">
        <v>1</v>
      </c>
      <c r="K58" s="296">
        <v>0</v>
      </c>
      <c r="L58" s="296">
        <v>0</v>
      </c>
      <c r="M58" s="297">
        <v>0</v>
      </c>
      <c r="N58" s="297">
        <v>1</v>
      </c>
      <c r="O58" s="297">
        <v>0</v>
      </c>
      <c r="P58" s="298">
        <v>165</v>
      </c>
      <c r="Q58" s="299">
        <v>1</v>
      </c>
      <c r="R58" s="299">
        <v>0</v>
      </c>
      <c r="S58" s="299">
        <v>0</v>
      </c>
      <c r="T58" s="299">
        <v>0</v>
      </c>
      <c r="U58" s="300">
        <v>1</v>
      </c>
      <c r="V58" s="300">
        <v>0</v>
      </c>
      <c r="W58" s="300">
        <v>0</v>
      </c>
      <c r="X58" s="300">
        <v>0</v>
      </c>
      <c r="Y58" s="300">
        <v>0</v>
      </c>
      <c r="Z58" s="300">
        <v>0</v>
      </c>
      <c r="AA58" s="300">
        <v>0</v>
      </c>
      <c r="AB58" s="300">
        <v>0</v>
      </c>
      <c r="AC58" s="305">
        <v>1</v>
      </c>
      <c r="AD58" s="305">
        <v>0</v>
      </c>
      <c r="AE58" s="305">
        <v>0</v>
      </c>
      <c r="AF58" s="305">
        <v>0</v>
      </c>
      <c r="AG58" s="305">
        <v>0</v>
      </c>
      <c r="AH58" s="303">
        <v>0</v>
      </c>
      <c r="AI58" s="303">
        <v>1</v>
      </c>
      <c r="AJ58" s="303">
        <v>0</v>
      </c>
      <c r="AK58" s="303">
        <v>0</v>
      </c>
      <c r="AL58" s="303">
        <v>0</v>
      </c>
      <c r="AM58" s="304">
        <v>1</v>
      </c>
      <c r="AN58" s="304">
        <v>0</v>
      </c>
      <c r="AO58" s="304">
        <v>0</v>
      </c>
      <c r="AP58" s="304">
        <v>0</v>
      </c>
      <c r="AQ58" s="300">
        <v>0</v>
      </c>
      <c r="AR58" s="300">
        <v>1</v>
      </c>
      <c r="AS58" s="300">
        <v>0</v>
      </c>
      <c r="AT58" s="305">
        <v>1</v>
      </c>
      <c r="AU58" s="305">
        <v>0</v>
      </c>
      <c r="AV58" s="305">
        <v>0</v>
      </c>
      <c r="AW58" s="306">
        <v>0</v>
      </c>
      <c r="AX58" s="306">
        <v>0</v>
      </c>
      <c r="AY58" s="306">
        <v>1</v>
      </c>
      <c r="AZ58" s="306">
        <v>0</v>
      </c>
      <c r="BA58" s="306">
        <v>0</v>
      </c>
      <c r="BB58" s="305">
        <v>1</v>
      </c>
      <c r="BC58" s="305">
        <v>0</v>
      </c>
      <c r="BD58" s="305">
        <v>0</v>
      </c>
      <c r="BE58" s="305">
        <v>0</v>
      </c>
      <c r="BF58" s="300">
        <v>0</v>
      </c>
      <c r="BG58" s="300">
        <v>0</v>
      </c>
      <c r="BH58" s="300">
        <v>0</v>
      </c>
      <c r="BI58" s="300">
        <v>1</v>
      </c>
      <c r="BJ58" s="300">
        <v>0</v>
      </c>
      <c r="BK58" s="297">
        <v>0</v>
      </c>
      <c r="BL58" s="297">
        <v>0</v>
      </c>
      <c r="BM58" s="297">
        <v>0</v>
      </c>
      <c r="BN58" s="297">
        <v>0</v>
      </c>
      <c r="BO58" s="297">
        <v>1</v>
      </c>
      <c r="BP58" s="297">
        <v>0</v>
      </c>
      <c r="BQ58" s="297">
        <v>0</v>
      </c>
      <c r="BR58" s="297">
        <v>0</v>
      </c>
      <c r="BS58" s="305">
        <v>0</v>
      </c>
      <c r="BT58" s="305">
        <v>0</v>
      </c>
      <c r="BU58" s="305">
        <v>1</v>
      </c>
      <c r="BV58" s="305">
        <v>0</v>
      </c>
      <c r="BW58" s="307">
        <v>0</v>
      </c>
      <c r="BX58" s="307">
        <v>0</v>
      </c>
      <c r="BY58" s="307">
        <v>1</v>
      </c>
      <c r="BZ58" s="307">
        <v>0</v>
      </c>
      <c r="CA58" s="307">
        <v>0</v>
      </c>
      <c r="CB58" s="307">
        <v>0</v>
      </c>
      <c r="CC58" s="307">
        <v>1</v>
      </c>
      <c r="CD58" s="300">
        <v>1</v>
      </c>
      <c r="CE58" s="300">
        <v>0</v>
      </c>
      <c r="CF58" s="300">
        <v>0</v>
      </c>
      <c r="CG58" s="300">
        <v>0</v>
      </c>
      <c r="CH58" s="300">
        <v>0</v>
      </c>
      <c r="CI58" s="304">
        <v>1</v>
      </c>
      <c r="CJ58" s="304">
        <v>0</v>
      </c>
      <c r="CK58" s="297">
        <v>0</v>
      </c>
      <c r="CL58" s="297">
        <v>0</v>
      </c>
      <c r="CM58" s="297">
        <v>1</v>
      </c>
      <c r="CN58" s="297">
        <v>0</v>
      </c>
      <c r="CO58" s="307">
        <v>0</v>
      </c>
      <c r="CP58" s="307">
        <v>0</v>
      </c>
      <c r="CQ58" s="307">
        <v>0</v>
      </c>
      <c r="CR58" s="307">
        <v>0</v>
      </c>
      <c r="CS58" s="307">
        <v>0</v>
      </c>
      <c r="CT58" s="307">
        <v>0</v>
      </c>
      <c r="CU58" s="307">
        <v>1</v>
      </c>
      <c r="CV58" s="307">
        <v>0</v>
      </c>
      <c r="CW58" s="307">
        <v>0</v>
      </c>
      <c r="CX58" s="305">
        <v>0</v>
      </c>
      <c r="CY58" s="305">
        <v>1</v>
      </c>
      <c r="CZ58" s="303">
        <v>0</v>
      </c>
      <c r="DA58" s="303">
        <v>1</v>
      </c>
      <c r="DB58" s="303">
        <v>0</v>
      </c>
      <c r="DC58" s="303">
        <v>1</v>
      </c>
      <c r="DD58" s="305">
        <v>0</v>
      </c>
      <c r="DE58" s="305">
        <v>0</v>
      </c>
      <c r="DF58" s="305">
        <v>0</v>
      </c>
      <c r="DG58" s="305">
        <v>0</v>
      </c>
      <c r="DH58" s="309">
        <v>0</v>
      </c>
      <c r="DI58" s="309">
        <v>0</v>
      </c>
      <c r="DJ58" s="309">
        <v>0</v>
      </c>
      <c r="DK58" s="309">
        <v>0</v>
      </c>
      <c r="DL58" s="298">
        <v>0</v>
      </c>
      <c r="DM58" s="298">
        <v>0</v>
      </c>
      <c r="DN58" s="298">
        <v>0</v>
      </c>
      <c r="DO58" s="298">
        <v>0</v>
      </c>
      <c r="DP58" s="306">
        <v>0</v>
      </c>
      <c r="DQ58" s="306">
        <v>0</v>
      </c>
      <c r="DR58" s="306">
        <v>0</v>
      </c>
      <c r="DS58" s="306">
        <v>0</v>
      </c>
      <c r="DT58" s="297">
        <v>0</v>
      </c>
      <c r="DU58" s="297">
        <v>0</v>
      </c>
      <c r="DV58" s="297">
        <v>0</v>
      </c>
      <c r="DW58" s="297">
        <v>0</v>
      </c>
      <c r="DX58" s="306">
        <v>0</v>
      </c>
      <c r="DY58" s="306">
        <v>0</v>
      </c>
      <c r="DZ58" s="306">
        <v>0</v>
      </c>
      <c r="EA58" s="306">
        <v>0</v>
      </c>
      <c r="EB58" s="307">
        <v>0</v>
      </c>
      <c r="EC58" s="307">
        <v>1</v>
      </c>
    </row>
    <row r="59" spans="1:141" x14ac:dyDescent="0.35">
      <c r="A59" s="294">
        <v>16572</v>
      </c>
      <c r="B59" s="343">
        <v>42356</v>
      </c>
      <c r="C59" s="344">
        <v>0.60416666666666663</v>
      </c>
      <c r="D59" s="294">
        <v>0</v>
      </c>
      <c r="E59" s="294">
        <v>1</v>
      </c>
      <c r="F59" s="294">
        <v>24</v>
      </c>
      <c r="G59" s="294">
        <v>165</v>
      </c>
      <c r="H59" s="294">
        <v>60</v>
      </c>
      <c r="I59" s="294" t="s">
        <v>758</v>
      </c>
      <c r="J59" s="296">
        <v>1</v>
      </c>
      <c r="K59" s="296">
        <v>0</v>
      </c>
      <c r="L59" s="296">
        <v>0</v>
      </c>
      <c r="M59" s="297">
        <v>1</v>
      </c>
      <c r="N59" s="297">
        <v>0</v>
      </c>
      <c r="O59" s="297">
        <v>0</v>
      </c>
      <c r="P59" s="298">
        <v>150</v>
      </c>
      <c r="Q59" s="299">
        <v>1</v>
      </c>
      <c r="R59" s="299">
        <v>0</v>
      </c>
      <c r="S59" s="299">
        <v>0</v>
      </c>
      <c r="T59" s="299">
        <v>0</v>
      </c>
      <c r="U59" s="300">
        <v>0</v>
      </c>
      <c r="V59" s="300">
        <v>0</v>
      </c>
      <c r="W59" s="300">
        <v>0</v>
      </c>
      <c r="X59" s="300">
        <v>0</v>
      </c>
      <c r="Y59" s="300">
        <v>0</v>
      </c>
      <c r="Z59" s="300">
        <v>0</v>
      </c>
      <c r="AA59" s="300">
        <v>0</v>
      </c>
      <c r="AB59" s="300">
        <v>0</v>
      </c>
      <c r="AC59" s="305">
        <v>0</v>
      </c>
      <c r="AD59" s="305">
        <v>0</v>
      </c>
      <c r="AE59" s="305">
        <v>0</v>
      </c>
      <c r="AF59" s="305">
        <v>0</v>
      </c>
      <c r="AG59" s="305">
        <v>1</v>
      </c>
      <c r="AH59" s="303">
        <v>1</v>
      </c>
      <c r="AI59" s="303">
        <v>0</v>
      </c>
      <c r="AJ59" s="303">
        <v>0</v>
      </c>
      <c r="AK59" s="303">
        <v>0</v>
      </c>
      <c r="AL59" s="303">
        <v>0</v>
      </c>
      <c r="AM59" s="304">
        <v>0</v>
      </c>
      <c r="AN59" s="304">
        <v>1</v>
      </c>
      <c r="AO59" s="304">
        <v>0</v>
      </c>
      <c r="AP59" s="304">
        <v>1</v>
      </c>
      <c r="AQ59" s="300">
        <v>1</v>
      </c>
      <c r="AR59" s="300">
        <v>0</v>
      </c>
      <c r="AS59" s="300">
        <v>0</v>
      </c>
      <c r="AT59" s="305">
        <v>1</v>
      </c>
      <c r="AU59" s="305">
        <v>0</v>
      </c>
      <c r="AV59" s="305">
        <v>0</v>
      </c>
      <c r="AW59" s="306">
        <v>0</v>
      </c>
      <c r="AX59" s="306">
        <v>0</v>
      </c>
      <c r="AY59" s="306">
        <v>1</v>
      </c>
      <c r="AZ59" s="306">
        <v>0</v>
      </c>
      <c r="BA59" s="306">
        <v>0</v>
      </c>
      <c r="BB59" s="305">
        <v>1</v>
      </c>
      <c r="BC59" s="305">
        <v>0</v>
      </c>
      <c r="BD59" s="305">
        <v>0</v>
      </c>
      <c r="BE59" s="305">
        <v>0</v>
      </c>
      <c r="BF59" s="300">
        <v>0</v>
      </c>
      <c r="BG59" s="300">
        <v>0</v>
      </c>
      <c r="BH59" s="300">
        <v>0</v>
      </c>
      <c r="BI59" s="300">
        <v>1</v>
      </c>
      <c r="BJ59" s="300">
        <v>0</v>
      </c>
      <c r="BK59" s="297">
        <v>0</v>
      </c>
      <c r="BL59" s="297">
        <v>1</v>
      </c>
      <c r="BM59" s="297">
        <v>0</v>
      </c>
      <c r="BN59" s="297">
        <v>0</v>
      </c>
      <c r="BO59" s="297">
        <v>0</v>
      </c>
      <c r="BP59" s="297">
        <v>0</v>
      </c>
      <c r="BQ59" s="297">
        <v>0</v>
      </c>
      <c r="BR59" s="297">
        <v>0</v>
      </c>
      <c r="BS59" s="305">
        <v>0</v>
      </c>
      <c r="BT59" s="305">
        <v>0</v>
      </c>
      <c r="BU59" s="305">
        <v>1</v>
      </c>
      <c r="BV59" s="305">
        <v>0</v>
      </c>
      <c r="BW59" s="307">
        <v>0</v>
      </c>
      <c r="BX59" s="307">
        <v>0</v>
      </c>
      <c r="BY59" s="307">
        <v>1</v>
      </c>
      <c r="BZ59" s="307">
        <v>0</v>
      </c>
      <c r="CA59" s="307">
        <v>0</v>
      </c>
      <c r="CB59" s="307">
        <v>0</v>
      </c>
      <c r="CC59" s="307">
        <v>1</v>
      </c>
      <c r="CD59" s="300">
        <v>0</v>
      </c>
      <c r="CE59" s="300">
        <v>1</v>
      </c>
      <c r="CF59" s="300">
        <v>0</v>
      </c>
      <c r="CG59" s="300">
        <v>0</v>
      </c>
      <c r="CH59" s="300">
        <v>0</v>
      </c>
      <c r="CI59" s="304">
        <v>0</v>
      </c>
      <c r="CJ59" s="304">
        <v>1</v>
      </c>
      <c r="CK59" s="297">
        <v>1</v>
      </c>
      <c r="CL59" s="297">
        <v>0</v>
      </c>
      <c r="CM59" s="297">
        <v>0</v>
      </c>
      <c r="CN59" s="297">
        <v>0</v>
      </c>
      <c r="CO59" s="307">
        <v>1</v>
      </c>
      <c r="CP59" s="307">
        <v>0</v>
      </c>
      <c r="CQ59" s="307">
        <v>0</v>
      </c>
      <c r="CZ59" s="303">
        <v>1</v>
      </c>
      <c r="DA59" s="303">
        <v>0</v>
      </c>
      <c r="DB59" s="303">
        <v>1</v>
      </c>
      <c r="DC59" s="303">
        <v>0</v>
      </c>
      <c r="DD59" s="305">
        <v>0</v>
      </c>
      <c r="DE59" s="305">
        <v>0</v>
      </c>
      <c r="DF59" s="305">
        <v>0</v>
      </c>
      <c r="DG59" s="305">
        <v>0</v>
      </c>
      <c r="DH59" s="309">
        <v>0</v>
      </c>
      <c r="DI59" s="309">
        <v>0</v>
      </c>
      <c r="DJ59" s="309">
        <v>0</v>
      </c>
      <c r="DK59" s="309">
        <v>0</v>
      </c>
      <c r="DL59" s="298">
        <v>1</v>
      </c>
      <c r="DM59" s="298">
        <v>0</v>
      </c>
      <c r="DN59" s="298">
        <v>1</v>
      </c>
      <c r="DO59" s="298">
        <v>0</v>
      </c>
      <c r="DP59" s="306">
        <v>0</v>
      </c>
      <c r="DQ59" s="306">
        <v>0</v>
      </c>
      <c r="DR59" s="306">
        <v>0</v>
      </c>
      <c r="DS59" s="306">
        <v>0</v>
      </c>
      <c r="DT59" s="297">
        <v>0</v>
      </c>
      <c r="DU59" s="297">
        <v>0</v>
      </c>
      <c r="DV59" s="297">
        <v>0</v>
      </c>
      <c r="DW59" s="297">
        <v>0</v>
      </c>
      <c r="DX59" s="306">
        <v>0</v>
      </c>
      <c r="DY59" s="306">
        <v>0</v>
      </c>
      <c r="DZ59" s="306">
        <v>0</v>
      </c>
      <c r="EA59" s="306">
        <v>0</v>
      </c>
      <c r="EB59" s="307">
        <v>0</v>
      </c>
      <c r="EC59" s="307">
        <v>1</v>
      </c>
    </row>
    <row r="60" spans="1:141" x14ac:dyDescent="0.35">
      <c r="A60" s="294">
        <v>16565</v>
      </c>
      <c r="B60" s="343">
        <v>42355</v>
      </c>
      <c r="C60" s="344">
        <v>0.47916666666666669</v>
      </c>
      <c r="D60" s="294">
        <v>1</v>
      </c>
      <c r="E60" s="294">
        <v>0</v>
      </c>
      <c r="F60" s="294">
        <v>54</v>
      </c>
      <c r="G60" s="294">
        <v>170</v>
      </c>
      <c r="H60" s="294">
        <v>68</v>
      </c>
      <c r="I60" s="294" t="s">
        <v>758</v>
      </c>
      <c r="J60" s="296">
        <v>1</v>
      </c>
      <c r="K60" s="296">
        <v>0</v>
      </c>
      <c r="L60" s="296">
        <v>0</v>
      </c>
      <c r="M60" s="297">
        <v>1</v>
      </c>
      <c r="N60" s="297">
        <v>0</v>
      </c>
      <c r="O60" s="297">
        <v>0</v>
      </c>
      <c r="P60" s="298">
        <v>165</v>
      </c>
      <c r="Q60" s="299">
        <v>0</v>
      </c>
      <c r="R60" s="299">
        <v>0</v>
      </c>
      <c r="S60" s="299">
        <v>0</v>
      </c>
      <c r="T60" s="299">
        <v>1</v>
      </c>
      <c r="U60" s="300">
        <v>0</v>
      </c>
      <c r="V60" s="300">
        <v>0</v>
      </c>
      <c r="W60" s="300">
        <v>0</v>
      </c>
      <c r="X60" s="300">
        <v>1</v>
      </c>
      <c r="Y60" s="300">
        <v>0</v>
      </c>
      <c r="Z60" s="300">
        <v>0</v>
      </c>
      <c r="AA60" s="300">
        <v>0</v>
      </c>
      <c r="AB60" s="300">
        <v>0</v>
      </c>
      <c r="AC60" s="305">
        <v>1</v>
      </c>
      <c r="AD60" s="305">
        <v>0</v>
      </c>
      <c r="AE60" s="305">
        <v>0</v>
      </c>
      <c r="AF60" s="305">
        <v>0</v>
      </c>
      <c r="AG60" s="305">
        <v>0</v>
      </c>
      <c r="AH60" s="303">
        <v>1</v>
      </c>
      <c r="AI60" s="303">
        <v>0</v>
      </c>
      <c r="AJ60" s="303">
        <v>0</v>
      </c>
      <c r="AK60" s="303">
        <v>0</v>
      </c>
      <c r="AL60" s="303">
        <v>0</v>
      </c>
      <c r="AM60" s="304">
        <v>0</v>
      </c>
      <c r="AN60" s="304">
        <v>0</v>
      </c>
      <c r="AO60" s="304">
        <v>1</v>
      </c>
      <c r="AP60" s="304">
        <v>0</v>
      </c>
      <c r="AQ60" s="300">
        <v>1</v>
      </c>
      <c r="AR60" s="300">
        <v>0</v>
      </c>
      <c r="AS60" s="300">
        <v>0</v>
      </c>
      <c r="AT60" s="305">
        <v>0</v>
      </c>
      <c r="AU60" s="305">
        <v>0</v>
      </c>
      <c r="AV60" s="305">
        <v>0</v>
      </c>
      <c r="AW60" s="306">
        <v>0</v>
      </c>
      <c r="AX60" s="306">
        <v>0</v>
      </c>
      <c r="AY60" s="306">
        <v>1</v>
      </c>
      <c r="AZ60" s="306">
        <v>0</v>
      </c>
      <c r="BA60" s="306">
        <v>0</v>
      </c>
      <c r="BB60" s="305">
        <v>1</v>
      </c>
      <c r="BC60" s="305">
        <v>0</v>
      </c>
      <c r="BD60" s="305">
        <v>0</v>
      </c>
      <c r="BE60" s="305">
        <v>0</v>
      </c>
      <c r="BF60" s="300">
        <v>0</v>
      </c>
      <c r="BG60" s="300">
        <v>0</v>
      </c>
      <c r="BH60" s="300">
        <v>0</v>
      </c>
      <c r="BI60" s="300">
        <v>1</v>
      </c>
      <c r="BJ60" s="300">
        <v>0</v>
      </c>
      <c r="BK60" s="297">
        <v>0</v>
      </c>
      <c r="BL60" s="297">
        <v>0</v>
      </c>
      <c r="BM60" s="297">
        <v>0</v>
      </c>
      <c r="BN60" s="297">
        <v>0</v>
      </c>
      <c r="BO60" s="297">
        <v>1</v>
      </c>
      <c r="BP60" s="297">
        <v>1</v>
      </c>
      <c r="BQ60" s="297">
        <v>0</v>
      </c>
      <c r="BR60" s="297">
        <v>0</v>
      </c>
      <c r="BS60" s="305">
        <v>0</v>
      </c>
      <c r="BT60" s="305">
        <v>0</v>
      </c>
      <c r="BU60" s="305">
        <v>0</v>
      </c>
      <c r="BV60" s="305">
        <v>0</v>
      </c>
      <c r="BW60" s="307">
        <v>0</v>
      </c>
      <c r="BX60" s="307">
        <v>0</v>
      </c>
      <c r="BY60" s="307">
        <v>0</v>
      </c>
      <c r="BZ60" s="307">
        <v>0</v>
      </c>
      <c r="CA60" s="307">
        <v>1</v>
      </c>
      <c r="CB60" s="307">
        <v>1</v>
      </c>
      <c r="CC60" s="307">
        <v>0</v>
      </c>
      <c r="CD60" s="300">
        <v>0</v>
      </c>
      <c r="CE60" s="300">
        <v>0</v>
      </c>
      <c r="CF60" s="300">
        <v>1</v>
      </c>
      <c r="CG60" s="300">
        <v>0</v>
      </c>
      <c r="CH60" s="300">
        <v>0</v>
      </c>
      <c r="CI60" s="304">
        <v>1</v>
      </c>
      <c r="CJ60" s="304">
        <v>0</v>
      </c>
      <c r="CK60" s="297">
        <v>0</v>
      </c>
      <c r="CL60" s="297">
        <v>0</v>
      </c>
      <c r="CM60" s="297">
        <v>1</v>
      </c>
      <c r="CN60" s="297">
        <v>0</v>
      </c>
      <c r="CO60" s="307">
        <v>0</v>
      </c>
      <c r="CP60" s="307">
        <v>1</v>
      </c>
      <c r="CQ60" s="307">
        <v>0</v>
      </c>
      <c r="CR60" s="307">
        <v>0</v>
      </c>
      <c r="CS60" s="307">
        <v>0</v>
      </c>
      <c r="CT60" s="307">
        <v>0</v>
      </c>
      <c r="CU60" s="307">
        <v>0</v>
      </c>
      <c r="CV60" s="307">
        <v>1</v>
      </c>
      <c r="CW60" s="307">
        <v>0</v>
      </c>
      <c r="CX60" s="305">
        <v>0</v>
      </c>
      <c r="CY60" s="305">
        <v>1</v>
      </c>
      <c r="CZ60" s="303">
        <v>0</v>
      </c>
      <c r="DA60" s="303">
        <v>0</v>
      </c>
      <c r="DB60" s="303">
        <v>0</v>
      </c>
      <c r="DC60" s="303">
        <v>0</v>
      </c>
      <c r="DD60" s="305">
        <v>0</v>
      </c>
      <c r="DE60" s="305">
        <v>0</v>
      </c>
      <c r="DF60" s="305">
        <v>0</v>
      </c>
      <c r="DG60" s="305">
        <v>0</v>
      </c>
      <c r="DH60" s="309">
        <v>0</v>
      </c>
      <c r="DI60" s="309">
        <v>0</v>
      </c>
      <c r="DJ60" s="309">
        <v>0</v>
      </c>
      <c r="DK60" s="309">
        <v>0</v>
      </c>
      <c r="DL60" s="298">
        <v>1</v>
      </c>
      <c r="DM60" s="298">
        <v>0</v>
      </c>
      <c r="DN60" s="298">
        <v>0</v>
      </c>
      <c r="DO60" s="298">
        <v>1</v>
      </c>
      <c r="DP60" s="306">
        <v>0</v>
      </c>
      <c r="DQ60" s="306">
        <v>0</v>
      </c>
      <c r="DR60" s="306">
        <v>0</v>
      </c>
      <c r="DS60" s="306">
        <v>0</v>
      </c>
      <c r="DT60" s="297">
        <v>0</v>
      </c>
      <c r="DU60" s="297">
        <v>0</v>
      </c>
      <c r="DV60" s="297">
        <v>0</v>
      </c>
      <c r="DW60" s="297">
        <v>0</v>
      </c>
      <c r="DX60" s="306">
        <v>0</v>
      </c>
      <c r="DY60" s="306">
        <v>0</v>
      </c>
      <c r="DZ60" s="306">
        <v>0</v>
      </c>
      <c r="EA60" s="306">
        <v>0</v>
      </c>
      <c r="EB60" s="307">
        <v>0</v>
      </c>
      <c r="EC60" s="307">
        <v>1</v>
      </c>
    </row>
    <row r="61" spans="1:141" x14ac:dyDescent="0.35">
      <c r="A61" s="294">
        <v>16698</v>
      </c>
      <c r="B61" s="343">
        <v>42364</v>
      </c>
      <c r="C61" s="344">
        <v>0.625</v>
      </c>
      <c r="D61" s="294">
        <v>1</v>
      </c>
      <c r="E61" s="294">
        <v>0</v>
      </c>
      <c r="F61" s="294">
        <v>51</v>
      </c>
      <c r="G61" s="294">
        <v>170</v>
      </c>
      <c r="H61" s="294">
        <v>72</v>
      </c>
      <c r="I61" s="294" t="s">
        <v>758</v>
      </c>
      <c r="J61" s="296">
        <v>1</v>
      </c>
      <c r="K61" s="296">
        <v>0</v>
      </c>
      <c r="L61" s="296">
        <v>0</v>
      </c>
      <c r="M61" s="297">
        <v>1</v>
      </c>
      <c r="N61" s="297">
        <v>0</v>
      </c>
      <c r="O61" s="297">
        <v>0</v>
      </c>
      <c r="P61" s="298">
        <v>165</v>
      </c>
      <c r="Q61" s="299">
        <v>0</v>
      </c>
      <c r="R61" s="299">
        <v>0</v>
      </c>
      <c r="S61" s="299">
        <v>1</v>
      </c>
      <c r="T61" s="299">
        <v>0</v>
      </c>
      <c r="U61" s="300">
        <v>1</v>
      </c>
      <c r="V61" s="300">
        <v>0</v>
      </c>
      <c r="W61" s="300">
        <v>0</v>
      </c>
      <c r="X61" s="300">
        <v>0</v>
      </c>
      <c r="Y61" s="300">
        <v>0</v>
      </c>
      <c r="Z61" s="300">
        <v>0</v>
      </c>
      <c r="AA61" s="300">
        <v>0</v>
      </c>
      <c r="AB61" s="300">
        <v>0</v>
      </c>
      <c r="AC61" s="305">
        <v>0</v>
      </c>
      <c r="AD61" s="305">
        <v>0</v>
      </c>
      <c r="AE61" s="305">
        <v>1</v>
      </c>
      <c r="AF61" s="305">
        <v>0</v>
      </c>
      <c r="AG61" s="305">
        <v>0</v>
      </c>
      <c r="AH61" s="303">
        <v>0</v>
      </c>
      <c r="AI61" s="303">
        <v>0</v>
      </c>
      <c r="AJ61" s="303">
        <v>1</v>
      </c>
      <c r="AK61" s="303">
        <v>0</v>
      </c>
      <c r="AL61" s="303">
        <v>0</v>
      </c>
      <c r="AM61" s="304">
        <v>1</v>
      </c>
      <c r="AN61" s="304">
        <v>0</v>
      </c>
      <c r="AO61" s="304">
        <v>1</v>
      </c>
      <c r="AP61" s="304">
        <v>0</v>
      </c>
      <c r="AQ61" s="300">
        <v>0</v>
      </c>
      <c r="AR61" s="300">
        <v>1</v>
      </c>
      <c r="AS61" s="300">
        <v>0</v>
      </c>
      <c r="AT61" s="305">
        <v>1</v>
      </c>
      <c r="AU61" s="305">
        <v>0</v>
      </c>
      <c r="AV61" s="305">
        <v>0</v>
      </c>
      <c r="AW61" s="306">
        <v>0</v>
      </c>
      <c r="AX61" s="306">
        <v>1</v>
      </c>
      <c r="AY61" s="306">
        <v>0</v>
      </c>
      <c r="AZ61" s="306">
        <v>0</v>
      </c>
      <c r="BA61" s="306">
        <v>0</v>
      </c>
      <c r="BB61" s="305">
        <v>1</v>
      </c>
      <c r="BC61" s="305">
        <v>0</v>
      </c>
      <c r="BD61" s="305">
        <v>0</v>
      </c>
      <c r="BE61" s="305">
        <v>0</v>
      </c>
      <c r="BF61" s="300">
        <v>0</v>
      </c>
      <c r="BG61" s="300">
        <v>1</v>
      </c>
      <c r="BH61" s="300">
        <v>0</v>
      </c>
      <c r="BI61" s="300">
        <v>0</v>
      </c>
      <c r="BJ61" s="300">
        <v>0</v>
      </c>
      <c r="BK61" s="297">
        <v>0</v>
      </c>
      <c r="BL61" s="297">
        <v>0</v>
      </c>
      <c r="BM61" s="297">
        <v>0</v>
      </c>
      <c r="BN61" s="297">
        <v>0</v>
      </c>
      <c r="BO61" s="297">
        <v>1</v>
      </c>
      <c r="BP61" s="297">
        <v>1</v>
      </c>
      <c r="BQ61" s="297">
        <v>0</v>
      </c>
      <c r="BR61" s="297">
        <v>0</v>
      </c>
      <c r="BS61" s="305">
        <v>1</v>
      </c>
      <c r="BT61" s="305">
        <v>0</v>
      </c>
      <c r="BU61" s="305">
        <v>0</v>
      </c>
      <c r="BV61" s="305">
        <v>0</v>
      </c>
      <c r="BW61" s="307">
        <v>0</v>
      </c>
      <c r="BX61" s="307">
        <v>0</v>
      </c>
      <c r="BY61" s="307">
        <v>1</v>
      </c>
      <c r="BZ61" s="307">
        <v>0</v>
      </c>
      <c r="CA61" s="307">
        <v>0</v>
      </c>
      <c r="CB61" s="307">
        <v>1</v>
      </c>
      <c r="CC61" s="307">
        <v>0</v>
      </c>
      <c r="CD61" s="300">
        <v>0</v>
      </c>
      <c r="CE61" s="300">
        <v>0</v>
      </c>
      <c r="CF61" s="300">
        <v>1</v>
      </c>
      <c r="CG61" s="300">
        <v>0</v>
      </c>
      <c r="CH61" s="300">
        <v>0</v>
      </c>
      <c r="CI61" s="304">
        <v>0</v>
      </c>
      <c r="CJ61" s="304">
        <v>1</v>
      </c>
      <c r="CK61" s="297">
        <v>0</v>
      </c>
      <c r="CL61" s="297">
        <v>1</v>
      </c>
      <c r="CM61" s="297">
        <v>0</v>
      </c>
      <c r="CN61" s="297">
        <v>0</v>
      </c>
      <c r="CO61" s="307">
        <v>1</v>
      </c>
      <c r="CP61" s="307">
        <v>0</v>
      </c>
      <c r="CQ61" s="307">
        <v>0</v>
      </c>
      <c r="CR61" s="307">
        <v>0</v>
      </c>
      <c r="CS61" s="307">
        <v>0</v>
      </c>
      <c r="CT61" s="307">
        <v>0</v>
      </c>
      <c r="CU61" s="307">
        <v>0</v>
      </c>
      <c r="CV61" s="307">
        <v>1</v>
      </c>
      <c r="CW61" s="307">
        <v>0</v>
      </c>
      <c r="CX61" s="305">
        <v>0</v>
      </c>
      <c r="CY61" s="305">
        <v>0</v>
      </c>
      <c r="CZ61" s="303">
        <v>1</v>
      </c>
      <c r="DA61" s="303">
        <v>0</v>
      </c>
      <c r="DB61" s="303">
        <v>0</v>
      </c>
      <c r="DC61" s="303">
        <v>1</v>
      </c>
      <c r="DD61" s="305">
        <v>0</v>
      </c>
      <c r="DE61" s="305">
        <v>0</v>
      </c>
      <c r="DF61" s="305">
        <v>0</v>
      </c>
      <c r="DG61" s="305">
        <v>0</v>
      </c>
      <c r="DH61" s="309">
        <v>0</v>
      </c>
      <c r="DI61" s="309">
        <v>0</v>
      </c>
      <c r="DJ61" s="309">
        <v>0</v>
      </c>
      <c r="DK61" s="309">
        <v>0</v>
      </c>
      <c r="DL61" s="298">
        <v>0</v>
      </c>
      <c r="DM61" s="298">
        <v>0</v>
      </c>
      <c r="DN61" s="298">
        <v>0</v>
      </c>
      <c r="DO61" s="298">
        <v>0</v>
      </c>
      <c r="DP61" s="306">
        <v>0</v>
      </c>
      <c r="DQ61" s="306">
        <v>0</v>
      </c>
      <c r="DR61" s="306">
        <v>0</v>
      </c>
      <c r="DS61" s="306">
        <v>0</v>
      </c>
      <c r="DT61" s="297">
        <v>0</v>
      </c>
      <c r="DU61" s="297">
        <v>0</v>
      </c>
      <c r="DV61" s="297">
        <v>0</v>
      </c>
      <c r="DW61" s="297">
        <v>0</v>
      </c>
      <c r="DX61" s="306">
        <v>0</v>
      </c>
      <c r="DY61" s="306">
        <v>0</v>
      </c>
      <c r="DZ61" s="306">
        <v>0</v>
      </c>
      <c r="EA61" s="306">
        <v>0</v>
      </c>
      <c r="EB61" s="307">
        <v>0</v>
      </c>
      <c r="EC61" s="307">
        <v>1</v>
      </c>
    </row>
    <row r="62" spans="1:141" x14ac:dyDescent="0.35">
      <c r="A62" s="294">
        <v>16695</v>
      </c>
      <c r="B62" s="343">
        <v>42364</v>
      </c>
      <c r="C62" s="344">
        <v>0.63888888888888895</v>
      </c>
      <c r="D62" s="294">
        <v>1</v>
      </c>
      <c r="E62" s="294">
        <v>0</v>
      </c>
      <c r="F62" s="294">
        <v>62</v>
      </c>
      <c r="G62" s="294">
        <v>160</v>
      </c>
      <c r="H62" s="294">
        <v>60</v>
      </c>
      <c r="I62" s="294" t="s">
        <v>758</v>
      </c>
      <c r="J62" s="296">
        <v>1</v>
      </c>
      <c r="K62" s="296">
        <v>0</v>
      </c>
      <c r="L62" s="296">
        <v>0</v>
      </c>
      <c r="M62" s="297">
        <v>1</v>
      </c>
      <c r="N62" s="297">
        <v>0</v>
      </c>
      <c r="O62" s="297">
        <v>0</v>
      </c>
      <c r="P62" s="298">
        <v>162</v>
      </c>
      <c r="Q62" s="299">
        <v>1</v>
      </c>
      <c r="R62" s="299">
        <v>0</v>
      </c>
      <c r="S62" s="299">
        <v>0</v>
      </c>
      <c r="T62" s="299">
        <v>0</v>
      </c>
      <c r="U62" s="300">
        <v>0</v>
      </c>
      <c r="V62" s="300">
        <v>0</v>
      </c>
      <c r="W62" s="300">
        <v>1</v>
      </c>
      <c r="X62" s="300">
        <v>0</v>
      </c>
      <c r="Y62" s="300">
        <v>0</v>
      </c>
      <c r="Z62" s="300">
        <v>0</v>
      </c>
      <c r="AA62" s="300">
        <v>0</v>
      </c>
      <c r="AB62" s="300">
        <v>0</v>
      </c>
      <c r="AC62" s="305">
        <v>0</v>
      </c>
      <c r="AD62" s="305">
        <v>0</v>
      </c>
      <c r="AE62" s="305">
        <v>0</v>
      </c>
      <c r="AF62" s="305">
        <v>1</v>
      </c>
      <c r="AG62" s="305">
        <v>0</v>
      </c>
      <c r="AH62" s="303">
        <v>1</v>
      </c>
      <c r="AI62" s="303">
        <v>0</v>
      </c>
      <c r="AJ62" s="303">
        <v>0</v>
      </c>
      <c r="AK62" s="303">
        <v>0</v>
      </c>
      <c r="AL62" s="303">
        <v>0</v>
      </c>
      <c r="AM62" s="304">
        <v>0</v>
      </c>
      <c r="AN62" s="304">
        <v>0</v>
      </c>
      <c r="AO62" s="304">
        <v>1</v>
      </c>
      <c r="AP62" s="304">
        <v>1</v>
      </c>
      <c r="AQ62" s="300">
        <v>0</v>
      </c>
      <c r="AR62" s="300">
        <v>1</v>
      </c>
      <c r="AS62" s="300">
        <v>0</v>
      </c>
      <c r="AT62" s="305">
        <v>1</v>
      </c>
      <c r="AU62" s="305">
        <v>0</v>
      </c>
      <c r="AV62" s="305">
        <v>0</v>
      </c>
      <c r="AW62" s="306">
        <v>0</v>
      </c>
      <c r="AX62" s="306">
        <v>0</v>
      </c>
      <c r="AY62" s="306">
        <v>0</v>
      </c>
      <c r="AZ62" s="306">
        <v>1</v>
      </c>
      <c r="BA62" s="306">
        <v>0</v>
      </c>
      <c r="BB62" s="305">
        <v>1</v>
      </c>
      <c r="BC62" s="305">
        <v>0</v>
      </c>
      <c r="BD62" s="305">
        <v>0</v>
      </c>
      <c r="BE62" s="305">
        <v>0</v>
      </c>
      <c r="BF62" s="300">
        <v>0</v>
      </c>
      <c r="BG62" s="300">
        <v>0</v>
      </c>
      <c r="BH62" s="300">
        <v>0</v>
      </c>
      <c r="BI62" s="300">
        <v>0</v>
      </c>
      <c r="BJ62" s="300">
        <v>1</v>
      </c>
      <c r="BK62" s="297">
        <v>0</v>
      </c>
      <c r="BL62" s="297">
        <v>0</v>
      </c>
      <c r="BM62" s="297">
        <v>0</v>
      </c>
      <c r="BN62" s="297">
        <v>0</v>
      </c>
      <c r="BO62" s="297">
        <v>1</v>
      </c>
      <c r="BP62" s="297">
        <v>0</v>
      </c>
      <c r="BQ62" s="297">
        <v>0</v>
      </c>
      <c r="BR62" s="297">
        <v>1</v>
      </c>
      <c r="BS62" s="305">
        <v>0</v>
      </c>
      <c r="BT62" s="305">
        <v>0</v>
      </c>
      <c r="BU62" s="305">
        <v>0</v>
      </c>
      <c r="BV62" s="305">
        <v>1</v>
      </c>
      <c r="BW62" s="307">
        <v>0</v>
      </c>
      <c r="BX62" s="307">
        <v>0</v>
      </c>
      <c r="BY62" s="307">
        <v>0</v>
      </c>
      <c r="BZ62" s="307">
        <v>0</v>
      </c>
      <c r="CA62" s="307">
        <v>1</v>
      </c>
      <c r="CB62" s="307">
        <v>0</v>
      </c>
      <c r="CC62" s="307">
        <v>1</v>
      </c>
      <c r="CD62" s="300">
        <v>0</v>
      </c>
      <c r="CE62" s="300">
        <v>0</v>
      </c>
      <c r="CF62" s="300">
        <v>1</v>
      </c>
      <c r="CG62" s="300">
        <v>0</v>
      </c>
      <c r="CH62" s="300">
        <v>0</v>
      </c>
      <c r="CI62" s="304">
        <v>1</v>
      </c>
      <c r="CJ62" s="304">
        <v>0</v>
      </c>
      <c r="CK62" s="297">
        <v>0</v>
      </c>
      <c r="CL62" s="297">
        <v>1</v>
      </c>
      <c r="CM62" s="297">
        <v>0</v>
      </c>
      <c r="CN62" s="297">
        <v>0</v>
      </c>
      <c r="CO62" s="307">
        <v>1</v>
      </c>
      <c r="CP62" s="307">
        <v>0</v>
      </c>
      <c r="CQ62" s="307">
        <v>0</v>
      </c>
      <c r="CR62" s="307">
        <v>0</v>
      </c>
      <c r="CS62" s="307">
        <v>0</v>
      </c>
      <c r="CT62" s="307">
        <v>0</v>
      </c>
      <c r="CU62" s="307">
        <v>0</v>
      </c>
      <c r="CV62" s="307">
        <v>0</v>
      </c>
      <c r="CW62" s="307">
        <v>1</v>
      </c>
      <c r="CX62" s="305">
        <v>0</v>
      </c>
      <c r="CY62" s="305">
        <v>1</v>
      </c>
      <c r="CZ62" s="303">
        <v>0</v>
      </c>
      <c r="DA62" s="303">
        <v>0</v>
      </c>
      <c r="DB62" s="303">
        <v>0</v>
      </c>
      <c r="DC62" s="303">
        <v>0</v>
      </c>
      <c r="DD62" s="305">
        <v>0</v>
      </c>
      <c r="DE62" s="305">
        <v>0</v>
      </c>
      <c r="DF62" s="305">
        <v>0</v>
      </c>
      <c r="DG62" s="305">
        <v>0</v>
      </c>
      <c r="DH62" s="309">
        <v>1</v>
      </c>
      <c r="DI62" s="309">
        <v>0</v>
      </c>
      <c r="DJ62" s="309">
        <v>0</v>
      </c>
      <c r="DK62" s="309">
        <v>1</v>
      </c>
      <c r="DL62" s="298">
        <v>0</v>
      </c>
      <c r="DM62" s="298">
        <v>0</v>
      </c>
      <c r="DN62" s="298">
        <v>0</v>
      </c>
      <c r="DO62" s="298">
        <v>0</v>
      </c>
      <c r="DP62" s="306">
        <v>0</v>
      </c>
      <c r="DQ62" s="306">
        <v>0</v>
      </c>
      <c r="DR62" s="306">
        <v>0</v>
      </c>
      <c r="DS62" s="306">
        <v>0</v>
      </c>
      <c r="DT62" s="297">
        <v>0</v>
      </c>
      <c r="DU62" s="297">
        <v>0</v>
      </c>
      <c r="DV62" s="297">
        <v>0</v>
      </c>
      <c r="DW62" s="297">
        <v>0</v>
      </c>
      <c r="DX62" s="306">
        <v>0</v>
      </c>
      <c r="DY62" s="306">
        <v>0</v>
      </c>
      <c r="DZ62" s="306">
        <v>0</v>
      </c>
      <c r="EA62" s="306">
        <v>0</v>
      </c>
      <c r="EB62" s="307">
        <v>0</v>
      </c>
      <c r="EC62" s="307">
        <v>1</v>
      </c>
    </row>
    <row r="63" spans="1:141" x14ac:dyDescent="0.35">
      <c r="A63" s="294">
        <v>16779</v>
      </c>
      <c r="B63" s="343">
        <v>42366</v>
      </c>
      <c r="C63" s="344">
        <v>0.70833333333333337</v>
      </c>
      <c r="D63" s="294">
        <v>1</v>
      </c>
      <c r="E63" s="294">
        <v>0</v>
      </c>
      <c r="F63" s="294">
        <v>50</v>
      </c>
      <c r="G63" s="294">
        <v>173</v>
      </c>
      <c r="H63" s="294">
        <v>78</v>
      </c>
      <c r="I63" s="294" t="s">
        <v>758</v>
      </c>
      <c r="J63" s="296">
        <v>1</v>
      </c>
      <c r="K63" s="296">
        <v>0</v>
      </c>
      <c r="L63" s="296">
        <v>0</v>
      </c>
      <c r="M63" s="297">
        <v>1</v>
      </c>
      <c r="N63" s="297">
        <v>0</v>
      </c>
      <c r="O63" s="297">
        <v>0</v>
      </c>
      <c r="P63" s="298">
        <v>160</v>
      </c>
      <c r="Q63" s="299">
        <v>1</v>
      </c>
      <c r="R63" s="299">
        <v>0</v>
      </c>
      <c r="S63" s="299">
        <v>0</v>
      </c>
      <c r="T63" s="299">
        <v>0</v>
      </c>
      <c r="U63" s="300">
        <v>1</v>
      </c>
      <c r="V63" s="300">
        <v>0</v>
      </c>
      <c r="W63" s="300">
        <v>0</v>
      </c>
      <c r="X63" s="300">
        <v>0</v>
      </c>
      <c r="Y63" s="300">
        <v>0</v>
      </c>
      <c r="Z63" s="300">
        <v>0</v>
      </c>
      <c r="AA63" s="300">
        <v>0</v>
      </c>
      <c r="AB63" s="300">
        <v>0</v>
      </c>
      <c r="AC63" s="305">
        <v>0</v>
      </c>
      <c r="AD63" s="305">
        <v>0</v>
      </c>
      <c r="AE63" s="305">
        <v>0</v>
      </c>
      <c r="AF63" s="305">
        <v>1</v>
      </c>
      <c r="AG63" s="305">
        <v>0</v>
      </c>
      <c r="AH63" s="303">
        <v>0</v>
      </c>
      <c r="AI63" s="303">
        <v>1</v>
      </c>
      <c r="AJ63" s="303">
        <v>0</v>
      </c>
      <c r="AK63" s="303">
        <v>0</v>
      </c>
      <c r="AL63" s="303">
        <v>0</v>
      </c>
      <c r="AM63" s="304">
        <v>0</v>
      </c>
      <c r="AN63" s="304">
        <v>1</v>
      </c>
      <c r="AO63" s="304">
        <v>0</v>
      </c>
      <c r="AP63" s="304">
        <v>0</v>
      </c>
      <c r="AQ63" s="300">
        <v>0</v>
      </c>
      <c r="AR63" s="300">
        <v>1</v>
      </c>
      <c r="AS63" s="300">
        <v>0</v>
      </c>
      <c r="AT63" s="305">
        <v>1</v>
      </c>
      <c r="AU63" s="305">
        <v>0</v>
      </c>
      <c r="AV63" s="305">
        <v>0</v>
      </c>
      <c r="AW63" s="306">
        <v>0</v>
      </c>
      <c r="AX63" s="306">
        <v>0</v>
      </c>
      <c r="AY63" s="306">
        <v>0</v>
      </c>
      <c r="AZ63" s="306">
        <v>1</v>
      </c>
      <c r="BA63" s="306">
        <v>0</v>
      </c>
      <c r="BB63" s="305">
        <v>1</v>
      </c>
      <c r="BC63" s="305">
        <v>0</v>
      </c>
      <c r="BD63" s="305">
        <v>0</v>
      </c>
      <c r="BE63" s="305">
        <v>0</v>
      </c>
      <c r="BF63" s="300">
        <v>0</v>
      </c>
      <c r="BG63" s="300">
        <v>0</v>
      </c>
      <c r="BH63" s="300">
        <v>0</v>
      </c>
      <c r="BI63" s="300">
        <v>1</v>
      </c>
      <c r="BJ63" s="300">
        <v>0</v>
      </c>
      <c r="BK63" s="297">
        <v>0</v>
      </c>
      <c r="BL63" s="297">
        <v>1</v>
      </c>
      <c r="BM63" s="297">
        <v>0</v>
      </c>
      <c r="BN63" s="297">
        <v>0</v>
      </c>
      <c r="BO63" s="297">
        <v>0</v>
      </c>
      <c r="BP63" s="297">
        <v>0</v>
      </c>
      <c r="BQ63" s="297">
        <v>0</v>
      </c>
      <c r="BR63" s="297">
        <v>0</v>
      </c>
      <c r="BS63" s="305">
        <v>1</v>
      </c>
      <c r="BT63" s="305">
        <v>0</v>
      </c>
      <c r="BU63" s="305">
        <v>0</v>
      </c>
      <c r="BV63" s="305">
        <v>0</v>
      </c>
      <c r="BW63" s="307">
        <v>1</v>
      </c>
      <c r="BX63" s="307">
        <v>0</v>
      </c>
      <c r="BY63" s="307">
        <v>0</v>
      </c>
      <c r="BZ63" s="307">
        <v>0</v>
      </c>
      <c r="CA63" s="307">
        <v>0</v>
      </c>
      <c r="CB63" s="307">
        <v>0</v>
      </c>
      <c r="CC63" s="307">
        <v>1</v>
      </c>
      <c r="CD63" s="300">
        <v>0</v>
      </c>
      <c r="CE63" s="300">
        <v>0</v>
      </c>
      <c r="CF63" s="300">
        <v>1</v>
      </c>
      <c r="CG63" s="300">
        <v>0</v>
      </c>
      <c r="CH63" s="300">
        <v>0</v>
      </c>
      <c r="CI63" s="304">
        <v>1</v>
      </c>
      <c r="CJ63" s="304">
        <v>0</v>
      </c>
      <c r="CK63" s="297">
        <v>0</v>
      </c>
      <c r="CL63" s="297">
        <v>0</v>
      </c>
      <c r="CM63" s="297">
        <v>1</v>
      </c>
      <c r="CN63" s="297">
        <v>0</v>
      </c>
      <c r="CO63" s="307">
        <v>0</v>
      </c>
      <c r="CP63" s="307">
        <v>1</v>
      </c>
      <c r="CQ63" s="307">
        <v>0</v>
      </c>
      <c r="CR63" s="307">
        <v>0</v>
      </c>
      <c r="CS63" s="307">
        <v>0</v>
      </c>
      <c r="CT63" s="307">
        <v>0</v>
      </c>
      <c r="CU63" s="307">
        <v>0</v>
      </c>
      <c r="CV63" s="307">
        <v>0</v>
      </c>
      <c r="CW63" s="307">
        <v>1</v>
      </c>
      <c r="CX63" s="305">
        <v>0</v>
      </c>
      <c r="CY63" s="305">
        <v>1</v>
      </c>
      <c r="CZ63" s="303">
        <v>1</v>
      </c>
      <c r="DA63" s="303">
        <v>0</v>
      </c>
      <c r="DB63" s="303">
        <v>0</v>
      </c>
      <c r="DC63" s="303">
        <v>0</v>
      </c>
      <c r="DD63" s="305">
        <v>1</v>
      </c>
      <c r="DE63" s="305">
        <v>0</v>
      </c>
      <c r="DF63" s="305">
        <v>0</v>
      </c>
      <c r="DG63" s="305">
        <v>0</v>
      </c>
      <c r="DH63" s="309">
        <v>0</v>
      </c>
      <c r="DI63" s="309">
        <v>0</v>
      </c>
      <c r="DJ63" s="309">
        <v>0</v>
      </c>
      <c r="DK63" s="309">
        <v>0</v>
      </c>
      <c r="DL63" s="298">
        <v>0</v>
      </c>
      <c r="DM63" s="298">
        <v>0</v>
      </c>
      <c r="DN63" s="298">
        <v>0</v>
      </c>
      <c r="DO63" s="298">
        <v>0</v>
      </c>
      <c r="DP63" s="306">
        <v>0</v>
      </c>
      <c r="DQ63" s="306">
        <v>0</v>
      </c>
      <c r="DR63" s="306">
        <v>0</v>
      </c>
      <c r="DS63" s="306">
        <v>0</v>
      </c>
      <c r="DT63" s="297">
        <v>0</v>
      </c>
      <c r="DU63" s="297">
        <v>0</v>
      </c>
      <c r="DV63" s="297">
        <v>0</v>
      </c>
      <c r="DW63" s="297">
        <v>0</v>
      </c>
      <c r="DX63" s="306">
        <v>0</v>
      </c>
      <c r="DY63" s="306">
        <v>0</v>
      </c>
      <c r="DZ63" s="306">
        <v>0</v>
      </c>
      <c r="EA63" s="306">
        <v>0</v>
      </c>
      <c r="EB63" s="307">
        <v>0</v>
      </c>
      <c r="EC63" s="307">
        <v>1</v>
      </c>
      <c r="EJ63" s="313">
        <v>1</v>
      </c>
      <c r="EK63" s="313">
        <v>0</v>
      </c>
    </row>
    <row r="64" spans="1:141" x14ac:dyDescent="0.35">
      <c r="A64" s="294">
        <v>16775</v>
      </c>
      <c r="B64" s="343">
        <v>42366</v>
      </c>
      <c r="C64" s="344">
        <v>0.54166666666666663</v>
      </c>
      <c r="D64" s="294">
        <v>1</v>
      </c>
      <c r="E64" s="294">
        <v>0</v>
      </c>
      <c r="F64" s="294">
        <v>53</v>
      </c>
      <c r="G64" s="294">
        <v>160</v>
      </c>
      <c r="H64" s="294">
        <v>173</v>
      </c>
      <c r="I64" s="294" t="s">
        <v>758</v>
      </c>
      <c r="J64" s="296">
        <v>1</v>
      </c>
      <c r="K64" s="296">
        <v>0</v>
      </c>
      <c r="L64" s="296">
        <v>0</v>
      </c>
      <c r="M64" s="297">
        <v>1</v>
      </c>
      <c r="N64" s="297">
        <v>0</v>
      </c>
      <c r="O64" s="297">
        <v>0</v>
      </c>
      <c r="P64" s="298">
        <v>160</v>
      </c>
      <c r="Q64" s="299">
        <v>1</v>
      </c>
      <c r="R64" s="299">
        <v>0</v>
      </c>
      <c r="S64" s="299">
        <v>0</v>
      </c>
      <c r="T64" s="299">
        <v>0</v>
      </c>
      <c r="U64" s="300">
        <v>1</v>
      </c>
      <c r="V64" s="300">
        <v>0</v>
      </c>
      <c r="W64" s="300">
        <v>0</v>
      </c>
      <c r="X64" s="300">
        <v>0</v>
      </c>
      <c r="Y64" s="300">
        <v>0</v>
      </c>
      <c r="Z64" s="300">
        <v>0</v>
      </c>
      <c r="AA64" s="300">
        <v>0</v>
      </c>
      <c r="AB64" s="300">
        <v>0</v>
      </c>
      <c r="AC64" s="305">
        <v>0</v>
      </c>
      <c r="AD64" s="305">
        <v>0</v>
      </c>
      <c r="AE64" s="305">
        <v>1</v>
      </c>
      <c r="AF64" s="305">
        <v>0</v>
      </c>
      <c r="AG64" s="305">
        <v>0</v>
      </c>
      <c r="AH64" s="303">
        <v>1</v>
      </c>
      <c r="AI64" s="303">
        <v>0</v>
      </c>
      <c r="AJ64" s="303">
        <v>0</v>
      </c>
      <c r="AK64" s="303">
        <v>0</v>
      </c>
      <c r="AL64" s="303">
        <v>0</v>
      </c>
      <c r="AM64" s="304">
        <v>0</v>
      </c>
      <c r="AN64" s="304">
        <v>1</v>
      </c>
      <c r="AO64" s="304">
        <v>0</v>
      </c>
      <c r="AP64" s="304">
        <v>0</v>
      </c>
      <c r="AQ64" s="300">
        <v>1</v>
      </c>
      <c r="AR64" s="300">
        <v>0</v>
      </c>
      <c r="AS64" s="300">
        <v>0</v>
      </c>
      <c r="AT64" s="305">
        <v>1</v>
      </c>
      <c r="AU64" s="305">
        <v>0</v>
      </c>
      <c r="AV64" s="305">
        <v>0</v>
      </c>
      <c r="AW64" s="306">
        <v>0</v>
      </c>
      <c r="AX64" s="306">
        <v>0</v>
      </c>
      <c r="AY64" s="306">
        <v>1</v>
      </c>
      <c r="AZ64" s="306">
        <v>0</v>
      </c>
      <c r="BA64" s="306">
        <v>0</v>
      </c>
      <c r="BB64" s="305">
        <v>0</v>
      </c>
      <c r="BC64" s="305">
        <v>1</v>
      </c>
      <c r="BD64" s="305">
        <v>0</v>
      </c>
      <c r="BE64" s="305">
        <v>0</v>
      </c>
      <c r="BF64" s="300">
        <v>0</v>
      </c>
      <c r="BG64" s="300">
        <v>0</v>
      </c>
      <c r="BH64" s="300">
        <v>0</v>
      </c>
      <c r="BI64" s="300">
        <v>0</v>
      </c>
      <c r="BJ64" s="300">
        <v>1</v>
      </c>
      <c r="BK64" s="297">
        <v>0</v>
      </c>
      <c r="BL64" s="297">
        <v>0</v>
      </c>
      <c r="BM64" s="297">
        <v>0</v>
      </c>
      <c r="BN64" s="297">
        <v>1</v>
      </c>
      <c r="BO64" s="297">
        <v>0</v>
      </c>
      <c r="BP64" s="297">
        <v>0</v>
      </c>
      <c r="BQ64" s="297">
        <v>0</v>
      </c>
      <c r="BR64" s="297">
        <v>0</v>
      </c>
      <c r="BS64" s="305">
        <v>1</v>
      </c>
      <c r="BT64" s="305">
        <v>0</v>
      </c>
      <c r="BU64" s="305">
        <v>0</v>
      </c>
      <c r="BV64" s="305">
        <v>0</v>
      </c>
      <c r="BW64" s="307">
        <v>0</v>
      </c>
      <c r="BX64" s="307">
        <v>0</v>
      </c>
      <c r="BY64" s="307">
        <v>1</v>
      </c>
      <c r="BZ64" s="307">
        <v>0</v>
      </c>
      <c r="CA64" s="307">
        <v>0</v>
      </c>
      <c r="CB64" s="307">
        <v>0</v>
      </c>
      <c r="CC64" s="307">
        <v>1</v>
      </c>
      <c r="CD64" s="300">
        <v>0</v>
      </c>
      <c r="CE64" s="300">
        <v>0</v>
      </c>
      <c r="CF64" s="300">
        <v>1</v>
      </c>
      <c r="CG64" s="300">
        <v>0</v>
      </c>
      <c r="CH64" s="300">
        <v>0</v>
      </c>
      <c r="CI64" s="304">
        <v>1</v>
      </c>
      <c r="CJ64" s="304">
        <v>0</v>
      </c>
      <c r="CK64" s="297">
        <v>0</v>
      </c>
      <c r="CL64" s="297">
        <v>0</v>
      </c>
      <c r="CM64" s="297">
        <v>1</v>
      </c>
      <c r="CN64" s="297">
        <v>0</v>
      </c>
      <c r="CO64" s="307">
        <v>1</v>
      </c>
      <c r="CP64" s="307">
        <v>0</v>
      </c>
      <c r="CQ64" s="307">
        <v>0</v>
      </c>
      <c r="CR64" s="307">
        <v>0</v>
      </c>
      <c r="CS64" s="307">
        <v>0</v>
      </c>
      <c r="CT64" s="307">
        <v>0</v>
      </c>
      <c r="CU64" s="307">
        <v>0</v>
      </c>
      <c r="CV64" s="307">
        <v>0</v>
      </c>
      <c r="CW64" s="307">
        <v>1</v>
      </c>
      <c r="CX64" s="305">
        <v>0</v>
      </c>
      <c r="CY64" s="305">
        <v>1</v>
      </c>
      <c r="CZ64" s="303">
        <v>0</v>
      </c>
      <c r="DA64" s="303">
        <v>0</v>
      </c>
      <c r="DB64" s="303">
        <v>0</v>
      </c>
      <c r="DC64" s="303">
        <v>0</v>
      </c>
      <c r="DD64" s="305">
        <v>0</v>
      </c>
      <c r="DE64" s="305">
        <v>0</v>
      </c>
      <c r="DF64" s="305">
        <v>0</v>
      </c>
      <c r="DG64" s="305">
        <v>0</v>
      </c>
      <c r="DH64" s="309">
        <v>0</v>
      </c>
      <c r="DI64" s="309">
        <v>0</v>
      </c>
      <c r="DJ64" s="309">
        <v>0</v>
      </c>
      <c r="DK64" s="309">
        <v>0</v>
      </c>
      <c r="DL64" s="298">
        <v>1</v>
      </c>
      <c r="DM64" s="298">
        <v>0</v>
      </c>
      <c r="DN64" s="298">
        <v>0</v>
      </c>
      <c r="DO64" s="298">
        <v>1</v>
      </c>
      <c r="DP64" s="306">
        <v>0</v>
      </c>
      <c r="DQ64" s="306">
        <v>0</v>
      </c>
      <c r="DR64" s="306">
        <v>0</v>
      </c>
      <c r="DS64" s="306">
        <v>0</v>
      </c>
      <c r="DT64" s="297">
        <v>0</v>
      </c>
      <c r="DU64" s="297">
        <v>0</v>
      </c>
      <c r="DV64" s="297">
        <v>0</v>
      </c>
      <c r="DW64" s="297">
        <v>0</v>
      </c>
      <c r="DX64" s="306">
        <v>0</v>
      </c>
      <c r="DY64" s="306">
        <v>0</v>
      </c>
      <c r="DZ64" s="306">
        <v>0</v>
      </c>
      <c r="EA64" s="306">
        <v>0</v>
      </c>
      <c r="EB64" s="307">
        <v>0</v>
      </c>
      <c r="EC64" s="307">
        <v>1</v>
      </c>
      <c r="EI64" s="308" t="s">
        <v>773</v>
      </c>
    </row>
    <row r="65" spans="1:140" x14ac:dyDescent="0.35">
      <c r="A65" s="294">
        <v>16940</v>
      </c>
      <c r="B65" s="343">
        <v>42369</v>
      </c>
      <c r="C65" s="344">
        <v>0.625</v>
      </c>
      <c r="D65" s="294">
        <v>0</v>
      </c>
      <c r="E65" s="294">
        <v>1</v>
      </c>
      <c r="F65" s="294">
        <v>45</v>
      </c>
      <c r="G65" s="294">
        <v>175</v>
      </c>
      <c r="H65" s="294">
        <v>83</v>
      </c>
      <c r="I65" s="294" t="s">
        <v>758</v>
      </c>
      <c r="J65" s="296">
        <v>1</v>
      </c>
      <c r="K65" s="296">
        <v>0</v>
      </c>
      <c r="L65" s="296">
        <v>0</v>
      </c>
      <c r="M65" s="297">
        <v>1</v>
      </c>
      <c r="N65" s="297">
        <v>0</v>
      </c>
      <c r="O65" s="297">
        <v>0</v>
      </c>
      <c r="P65" s="298">
        <v>160</v>
      </c>
      <c r="Q65" s="299">
        <v>1</v>
      </c>
      <c r="R65" s="299">
        <v>0</v>
      </c>
      <c r="S65" s="299">
        <v>0</v>
      </c>
      <c r="T65" s="299">
        <v>0</v>
      </c>
      <c r="U65" s="300">
        <v>1</v>
      </c>
      <c r="V65" s="300">
        <v>0</v>
      </c>
      <c r="W65" s="300">
        <v>0</v>
      </c>
      <c r="X65" s="300">
        <v>0</v>
      </c>
      <c r="Y65" s="300">
        <v>0</v>
      </c>
      <c r="Z65" s="300">
        <v>0</v>
      </c>
      <c r="AA65" s="300">
        <v>0</v>
      </c>
      <c r="AB65" s="300">
        <v>0</v>
      </c>
      <c r="AC65" s="305">
        <v>0</v>
      </c>
      <c r="AD65" s="305">
        <v>0</v>
      </c>
      <c r="AE65" s="305">
        <v>1</v>
      </c>
      <c r="AF65" s="305">
        <v>0</v>
      </c>
      <c r="AG65" s="305">
        <v>0</v>
      </c>
      <c r="AH65" s="303">
        <v>0</v>
      </c>
      <c r="AI65" s="303">
        <v>1</v>
      </c>
      <c r="AJ65" s="303">
        <v>0</v>
      </c>
      <c r="AK65" s="303">
        <v>0</v>
      </c>
      <c r="AL65" s="303">
        <v>0</v>
      </c>
      <c r="AM65" s="304">
        <v>0</v>
      </c>
      <c r="AN65" s="304">
        <v>0</v>
      </c>
      <c r="AO65" s="304">
        <v>1</v>
      </c>
      <c r="AP65" s="304">
        <v>0</v>
      </c>
      <c r="AQ65" s="300">
        <v>1</v>
      </c>
      <c r="AR65" s="300">
        <v>0</v>
      </c>
      <c r="AS65" s="300">
        <v>0</v>
      </c>
      <c r="AT65" s="305">
        <v>1</v>
      </c>
      <c r="AU65" s="305">
        <v>0</v>
      </c>
      <c r="AV65" s="305">
        <v>0</v>
      </c>
      <c r="AW65" s="306">
        <v>0</v>
      </c>
      <c r="AX65" s="306">
        <v>0</v>
      </c>
      <c r="AY65" s="306">
        <v>1</v>
      </c>
      <c r="AZ65" s="306">
        <v>0</v>
      </c>
      <c r="BA65" s="306">
        <v>0</v>
      </c>
      <c r="BB65" s="305">
        <v>1</v>
      </c>
      <c r="BC65" s="305">
        <v>0</v>
      </c>
      <c r="BD65" s="305">
        <v>0</v>
      </c>
      <c r="BE65" s="305">
        <v>0</v>
      </c>
      <c r="BF65" s="300">
        <v>0</v>
      </c>
      <c r="BG65" s="300">
        <v>1</v>
      </c>
      <c r="BH65" s="300">
        <v>0</v>
      </c>
      <c r="BI65" s="300">
        <v>0</v>
      </c>
      <c r="BJ65" s="300">
        <v>0</v>
      </c>
      <c r="BK65" s="297">
        <v>0</v>
      </c>
      <c r="BL65" s="297">
        <v>0</v>
      </c>
      <c r="BM65" s="297">
        <v>1</v>
      </c>
      <c r="BN65" s="297">
        <v>0</v>
      </c>
      <c r="BO65" s="297">
        <v>0</v>
      </c>
      <c r="BP65" s="297">
        <v>0</v>
      </c>
      <c r="BQ65" s="297">
        <v>0</v>
      </c>
      <c r="BR65" s="297">
        <v>0</v>
      </c>
      <c r="BS65" s="305">
        <v>0</v>
      </c>
      <c r="BT65" s="305">
        <v>0</v>
      </c>
      <c r="BU65" s="305">
        <v>0</v>
      </c>
      <c r="BV65" s="305">
        <v>0</v>
      </c>
      <c r="BW65" s="307">
        <v>1</v>
      </c>
      <c r="BX65" s="307">
        <v>0</v>
      </c>
      <c r="BY65" s="307">
        <v>0</v>
      </c>
      <c r="BZ65" s="307">
        <v>0</v>
      </c>
      <c r="CA65" s="307">
        <v>0</v>
      </c>
      <c r="CB65" s="307">
        <v>0</v>
      </c>
      <c r="CC65" s="307">
        <v>1</v>
      </c>
      <c r="CD65" s="300">
        <v>0</v>
      </c>
      <c r="CE65" s="300">
        <v>0</v>
      </c>
      <c r="CF65" s="300">
        <v>1</v>
      </c>
      <c r="CG65" s="300">
        <v>0</v>
      </c>
      <c r="CH65" s="300">
        <v>0</v>
      </c>
      <c r="CI65" s="304">
        <v>1</v>
      </c>
      <c r="CJ65" s="304">
        <v>0</v>
      </c>
      <c r="CK65" s="297">
        <v>0</v>
      </c>
      <c r="CL65" s="297">
        <v>1</v>
      </c>
      <c r="CM65" s="297">
        <v>0</v>
      </c>
      <c r="CN65" s="297">
        <v>0</v>
      </c>
      <c r="CO65" s="307">
        <v>1</v>
      </c>
      <c r="CP65" s="307">
        <v>0</v>
      </c>
      <c r="CQ65" s="307">
        <v>0</v>
      </c>
      <c r="CZ65" s="303">
        <v>0</v>
      </c>
      <c r="DA65" s="303">
        <v>1</v>
      </c>
      <c r="DB65" s="303">
        <v>0</v>
      </c>
      <c r="DC65" s="303">
        <v>1</v>
      </c>
      <c r="DD65" s="305">
        <v>0</v>
      </c>
      <c r="DE65" s="305">
        <v>0</v>
      </c>
      <c r="DF65" s="305">
        <v>0</v>
      </c>
      <c r="DG65" s="305">
        <v>0</v>
      </c>
      <c r="DH65" s="309">
        <v>1</v>
      </c>
      <c r="DI65" s="309">
        <v>0</v>
      </c>
      <c r="DJ65" s="309">
        <v>0</v>
      </c>
      <c r="DK65" s="309">
        <v>1</v>
      </c>
      <c r="DL65" s="298">
        <v>0</v>
      </c>
      <c r="DM65" s="298">
        <v>0</v>
      </c>
      <c r="DN65" s="298">
        <v>0</v>
      </c>
      <c r="DO65" s="298">
        <v>0</v>
      </c>
      <c r="DP65" s="306">
        <v>0</v>
      </c>
      <c r="DQ65" s="306">
        <v>0</v>
      </c>
      <c r="DR65" s="306">
        <v>0</v>
      </c>
      <c r="DS65" s="306">
        <v>0</v>
      </c>
      <c r="DT65" s="297">
        <v>0</v>
      </c>
      <c r="DU65" s="297">
        <v>0</v>
      </c>
      <c r="DV65" s="297">
        <v>0</v>
      </c>
      <c r="DW65" s="297">
        <v>0</v>
      </c>
      <c r="DX65" s="306">
        <v>0</v>
      </c>
      <c r="DY65" s="306">
        <v>0</v>
      </c>
      <c r="DZ65" s="306">
        <v>0</v>
      </c>
      <c r="EA65" s="306">
        <v>0</v>
      </c>
      <c r="EB65" s="307">
        <v>0</v>
      </c>
      <c r="EC65" s="307">
        <v>1</v>
      </c>
      <c r="EJ65" s="313">
        <v>1</v>
      </c>
    </row>
    <row r="66" spans="1:140" x14ac:dyDescent="0.35">
      <c r="A66" s="294">
        <v>16927</v>
      </c>
      <c r="B66" s="343">
        <v>42369</v>
      </c>
      <c r="C66" s="344">
        <v>0.60416666666666663</v>
      </c>
      <c r="D66" s="294">
        <v>0</v>
      </c>
      <c r="E66" s="294">
        <v>1</v>
      </c>
      <c r="F66" s="294">
        <v>58</v>
      </c>
      <c r="G66" s="294">
        <v>174</v>
      </c>
      <c r="H66" s="294">
        <v>84</v>
      </c>
      <c r="I66" s="294" t="s">
        <v>758</v>
      </c>
      <c r="J66" s="296">
        <v>1</v>
      </c>
      <c r="K66" s="296">
        <v>0</v>
      </c>
      <c r="L66" s="296">
        <v>0</v>
      </c>
      <c r="M66" s="297">
        <v>0</v>
      </c>
      <c r="N66" s="297">
        <v>1</v>
      </c>
      <c r="O66" s="297">
        <v>0</v>
      </c>
      <c r="P66" s="298">
        <v>0</v>
      </c>
      <c r="Q66" s="299">
        <v>1</v>
      </c>
      <c r="R66" s="299">
        <v>0</v>
      </c>
      <c r="S66" s="299">
        <v>0</v>
      </c>
      <c r="T66" s="299">
        <v>0</v>
      </c>
      <c r="U66" s="300">
        <v>0</v>
      </c>
      <c r="V66" s="300">
        <v>0</v>
      </c>
      <c r="W66" s="300">
        <v>0</v>
      </c>
      <c r="X66" s="300">
        <v>0</v>
      </c>
      <c r="Y66" s="300">
        <v>1</v>
      </c>
      <c r="Z66" s="300">
        <v>0</v>
      </c>
      <c r="AA66" s="300">
        <v>0</v>
      </c>
      <c r="AB66" s="300">
        <v>0</v>
      </c>
      <c r="AC66" s="305">
        <v>0</v>
      </c>
      <c r="AD66" s="305">
        <v>0</v>
      </c>
      <c r="AE66" s="305">
        <v>1</v>
      </c>
      <c r="AF66" s="305">
        <v>0</v>
      </c>
      <c r="AG66" s="305">
        <v>0</v>
      </c>
      <c r="AH66" s="303">
        <v>0</v>
      </c>
      <c r="AI66" s="303">
        <v>1</v>
      </c>
      <c r="AJ66" s="303">
        <v>0</v>
      </c>
      <c r="AK66" s="303">
        <v>0</v>
      </c>
      <c r="AL66" s="303">
        <v>0</v>
      </c>
      <c r="AM66" s="304">
        <v>0</v>
      </c>
      <c r="AN66" s="304">
        <v>1</v>
      </c>
      <c r="AO66" s="304">
        <v>0</v>
      </c>
      <c r="AP66" s="304">
        <v>0</v>
      </c>
      <c r="AQ66" s="300">
        <v>0</v>
      </c>
      <c r="AR66" s="300">
        <v>1</v>
      </c>
      <c r="AS66" s="300">
        <v>0</v>
      </c>
      <c r="AT66" s="305">
        <v>1</v>
      </c>
      <c r="AU66" s="305">
        <v>0</v>
      </c>
      <c r="AV66" s="305">
        <v>0</v>
      </c>
      <c r="AW66" s="306">
        <v>0</v>
      </c>
      <c r="AX66" s="306">
        <v>0</v>
      </c>
      <c r="AY66" s="306">
        <v>1</v>
      </c>
      <c r="AZ66" s="306">
        <v>0</v>
      </c>
      <c r="BA66" s="306">
        <v>0</v>
      </c>
      <c r="BB66" s="305">
        <v>1</v>
      </c>
      <c r="BC66" s="305">
        <v>0</v>
      </c>
      <c r="BD66" s="305">
        <v>0</v>
      </c>
      <c r="BE66" s="305">
        <v>0</v>
      </c>
      <c r="BF66" s="300">
        <v>0</v>
      </c>
      <c r="BG66" s="300">
        <v>0</v>
      </c>
      <c r="BH66" s="300">
        <v>0</v>
      </c>
      <c r="BI66" s="300">
        <v>0</v>
      </c>
      <c r="BJ66" s="300">
        <v>1</v>
      </c>
      <c r="BK66" s="297">
        <v>0</v>
      </c>
      <c r="BL66" s="297">
        <v>0</v>
      </c>
      <c r="BM66" s="297">
        <v>0</v>
      </c>
      <c r="BN66" s="297">
        <v>0</v>
      </c>
      <c r="BO66" s="297">
        <v>1</v>
      </c>
      <c r="BP66" s="297">
        <v>0</v>
      </c>
      <c r="BQ66" s="297">
        <v>0</v>
      </c>
      <c r="BR66" s="297">
        <v>0</v>
      </c>
      <c r="BS66" s="305">
        <v>0</v>
      </c>
      <c r="BT66" s="305">
        <v>0</v>
      </c>
      <c r="BU66" s="305">
        <v>1</v>
      </c>
      <c r="BV66" s="305">
        <v>0</v>
      </c>
      <c r="BW66" s="307">
        <v>0</v>
      </c>
      <c r="BX66" s="307">
        <v>0</v>
      </c>
      <c r="BY66" s="307">
        <v>0</v>
      </c>
      <c r="BZ66" s="307">
        <v>0</v>
      </c>
      <c r="CA66" s="307">
        <v>1</v>
      </c>
      <c r="CB66" s="307">
        <v>0</v>
      </c>
      <c r="CC66" s="307">
        <v>1</v>
      </c>
      <c r="CD66" s="300">
        <v>0</v>
      </c>
      <c r="CE66" s="300">
        <v>1</v>
      </c>
      <c r="CF66" s="300">
        <v>0</v>
      </c>
      <c r="CG66" s="300">
        <v>0</v>
      </c>
      <c r="CH66" s="300">
        <v>0</v>
      </c>
      <c r="CI66" s="304">
        <v>1</v>
      </c>
      <c r="CJ66" s="304">
        <v>0</v>
      </c>
      <c r="CK66" s="297">
        <v>0</v>
      </c>
      <c r="CL66" s="297">
        <v>1</v>
      </c>
      <c r="CM66" s="297">
        <v>0</v>
      </c>
      <c r="CN66" s="297">
        <v>0</v>
      </c>
      <c r="CO66" s="307">
        <v>0</v>
      </c>
      <c r="CP66" s="307">
        <v>1</v>
      </c>
      <c r="CQ66" s="307">
        <v>0</v>
      </c>
      <c r="CZ66" s="303">
        <v>1</v>
      </c>
      <c r="DA66" s="303">
        <v>0</v>
      </c>
      <c r="DB66" s="303">
        <v>0</v>
      </c>
      <c r="DC66" s="303">
        <v>1</v>
      </c>
      <c r="DD66" s="305">
        <v>0</v>
      </c>
      <c r="DE66" s="305">
        <v>0</v>
      </c>
      <c r="DF66" s="305">
        <v>0</v>
      </c>
      <c r="DG66" s="305">
        <v>0</v>
      </c>
      <c r="DH66" s="309">
        <v>0</v>
      </c>
      <c r="DI66" s="309">
        <v>0</v>
      </c>
      <c r="DJ66" s="309">
        <v>0</v>
      </c>
      <c r="DK66" s="309">
        <v>0</v>
      </c>
      <c r="DL66" s="298">
        <v>0</v>
      </c>
      <c r="DM66" s="298">
        <v>0</v>
      </c>
      <c r="DN66" s="298">
        <v>0</v>
      </c>
      <c r="DO66" s="298">
        <v>0</v>
      </c>
      <c r="DP66" s="306">
        <v>0</v>
      </c>
      <c r="DQ66" s="306">
        <v>0</v>
      </c>
      <c r="DR66" s="306">
        <v>0</v>
      </c>
      <c r="DS66" s="306">
        <v>0</v>
      </c>
      <c r="DT66" s="297">
        <v>0</v>
      </c>
      <c r="DU66" s="297">
        <v>0</v>
      </c>
      <c r="DV66" s="297">
        <v>0</v>
      </c>
      <c r="DW66" s="297">
        <v>0</v>
      </c>
      <c r="DX66" s="306">
        <v>0</v>
      </c>
      <c r="DY66" s="306">
        <v>0</v>
      </c>
      <c r="DZ66" s="306">
        <v>0</v>
      </c>
      <c r="EA66" s="306">
        <v>0</v>
      </c>
      <c r="EB66" s="307">
        <v>0</v>
      </c>
      <c r="EC66" s="307">
        <v>1</v>
      </c>
    </row>
    <row r="67" spans="1:140" x14ac:dyDescent="0.35">
      <c r="A67" s="294">
        <v>16830</v>
      </c>
      <c r="B67" s="343">
        <v>42367</v>
      </c>
      <c r="C67" s="344">
        <v>0.66666666666666663</v>
      </c>
      <c r="D67" s="294">
        <v>1</v>
      </c>
      <c r="E67" s="294">
        <v>0</v>
      </c>
      <c r="F67" s="294">
        <v>52</v>
      </c>
      <c r="G67" s="294">
        <v>160</v>
      </c>
      <c r="H67" s="294">
        <v>64</v>
      </c>
      <c r="I67" s="294" t="s">
        <v>758</v>
      </c>
      <c r="J67" s="296">
        <v>1</v>
      </c>
      <c r="K67" s="296">
        <v>0</v>
      </c>
      <c r="L67" s="296">
        <v>0</v>
      </c>
      <c r="M67" s="297">
        <v>0</v>
      </c>
      <c r="N67" s="297">
        <v>1</v>
      </c>
      <c r="O67" s="297">
        <v>0</v>
      </c>
      <c r="P67" s="298">
        <v>140</v>
      </c>
      <c r="Q67" s="299">
        <v>0</v>
      </c>
      <c r="R67" s="299">
        <v>0</v>
      </c>
      <c r="S67" s="299">
        <v>0</v>
      </c>
      <c r="T67" s="299">
        <v>1</v>
      </c>
      <c r="U67" s="300">
        <v>0</v>
      </c>
      <c r="V67" s="300">
        <v>1</v>
      </c>
      <c r="W67" s="300">
        <v>0</v>
      </c>
      <c r="X67" s="300">
        <v>0</v>
      </c>
      <c r="Y67" s="300">
        <v>0</v>
      </c>
      <c r="Z67" s="300">
        <v>0</v>
      </c>
      <c r="AA67" s="300">
        <v>0</v>
      </c>
      <c r="AB67" s="300">
        <v>0</v>
      </c>
      <c r="AC67" s="305">
        <v>0</v>
      </c>
      <c r="AD67" s="305">
        <v>0</v>
      </c>
      <c r="AE67" s="305">
        <v>1</v>
      </c>
      <c r="AF67" s="305">
        <v>0</v>
      </c>
      <c r="AG67" s="305">
        <v>0</v>
      </c>
      <c r="AH67" s="303">
        <v>1</v>
      </c>
      <c r="AI67" s="303">
        <v>0</v>
      </c>
      <c r="AJ67" s="303">
        <v>0</v>
      </c>
      <c r="AK67" s="303">
        <v>0</v>
      </c>
      <c r="AL67" s="303">
        <v>0</v>
      </c>
      <c r="AM67" s="304">
        <v>0</v>
      </c>
      <c r="AN67" s="304">
        <v>0</v>
      </c>
      <c r="AO67" s="304">
        <v>1</v>
      </c>
      <c r="AP67" s="304">
        <v>0</v>
      </c>
      <c r="AQ67" s="300">
        <v>0</v>
      </c>
      <c r="AR67" s="300">
        <v>1</v>
      </c>
      <c r="AS67" s="300">
        <v>0</v>
      </c>
      <c r="AT67" s="305">
        <v>1</v>
      </c>
      <c r="AU67" s="305">
        <v>0</v>
      </c>
      <c r="AV67" s="305">
        <v>0</v>
      </c>
      <c r="AW67" s="306">
        <v>0</v>
      </c>
      <c r="AX67" s="306">
        <v>0</v>
      </c>
      <c r="AY67" s="306">
        <v>1</v>
      </c>
      <c r="AZ67" s="306">
        <v>0</v>
      </c>
      <c r="BA67" s="306">
        <v>0</v>
      </c>
      <c r="BB67" s="305">
        <v>0</v>
      </c>
      <c r="BC67" s="305">
        <v>0</v>
      </c>
      <c r="BD67" s="305">
        <v>0</v>
      </c>
      <c r="BE67" s="305">
        <v>1</v>
      </c>
      <c r="BF67" s="300">
        <v>0</v>
      </c>
      <c r="BG67" s="300">
        <v>0</v>
      </c>
      <c r="BH67" s="300">
        <v>1</v>
      </c>
      <c r="BI67" s="300">
        <v>0</v>
      </c>
      <c r="BJ67" s="300">
        <v>0</v>
      </c>
      <c r="BK67" s="297">
        <v>0</v>
      </c>
      <c r="BL67" s="297">
        <v>0</v>
      </c>
      <c r="BM67" s="297">
        <v>0</v>
      </c>
      <c r="BN67" s="297">
        <v>0</v>
      </c>
      <c r="BO67" s="297">
        <v>1</v>
      </c>
      <c r="BP67" s="297">
        <v>0</v>
      </c>
      <c r="BQ67" s="297">
        <v>0</v>
      </c>
      <c r="BR67" s="297">
        <v>0</v>
      </c>
      <c r="BS67" s="305">
        <v>0</v>
      </c>
      <c r="BT67" s="305">
        <v>0</v>
      </c>
      <c r="BU67" s="305">
        <v>0</v>
      </c>
      <c r="BV67" s="305">
        <v>0</v>
      </c>
      <c r="BW67" s="307">
        <v>0</v>
      </c>
      <c r="BX67" s="307">
        <v>0</v>
      </c>
      <c r="BY67" s="307">
        <v>0</v>
      </c>
      <c r="BZ67" s="307">
        <v>0</v>
      </c>
      <c r="CA67" s="307">
        <v>1</v>
      </c>
      <c r="CB67" s="307">
        <v>0</v>
      </c>
      <c r="CC67" s="307">
        <v>1</v>
      </c>
      <c r="CD67" s="300">
        <v>0</v>
      </c>
      <c r="CE67" s="300">
        <v>0</v>
      </c>
      <c r="CF67" s="300">
        <v>1</v>
      </c>
      <c r="CG67" s="300">
        <v>0</v>
      </c>
      <c r="CH67" s="300">
        <v>0</v>
      </c>
      <c r="CI67" s="304">
        <v>1</v>
      </c>
      <c r="CJ67" s="304">
        <v>0</v>
      </c>
      <c r="CK67" s="297">
        <v>0</v>
      </c>
      <c r="CL67" s="297">
        <v>0</v>
      </c>
      <c r="CM67" s="297">
        <v>1</v>
      </c>
      <c r="CN67" s="297">
        <v>0</v>
      </c>
      <c r="CO67" s="307">
        <v>1</v>
      </c>
      <c r="CP67" s="307">
        <v>0</v>
      </c>
      <c r="CQ67" s="307">
        <v>0</v>
      </c>
      <c r="CR67" s="307">
        <v>0</v>
      </c>
      <c r="CS67" s="307">
        <v>0</v>
      </c>
      <c r="CT67" s="307">
        <v>0</v>
      </c>
      <c r="CU67" s="307">
        <v>0</v>
      </c>
      <c r="CV67" s="307">
        <v>1</v>
      </c>
      <c r="CW67" s="307">
        <v>0</v>
      </c>
      <c r="CX67" s="305">
        <v>0</v>
      </c>
      <c r="CY67" s="305">
        <v>1</v>
      </c>
      <c r="CZ67" s="303">
        <v>0</v>
      </c>
      <c r="DA67" s="303">
        <v>0</v>
      </c>
      <c r="DB67" s="303">
        <v>0</v>
      </c>
      <c r="DC67" s="303">
        <v>0</v>
      </c>
      <c r="DD67" s="305">
        <v>0</v>
      </c>
      <c r="DE67" s="305">
        <v>0</v>
      </c>
      <c r="DF67" s="305">
        <v>0</v>
      </c>
      <c r="DG67" s="305">
        <v>0</v>
      </c>
      <c r="DH67" s="309">
        <v>1</v>
      </c>
      <c r="DI67" s="309">
        <v>0</v>
      </c>
      <c r="DJ67" s="309">
        <v>1</v>
      </c>
      <c r="DK67" s="309">
        <v>0</v>
      </c>
      <c r="DL67" s="298">
        <v>0</v>
      </c>
      <c r="DM67" s="298">
        <v>0</v>
      </c>
      <c r="DN67" s="298">
        <v>0</v>
      </c>
      <c r="DO67" s="298">
        <v>0</v>
      </c>
      <c r="DP67" s="306">
        <v>0</v>
      </c>
      <c r="DQ67" s="306">
        <v>0</v>
      </c>
      <c r="DR67" s="306">
        <v>0</v>
      </c>
      <c r="DS67" s="306">
        <v>0</v>
      </c>
      <c r="DT67" s="297">
        <v>0</v>
      </c>
      <c r="DU67" s="297">
        <v>0</v>
      </c>
      <c r="DV67" s="297">
        <v>0</v>
      </c>
      <c r="DW67" s="297">
        <v>0</v>
      </c>
      <c r="DX67" s="306">
        <v>0</v>
      </c>
      <c r="DY67" s="306">
        <v>0</v>
      </c>
      <c r="DZ67" s="306">
        <v>0</v>
      </c>
      <c r="EA67" s="306">
        <v>0</v>
      </c>
      <c r="EB67" s="307">
        <v>0</v>
      </c>
      <c r="EC67" s="307">
        <v>1</v>
      </c>
      <c r="EJ67" s="313">
        <v>1</v>
      </c>
    </row>
    <row r="68" spans="1:140" x14ac:dyDescent="0.35">
      <c r="A68" s="294">
        <v>836</v>
      </c>
      <c r="B68" s="343">
        <v>42366</v>
      </c>
      <c r="C68" s="344">
        <v>0.45833333333333331</v>
      </c>
      <c r="D68" s="294">
        <v>1</v>
      </c>
      <c r="E68" s="294">
        <v>0</v>
      </c>
      <c r="F68" s="294">
        <v>45</v>
      </c>
      <c r="G68" s="294">
        <v>456</v>
      </c>
      <c r="H68" s="294">
        <v>62</v>
      </c>
      <c r="I68" s="294" t="s">
        <v>758</v>
      </c>
      <c r="J68" s="296">
        <v>1</v>
      </c>
      <c r="K68" s="296">
        <v>0</v>
      </c>
      <c r="L68" s="296">
        <v>0</v>
      </c>
      <c r="M68" s="297">
        <v>0</v>
      </c>
      <c r="N68" s="297">
        <v>1</v>
      </c>
      <c r="O68" s="297">
        <v>0</v>
      </c>
      <c r="P68" s="298">
        <v>140</v>
      </c>
      <c r="Q68" s="299">
        <v>0</v>
      </c>
      <c r="R68" s="299">
        <v>0</v>
      </c>
      <c r="S68" s="299">
        <v>0</v>
      </c>
      <c r="T68" s="299">
        <v>1</v>
      </c>
      <c r="U68" s="300">
        <v>1</v>
      </c>
      <c r="V68" s="300">
        <v>0</v>
      </c>
      <c r="W68" s="300">
        <v>0</v>
      </c>
      <c r="X68" s="300">
        <v>0</v>
      </c>
      <c r="Y68" s="300">
        <v>0</v>
      </c>
      <c r="Z68" s="300">
        <v>0</v>
      </c>
      <c r="AA68" s="300">
        <v>0</v>
      </c>
      <c r="AB68" s="300">
        <v>0</v>
      </c>
      <c r="AC68" s="305">
        <v>1</v>
      </c>
      <c r="AD68" s="305">
        <v>0</v>
      </c>
      <c r="AE68" s="305">
        <v>0</v>
      </c>
      <c r="AF68" s="305">
        <v>0</v>
      </c>
      <c r="AG68" s="305">
        <v>0</v>
      </c>
      <c r="AH68" s="303">
        <v>1</v>
      </c>
      <c r="AI68" s="303">
        <v>0</v>
      </c>
      <c r="AJ68" s="303">
        <v>0</v>
      </c>
      <c r="AK68" s="303">
        <v>0</v>
      </c>
      <c r="AL68" s="303">
        <v>0</v>
      </c>
      <c r="AM68" s="304">
        <v>1</v>
      </c>
      <c r="AN68" s="304">
        <v>0</v>
      </c>
      <c r="AO68" s="304">
        <v>0</v>
      </c>
      <c r="AP68" s="304">
        <v>0</v>
      </c>
      <c r="AQ68" s="300">
        <v>1</v>
      </c>
      <c r="AR68" s="300">
        <v>0</v>
      </c>
      <c r="AS68" s="300">
        <v>0</v>
      </c>
      <c r="AT68" s="305">
        <v>1</v>
      </c>
      <c r="AU68" s="305">
        <v>0</v>
      </c>
      <c r="AV68" s="305">
        <v>0</v>
      </c>
      <c r="AW68" s="306">
        <v>0</v>
      </c>
      <c r="AX68" s="306">
        <v>0</v>
      </c>
      <c r="AY68" s="306">
        <v>1</v>
      </c>
      <c r="AZ68" s="306">
        <v>0</v>
      </c>
      <c r="BA68" s="306">
        <v>0</v>
      </c>
      <c r="BB68" s="305">
        <v>1</v>
      </c>
      <c r="BC68" s="305">
        <v>0</v>
      </c>
      <c r="BD68" s="305">
        <v>0</v>
      </c>
      <c r="BE68" s="305">
        <v>0</v>
      </c>
      <c r="BF68" s="300">
        <v>0</v>
      </c>
      <c r="BG68" s="300">
        <v>0</v>
      </c>
      <c r="BH68" s="300">
        <v>1</v>
      </c>
      <c r="BI68" s="300">
        <v>0</v>
      </c>
      <c r="BJ68" s="300">
        <v>0</v>
      </c>
      <c r="BK68" s="297">
        <v>0</v>
      </c>
      <c r="BL68" s="297">
        <v>1</v>
      </c>
      <c r="BM68" s="297">
        <v>0</v>
      </c>
      <c r="BN68" s="297">
        <v>0</v>
      </c>
      <c r="BO68" s="297">
        <v>0</v>
      </c>
      <c r="BP68" s="297">
        <v>0</v>
      </c>
      <c r="BQ68" s="297">
        <v>0</v>
      </c>
      <c r="BR68" s="297">
        <v>0</v>
      </c>
      <c r="BS68" s="305">
        <v>0</v>
      </c>
      <c r="BT68" s="305">
        <v>0</v>
      </c>
      <c r="BU68" s="305">
        <v>1</v>
      </c>
      <c r="BV68" s="305">
        <v>0</v>
      </c>
      <c r="BW68" s="307">
        <v>0</v>
      </c>
      <c r="BX68" s="307">
        <v>1</v>
      </c>
      <c r="BY68" s="307">
        <v>0</v>
      </c>
      <c r="BZ68" s="307">
        <v>0</v>
      </c>
      <c r="CA68" s="307">
        <v>0</v>
      </c>
      <c r="CB68" s="307">
        <v>0</v>
      </c>
      <c r="CC68" s="307">
        <v>1</v>
      </c>
      <c r="CD68" s="300">
        <v>0</v>
      </c>
      <c r="CE68" s="300">
        <v>0</v>
      </c>
      <c r="CF68" s="300">
        <v>1</v>
      </c>
      <c r="CG68" s="300">
        <v>0</v>
      </c>
      <c r="CH68" s="300">
        <v>0</v>
      </c>
      <c r="CI68" s="304">
        <v>1</v>
      </c>
      <c r="CJ68" s="304">
        <v>0</v>
      </c>
      <c r="CK68" s="297">
        <v>0</v>
      </c>
      <c r="CL68" s="297">
        <v>0</v>
      </c>
      <c r="CM68" s="297">
        <v>0</v>
      </c>
      <c r="CN68" s="297">
        <v>1</v>
      </c>
      <c r="CO68" s="307">
        <v>1</v>
      </c>
      <c r="CP68" s="307">
        <v>0</v>
      </c>
      <c r="CQ68" s="307">
        <v>0</v>
      </c>
      <c r="CR68" s="307">
        <v>1</v>
      </c>
      <c r="CS68" s="307">
        <v>0</v>
      </c>
      <c r="CT68" s="307">
        <v>0</v>
      </c>
      <c r="CU68" s="307">
        <v>0</v>
      </c>
      <c r="CV68" s="307">
        <v>0</v>
      </c>
      <c r="CW68" s="307">
        <v>0</v>
      </c>
      <c r="CX68" s="305">
        <v>0</v>
      </c>
      <c r="CY68" s="305">
        <v>1</v>
      </c>
      <c r="CZ68" s="303">
        <v>1</v>
      </c>
      <c r="DA68" s="303">
        <v>0</v>
      </c>
      <c r="DB68" s="303">
        <v>0</v>
      </c>
      <c r="DC68" s="303">
        <v>1</v>
      </c>
      <c r="DD68" s="305">
        <v>0</v>
      </c>
      <c r="DE68" s="305">
        <v>0</v>
      </c>
      <c r="DF68" s="305">
        <v>0</v>
      </c>
      <c r="DG68" s="305">
        <v>0</v>
      </c>
      <c r="DH68" s="309">
        <v>0</v>
      </c>
      <c r="DI68" s="309">
        <v>0</v>
      </c>
      <c r="DJ68" s="309">
        <v>0</v>
      </c>
      <c r="DK68" s="309">
        <v>0</v>
      </c>
      <c r="DL68" s="298">
        <v>0</v>
      </c>
      <c r="DM68" s="298">
        <v>0</v>
      </c>
      <c r="DN68" s="298">
        <v>0</v>
      </c>
      <c r="DO68" s="298">
        <v>0</v>
      </c>
      <c r="DP68" s="306">
        <v>0</v>
      </c>
      <c r="DQ68" s="306">
        <v>0</v>
      </c>
      <c r="DR68" s="306">
        <v>0</v>
      </c>
      <c r="DS68" s="306">
        <v>0</v>
      </c>
      <c r="DT68" s="297">
        <v>0</v>
      </c>
      <c r="DU68" s="297">
        <v>0</v>
      </c>
      <c r="DV68" s="297">
        <v>0</v>
      </c>
      <c r="DW68" s="297">
        <v>0</v>
      </c>
      <c r="DX68" s="306">
        <v>0</v>
      </c>
      <c r="DY68" s="306">
        <v>0</v>
      </c>
      <c r="DZ68" s="306">
        <v>0</v>
      </c>
      <c r="EA68" s="306">
        <v>0</v>
      </c>
      <c r="EB68" s="307">
        <v>0</v>
      </c>
      <c r="EC68" s="307">
        <v>1</v>
      </c>
    </row>
    <row r="69" spans="1:140" x14ac:dyDescent="0.35">
      <c r="A69" s="294">
        <v>16865</v>
      </c>
      <c r="B69" s="343">
        <v>42368</v>
      </c>
      <c r="C69" s="344">
        <v>0.53125</v>
      </c>
      <c r="D69" s="294">
        <v>1</v>
      </c>
      <c r="E69" s="294">
        <v>0</v>
      </c>
      <c r="F69" s="294">
        <v>41</v>
      </c>
      <c r="G69" s="294">
        <v>172</v>
      </c>
      <c r="H69" s="294">
        <v>63</v>
      </c>
      <c r="I69" s="294" t="s">
        <v>774</v>
      </c>
      <c r="J69" s="296">
        <v>1</v>
      </c>
      <c r="K69" s="296">
        <v>0</v>
      </c>
      <c r="L69" s="296">
        <v>0</v>
      </c>
      <c r="M69" s="297">
        <v>0</v>
      </c>
      <c r="N69" s="297">
        <v>1</v>
      </c>
      <c r="O69" s="297">
        <v>0</v>
      </c>
      <c r="P69" s="298">
        <v>165</v>
      </c>
      <c r="Q69" s="299">
        <v>1</v>
      </c>
      <c r="R69" s="299">
        <v>0</v>
      </c>
      <c r="S69" s="299">
        <v>0</v>
      </c>
      <c r="T69" s="299">
        <v>0</v>
      </c>
      <c r="U69" s="300">
        <v>0</v>
      </c>
      <c r="V69" s="300">
        <v>0</v>
      </c>
      <c r="W69" s="300">
        <v>1</v>
      </c>
      <c r="X69" s="300">
        <v>0</v>
      </c>
      <c r="Y69" s="300">
        <v>0</v>
      </c>
      <c r="Z69" s="300">
        <v>0</v>
      </c>
      <c r="AA69" s="300">
        <v>0</v>
      </c>
      <c r="AB69" s="300">
        <v>0</v>
      </c>
      <c r="AC69" s="305">
        <v>1</v>
      </c>
      <c r="AD69" s="305">
        <v>0</v>
      </c>
      <c r="AE69" s="305">
        <v>0</v>
      </c>
      <c r="AF69" s="305">
        <v>0</v>
      </c>
      <c r="AG69" s="305">
        <v>0</v>
      </c>
      <c r="AH69" s="303">
        <v>0</v>
      </c>
      <c r="AI69" s="303">
        <v>0</v>
      </c>
      <c r="AJ69" s="303">
        <v>0</v>
      </c>
      <c r="AK69" s="303">
        <v>0</v>
      </c>
      <c r="AL69" s="303">
        <v>1</v>
      </c>
      <c r="AM69" s="304">
        <v>0</v>
      </c>
      <c r="AN69" s="304">
        <v>0</v>
      </c>
      <c r="AO69" s="304">
        <v>0</v>
      </c>
      <c r="AP69" s="304">
        <v>1</v>
      </c>
      <c r="AQ69" s="300">
        <v>1</v>
      </c>
      <c r="AR69" s="300">
        <v>0</v>
      </c>
      <c r="AS69" s="300">
        <v>0</v>
      </c>
      <c r="AT69" s="305">
        <v>1</v>
      </c>
      <c r="AU69" s="305">
        <v>0</v>
      </c>
      <c r="AV69" s="305">
        <v>0</v>
      </c>
      <c r="AW69" s="306">
        <v>0</v>
      </c>
      <c r="AX69" s="306">
        <v>0</v>
      </c>
      <c r="AY69" s="306">
        <v>0</v>
      </c>
      <c r="AZ69" s="306">
        <v>1</v>
      </c>
      <c r="BA69" s="306">
        <v>0</v>
      </c>
      <c r="BB69" s="305">
        <v>1</v>
      </c>
      <c r="BC69" s="305">
        <v>0</v>
      </c>
      <c r="BD69" s="305">
        <v>0</v>
      </c>
      <c r="BE69" s="305">
        <v>0</v>
      </c>
      <c r="BF69" s="300">
        <v>0</v>
      </c>
      <c r="BG69" s="300">
        <v>0</v>
      </c>
      <c r="BH69" s="300">
        <v>0</v>
      </c>
      <c r="BI69" s="300">
        <v>0</v>
      </c>
      <c r="BJ69" s="300">
        <v>1</v>
      </c>
      <c r="BK69" s="297">
        <v>0</v>
      </c>
      <c r="BL69" s="297">
        <v>0</v>
      </c>
      <c r="BM69" s="297">
        <v>0</v>
      </c>
      <c r="BN69" s="297">
        <v>0</v>
      </c>
      <c r="BO69" s="297">
        <v>1</v>
      </c>
      <c r="BP69" s="297">
        <v>0</v>
      </c>
      <c r="BQ69" s="297">
        <v>0</v>
      </c>
      <c r="BR69" s="297">
        <v>0</v>
      </c>
      <c r="BS69" s="305">
        <v>0</v>
      </c>
      <c r="BT69" s="305">
        <v>0</v>
      </c>
      <c r="BU69" s="305">
        <v>0</v>
      </c>
      <c r="BV69" s="305">
        <v>1</v>
      </c>
      <c r="BW69" s="307">
        <v>0</v>
      </c>
      <c r="BX69" s="307">
        <v>0</v>
      </c>
      <c r="BY69" s="307">
        <v>1</v>
      </c>
      <c r="BZ69" s="307">
        <v>0</v>
      </c>
      <c r="CA69" s="307">
        <v>0</v>
      </c>
      <c r="CB69" s="307">
        <v>0</v>
      </c>
      <c r="CC69" s="307">
        <v>1</v>
      </c>
      <c r="CD69" s="300">
        <v>1</v>
      </c>
      <c r="CE69" s="300">
        <v>0</v>
      </c>
      <c r="CF69" s="300">
        <v>0</v>
      </c>
      <c r="CG69" s="300">
        <v>0</v>
      </c>
      <c r="CH69" s="300">
        <v>0</v>
      </c>
      <c r="CI69" s="304">
        <v>1</v>
      </c>
      <c r="CJ69" s="304">
        <v>0</v>
      </c>
      <c r="CK69" s="297">
        <v>0</v>
      </c>
      <c r="CL69" s="297">
        <v>0</v>
      </c>
      <c r="CM69" s="297">
        <v>0</v>
      </c>
      <c r="CN69" s="297">
        <v>1</v>
      </c>
      <c r="CO69" s="307">
        <v>0</v>
      </c>
      <c r="CP69" s="307">
        <v>1</v>
      </c>
      <c r="CQ69" s="307">
        <v>0</v>
      </c>
      <c r="CR69" s="307">
        <v>1</v>
      </c>
      <c r="CS69" s="307">
        <v>0</v>
      </c>
      <c r="CT69" s="307">
        <v>0</v>
      </c>
      <c r="CU69" s="307">
        <v>0</v>
      </c>
      <c r="CV69" s="307">
        <v>0</v>
      </c>
      <c r="CW69" s="307">
        <v>0</v>
      </c>
      <c r="CX69" s="305">
        <v>1</v>
      </c>
      <c r="CY69" s="305">
        <v>0</v>
      </c>
      <c r="CZ69" s="303">
        <v>1</v>
      </c>
      <c r="DA69" s="303">
        <v>0</v>
      </c>
      <c r="DB69" s="303">
        <v>0</v>
      </c>
      <c r="DC69" s="303">
        <v>1</v>
      </c>
      <c r="DD69" s="305">
        <v>0</v>
      </c>
      <c r="DE69" s="305">
        <v>0</v>
      </c>
      <c r="DF69" s="305">
        <v>0</v>
      </c>
      <c r="DG69" s="305">
        <v>0</v>
      </c>
      <c r="DH69" s="309">
        <v>0</v>
      </c>
      <c r="DI69" s="309">
        <v>0</v>
      </c>
      <c r="DJ69" s="309">
        <v>0</v>
      </c>
      <c r="DK69" s="309">
        <v>0</v>
      </c>
      <c r="DL69" s="298">
        <v>0</v>
      </c>
      <c r="DM69" s="298">
        <v>0</v>
      </c>
      <c r="DN69" s="298">
        <v>0</v>
      </c>
      <c r="DO69" s="298">
        <v>0</v>
      </c>
      <c r="DP69" s="306">
        <v>0</v>
      </c>
      <c r="DQ69" s="306">
        <v>0</v>
      </c>
      <c r="DR69" s="306">
        <v>0</v>
      </c>
      <c r="DS69" s="306">
        <v>0</v>
      </c>
      <c r="DT69" s="297">
        <v>0</v>
      </c>
      <c r="DU69" s="297">
        <v>0</v>
      </c>
      <c r="DV69" s="297">
        <v>0</v>
      </c>
      <c r="DW69" s="297">
        <v>0</v>
      </c>
      <c r="DX69" s="306">
        <v>0</v>
      </c>
      <c r="DY69" s="306">
        <v>0</v>
      </c>
      <c r="DZ69" s="306">
        <v>0</v>
      </c>
      <c r="EA69" s="306">
        <v>0</v>
      </c>
      <c r="EB69" s="307">
        <v>0</v>
      </c>
      <c r="EC69" s="307">
        <v>1</v>
      </c>
      <c r="EJ69" s="313">
        <v>1</v>
      </c>
    </row>
    <row r="70" spans="1:140" x14ac:dyDescent="0.35">
      <c r="A70" s="294">
        <v>16903</v>
      </c>
      <c r="B70" s="343">
        <v>42368</v>
      </c>
      <c r="C70" s="344">
        <v>0.45833333333333331</v>
      </c>
      <c r="D70" s="294">
        <v>1</v>
      </c>
      <c r="E70" s="294">
        <v>0</v>
      </c>
      <c r="F70" s="294">
        <v>0</v>
      </c>
      <c r="G70" s="294">
        <v>0</v>
      </c>
      <c r="H70" s="294">
        <v>0</v>
      </c>
      <c r="I70" s="294" t="s">
        <v>758</v>
      </c>
      <c r="J70" s="296">
        <v>1</v>
      </c>
      <c r="K70" s="296">
        <v>0</v>
      </c>
      <c r="L70" s="296">
        <v>0</v>
      </c>
      <c r="M70" s="297">
        <v>0</v>
      </c>
      <c r="N70" s="297">
        <v>1</v>
      </c>
      <c r="O70" s="297">
        <v>0</v>
      </c>
      <c r="P70" s="298">
        <v>0</v>
      </c>
      <c r="Q70" s="299">
        <v>1</v>
      </c>
      <c r="R70" s="299">
        <v>0</v>
      </c>
      <c r="S70" s="299">
        <v>0</v>
      </c>
      <c r="T70" s="299">
        <v>0</v>
      </c>
      <c r="U70" s="300">
        <v>0</v>
      </c>
      <c r="V70" s="300">
        <v>0</v>
      </c>
      <c r="W70" s="300">
        <v>1</v>
      </c>
      <c r="X70" s="300">
        <v>0</v>
      </c>
      <c r="Y70" s="300">
        <v>0</v>
      </c>
      <c r="Z70" s="300">
        <v>0</v>
      </c>
      <c r="AA70" s="300">
        <v>0</v>
      </c>
      <c r="AB70" s="300">
        <v>0</v>
      </c>
      <c r="AC70" s="305">
        <v>0</v>
      </c>
      <c r="AD70" s="305">
        <v>1</v>
      </c>
      <c r="AE70" s="305">
        <v>0</v>
      </c>
      <c r="AF70" s="305">
        <v>0</v>
      </c>
      <c r="AG70" s="305">
        <v>0</v>
      </c>
      <c r="AH70" s="303">
        <v>0</v>
      </c>
      <c r="AI70" s="303">
        <v>1</v>
      </c>
      <c r="AJ70" s="303">
        <v>0</v>
      </c>
      <c r="AK70" s="303">
        <v>0</v>
      </c>
      <c r="AL70" s="303">
        <v>0</v>
      </c>
      <c r="AM70" s="304">
        <v>1</v>
      </c>
      <c r="AN70" s="304">
        <v>0</v>
      </c>
      <c r="AO70" s="304">
        <v>0</v>
      </c>
      <c r="AP70" s="304">
        <v>0</v>
      </c>
      <c r="AQ70" s="300">
        <v>0</v>
      </c>
      <c r="AR70" s="300">
        <v>1</v>
      </c>
      <c r="AS70" s="300">
        <v>0</v>
      </c>
      <c r="AT70" s="305">
        <v>1</v>
      </c>
      <c r="AU70" s="305">
        <v>0</v>
      </c>
      <c r="AV70" s="305">
        <v>0</v>
      </c>
      <c r="AW70" s="306">
        <v>0</v>
      </c>
      <c r="AX70" s="306">
        <v>0</v>
      </c>
      <c r="AY70" s="306">
        <v>1</v>
      </c>
      <c r="AZ70" s="306">
        <v>0</v>
      </c>
      <c r="BA70" s="306">
        <v>0</v>
      </c>
      <c r="BB70" s="305">
        <v>0</v>
      </c>
      <c r="BC70" s="305">
        <v>1</v>
      </c>
      <c r="BD70" s="305">
        <v>0</v>
      </c>
      <c r="BE70" s="305">
        <v>0</v>
      </c>
      <c r="BF70" s="300">
        <v>0</v>
      </c>
      <c r="BG70" s="300">
        <v>0</v>
      </c>
      <c r="BH70" s="300">
        <v>0</v>
      </c>
      <c r="BI70" s="300">
        <v>0</v>
      </c>
      <c r="BJ70" s="300">
        <v>1</v>
      </c>
      <c r="BK70" s="297">
        <v>0</v>
      </c>
      <c r="BL70" s="297">
        <v>1</v>
      </c>
      <c r="BM70" s="297">
        <v>0</v>
      </c>
      <c r="BN70" s="297">
        <v>0</v>
      </c>
      <c r="BO70" s="297">
        <v>0</v>
      </c>
      <c r="BP70" s="297">
        <v>0</v>
      </c>
      <c r="BQ70" s="297">
        <v>0</v>
      </c>
      <c r="BR70" s="297">
        <v>0</v>
      </c>
      <c r="BS70" s="305">
        <v>0</v>
      </c>
      <c r="BT70" s="305">
        <v>0</v>
      </c>
      <c r="BU70" s="305">
        <v>0</v>
      </c>
      <c r="BV70" s="305">
        <v>1</v>
      </c>
      <c r="BW70" s="307">
        <v>0</v>
      </c>
      <c r="BX70" s="307">
        <v>0</v>
      </c>
      <c r="BY70" s="307">
        <v>0</v>
      </c>
      <c r="BZ70" s="307">
        <v>0</v>
      </c>
      <c r="CA70" s="307">
        <v>0</v>
      </c>
      <c r="CB70" s="307">
        <v>0</v>
      </c>
      <c r="CC70" s="307">
        <v>1</v>
      </c>
      <c r="CD70" s="300">
        <v>0</v>
      </c>
      <c r="CE70" s="300">
        <v>1</v>
      </c>
      <c r="CF70" s="300">
        <v>0</v>
      </c>
      <c r="CG70" s="300">
        <v>0</v>
      </c>
      <c r="CH70" s="300">
        <v>0</v>
      </c>
      <c r="CI70" s="304">
        <v>1</v>
      </c>
      <c r="CJ70" s="304">
        <v>0</v>
      </c>
      <c r="CK70" s="297">
        <v>0</v>
      </c>
      <c r="CL70" s="297">
        <v>0</v>
      </c>
      <c r="CM70" s="297">
        <v>1</v>
      </c>
      <c r="CN70" s="297">
        <v>0</v>
      </c>
      <c r="CO70" s="307">
        <v>1</v>
      </c>
      <c r="CP70" s="307">
        <v>0</v>
      </c>
      <c r="CQ70" s="307">
        <v>0</v>
      </c>
      <c r="CR70" s="307">
        <v>1</v>
      </c>
      <c r="CS70" s="307">
        <v>0</v>
      </c>
      <c r="CT70" s="307">
        <v>0</v>
      </c>
      <c r="CU70" s="307">
        <v>0</v>
      </c>
      <c r="CV70" s="307">
        <v>0</v>
      </c>
      <c r="CW70" s="307">
        <v>0</v>
      </c>
      <c r="CX70" s="305">
        <v>0</v>
      </c>
      <c r="CY70" s="305">
        <v>1</v>
      </c>
      <c r="CZ70" s="303">
        <v>0</v>
      </c>
      <c r="DA70" s="303">
        <v>0</v>
      </c>
      <c r="DB70" s="303">
        <v>0</v>
      </c>
      <c r="DC70" s="303">
        <v>0</v>
      </c>
      <c r="DD70" s="305">
        <v>0</v>
      </c>
      <c r="DE70" s="305">
        <v>0</v>
      </c>
      <c r="DF70" s="305">
        <v>0</v>
      </c>
      <c r="DG70" s="305">
        <v>0</v>
      </c>
      <c r="DH70" s="309">
        <v>0</v>
      </c>
      <c r="DI70" s="309">
        <v>0</v>
      </c>
      <c r="DJ70" s="309">
        <v>0</v>
      </c>
      <c r="DK70" s="309">
        <v>0</v>
      </c>
      <c r="DL70" s="298">
        <v>1</v>
      </c>
      <c r="DM70" s="298">
        <v>0</v>
      </c>
      <c r="DN70" s="298">
        <v>0</v>
      </c>
      <c r="DO70" s="298">
        <v>1</v>
      </c>
      <c r="DP70" s="306">
        <v>0</v>
      </c>
      <c r="DQ70" s="306">
        <v>0</v>
      </c>
      <c r="DR70" s="306">
        <v>0</v>
      </c>
      <c r="DS70" s="306">
        <v>0</v>
      </c>
      <c r="DT70" s="297">
        <v>0</v>
      </c>
      <c r="DU70" s="297">
        <v>0</v>
      </c>
      <c r="DV70" s="297">
        <v>0</v>
      </c>
      <c r="DW70" s="297">
        <v>0</v>
      </c>
      <c r="DX70" s="306">
        <v>0</v>
      </c>
      <c r="DY70" s="306">
        <v>0</v>
      </c>
      <c r="DZ70" s="306">
        <v>0</v>
      </c>
      <c r="EA70" s="306">
        <v>0</v>
      </c>
      <c r="EB70" s="307">
        <v>0</v>
      </c>
      <c r="EC70" s="307">
        <v>1</v>
      </c>
    </row>
    <row r="71" spans="1:140" x14ac:dyDescent="0.35">
      <c r="A71" s="294">
        <v>16994</v>
      </c>
      <c r="B71" s="343">
        <v>42006</v>
      </c>
      <c r="C71" s="344">
        <v>0.58333333333333337</v>
      </c>
      <c r="D71" s="294">
        <v>1</v>
      </c>
      <c r="E71" s="294">
        <v>0</v>
      </c>
      <c r="F71" s="294">
        <v>39</v>
      </c>
      <c r="G71" s="294">
        <v>162</v>
      </c>
      <c r="H71" s="294">
        <v>72</v>
      </c>
      <c r="I71" s="294" t="s">
        <v>758</v>
      </c>
      <c r="J71" s="296">
        <v>1</v>
      </c>
      <c r="K71" s="296">
        <v>0</v>
      </c>
      <c r="L71" s="296">
        <v>0</v>
      </c>
      <c r="M71" s="297">
        <v>0</v>
      </c>
      <c r="N71" s="297">
        <v>1</v>
      </c>
      <c r="O71" s="297">
        <v>0</v>
      </c>
      <c r="P71" s="298">
        <v>150</v>
      </c>
      <c r="Q71" s="299">
        <v>1</v>
      </c>
      <c r="R71" s="299">
        <v>0</v>
      </c>
      <c r="S71" s="299">
        <v>0</v>
      </c>
      <c r="T71" s="299">
        <v>0</v>
      </c>
      <c r="U71" s="300">
        <v>0</v>
      </c>
      <c r="V71" s="300">
        <v>0</v>
      </c>
      <c r="W71" s="300">
        <v>1</v>
      </c>
      <c r="X71" s="300">
        <v>0</v>
      </c>
      <c r="Y71" s="300">
        <v>0</v>
      </c>
      <c r="Z71" s="300">
        <v>0</v>
      </c>
      <c r="AA71" s="300">
        <v>0</v>
      </c>
      <c r="AB71" s="300">
        <v>0</v>
      </c>
      <c r="AC71" s="305">
        <v>0</v>
      </c>
      <c r="AD71" s="305">
        <v>0</v>
      </c>
      <c r="AE71" s="305">
        <v>1</v>
      </c>
      <c r="AF71" s="305">
        <v>0</v>
      </c>
      <c r="AG71" s="305">
        <v>0</v>
      </c>
      <c r="AH71" s="303">
        <v>1</v>
      </c>
      <c r="AI71" s="303">
        <v>0</v>
      </c>
      <c r="AJ71" s="303">
        <v>0</v>
      </c>
      <c r="AK71" s="303">
        <v>0</v>
      </c>
      <c r="AL71" s="303">
        <v>0</v>
      </c>
      <c r="AM71" s="304">
        <v>0</v>
      </c>
      <c r="AN71" s="304">
        <v>0</v>
      </c>
      <c r="AO71" s="304">
        <v>0</v>
      </c>
      <c r="AP71" s="304">
        <v>1</v>
      </c>
      <c r="AQ71" s="300">
        <v>0</v>
      </c>
      <c r="AR71" s="300">
        <v>1</v>
      </c>
      <c r="AS71" s="300">
        <v>0</v>
      </c>
      <c r="AT71" s="305">
        <v>0</v>
      </c>
      <c r="AU71" s="305">
        <v>0</v>
      </c>
      <c r="AV71" s="305">
        <v>1</v>
      </c>
      <c r="AW71" s="306">
        <v>0</v>
      </c>
      <c r="AX71" s="306">
        <v>1</v>
      </c>
      <c r="AY71" s="306">
        <v>0</v>
      </c>
      <c r="AZ71" s="306">
        <v>0</v>
      </c>
      <c r="BA71" s="306">
        <v>0</v>
      </c>
      <c r="BB71" s="305">
        <v>1</v>
      </c>
      <c r="BC71" s="305">
        <v>0</v>
      </c>
      <c r="BD71" s="305">
        <v>0</v>
      </c>
      <c r="BE71" s="305">
        <v>0</v>
      </c>
      <c r="BF71" s="300">
        <v>0</v>
      </c>
      <c r="BG71" s="300">
        <v>0</v>
      </c>
      <c r="BH71" s="300">
        <v>1</v>
      </c>
      <c r="BI71" s="300">
        <v>0</v>
      </c>
      <c r="BJ71" s="300">
        <v>0</v>
      </c>
      <c r="BK71" s="297">
        <v>0</v>
      </c>
      <c r="BL71" s="297">
        <v>0</v>
      </c>
      <c r="BM71" s="297">
        <v>0</v>
      </c>
      <c r="BN71" s="297">
        <v>0</v>
      </c>
      <c r="BO71" s="297">
        <v>1</v>
      </c>
      <c r="BP71" s="297">
        <v>0</v>
      </c>
      <c r="BQ71" s="297">
        <v>0</v>
      </c>
      <c r="BR71" s="297">
        <v>1</v>
      </c>
      <c r="BS71" s="305">
        <v>0</v>
      </c>
      <c r="BT71" s="305">
        <v>0</v>
      </c>
      <c r="BU71" s="305">
        <v>1</v>
      </c>
      <c r="BV71" s="305">
        <v>0</v>
      </c>
      <c r="BW71" s="307">
        <v>0</v>
      </c>
      <c r="BX71" s="307">
        <v>1</v>
      </c>
      <c r="BY71" s="307">
        <v>0</v>
      </c>
      <c r="BZ71" s="307">
        <v>0</v>
      </c>
      <c r="CA71" s="307">
        <v>0</v>
      </c>
      <c r="CB71" s="307">
        <v>0</v>
      </c>
      <c r="CC71" s="307">
        <v>1</v>
      </c>
      <c r="CD71" s="300">
        <v>0</v>
      </c>
      <c r="CE71" s="300">
        <v>0</v>
      </c>
      <c r="CF71" s="300">
        <v>1</v>
      </c>
      <c r="CG71" s="300">
        <v>0</v>
      </c>
      <c r="CH71" s="300">
        <v>0</v>
      </c>
      <c r="CI71" s="304">
        <v>1</v>
      </c>
      <c r="CJ71" s="304">
        <v>0</v>
      </c>
      <c r="CK71" s="297">
        <v>0</v>
      </c>
      <c r="CL71" s="297">
        <v>1</v>
      </c>
      <c r="CM71" s="297">
        <v>0</v>
      </c>
      <c r="CN71" s="297">
        <v>0</v>
      </c>
      <c r="CO71" s="307">
        <v>1</v>
      </c>
      <c r="CP71" s="307">
        <v>0</v>
      </c>
      <c r="CQ71" s="307">
        <v>0</v>
      </c>
      <c r="CR71" s="307">
        <v>1</v>
      </c>
      <c r="CS71" s="307">
        <v>0</v>
      </c>
      <c r="CT71" s="307">
        <v>0</v>
      </c>
      <c r="CU71" s="307">
        <v>0</v>
      </c>
      <c r="CV71" s="307">
        <v>0</v>
      </c>
      <c r="CW71" s="307">
        <v>0</v>
      </c>
      <c r="CX71" s="305">
        <v>0</v>
      </c>
      <c r="CY71" s="305">
        <v>1</v>
      </c>
      <c r="CZ71" s="303">
        <v>1</v>
      </c>
      <c r="DA71" s="303">
        <v>0</v>
      </c>
      <c r="DB71" s="303">
        <v>1</v>
      </c>
      <c r="DC71" s="303">
        <v>0</v>
      </c>
      <c r="DD71" s="305">
        <v>0</v>
      </c>
      <c r="DE71" s="305">
        <v>0</v>
      </c>
      <c r="DF71" s="305">
        <v>0</v>
      </c>
      <c r="DG71" s="305">
        <v>0</v>
      </c>
      <c r="DH71" s="309">
        <v>1</v>
      </c>
      <c r="DI71" s="309">
        <v>0</v>
      </c>
      <c r="DJ71" s="309">
        <v>1</v>
      </c>
      <c r="DK71" s="309">
        <v>0</v>
      </c>
      <c r="DL71" s="298">
        <v>0</v>
      </c>
      <c r="DM71" s="298">
        <v>0</v>
      </c>
      <c r="DN71" s="298">
        <v>0</v>
      </c>
      <c r="DO71" s="298">
        <v>0</v>
      </c>
      <c r="DP71" s="306">
        <v>0</v>
      </c>
      <c r="DQ71" s="306">
        <v>0</v>
      </c>
      <c r="DR71" s="306">
        <v>0</v>
      </c>
      <c r="DS71" s="306">
        <v>0</v>
      </c>
      <c r="DT71" s="297">
        <v>0</v>
      </c>
      <c r="DU71" s="297">
        <v>0</v>
      </c>
      <c r="DV71" s="297">
        <v>0</v>
      </c>
      <c r="DW71" s="297">
        <v>0</v>
      </c>
      <c r="DX71" s="306">
        <v>0</v>
      </c>
      <c r="DY71" s="306">
        <v>0</v>
      </c>
      <c r="DZ71" s="306">
        <v>0</v>
      </c>
      <c r="EA71" s="306">
        <v>0</v>
      </c>
      <c r="EB71" s="307">
        <v>0</v>
      </c>
      <c r="EC71" s="307">
        <v>1</v>
      </c>
    </row>
    <row r="72" spans="1:140" x14ac:dyDescent="0.35">
      <c r="A72" s="294">
        <v>17005</v>
      </c>
      <c r="B72" s="343">
        <v>42006</v>
      </c>
      <c r="C72" s="344">
        <v>0.5625</v>
      </c>
      <c r="D72" s="294">
        <v>0</v>
      </c>
      <c r="E72" s="294">
        <v>1</v>
      </c>
      <c r="F72" s="294">
        <v>21</v>
      </c>
      <c r="G72" s="294">
        <v>175</v>
      </c>
      <c r="H72" s="294">
        <v>75</v>
      </c>
      <c r="I72" s="294" t="s">
        <v>758</v>
      </c>
      <c r="J72" s="296">
        <v>1</v>
      </c>
      <c r="K72" s="296">
        <v>0</v>
      </c>
      <c r="L72" s="296">
        <v>0</v>
      </c>
      <c r="M72" s="297">
        <v>1</v>
      </c>
      <c r="N72" s="297">
        <v>0</v>
      </c>
      <c r="O72" s="297">
        <v>0</v>
      </c>
      <c r="P72" s="298">
        <v>115</v>
      </c>
      <c r="Q72" s="299">
        <v>1</v>
      </c>
      <c r="R72" s="299">
        <v>0</v>
      </c>
      <c r="S72" s="299">
        <v>0</v>
      </c>
      <c r="T72" s="299">
        <v>0</v>
      </c>
      <c r="U72" s="300">
        <v>0</v>
      </c>
      <c r="V72" s="300">
        <v>0</v>
      </c>
      <c r="W72" s="300">
        <v>0</v>
      </c>
      <c r="X72" s="300">
        <v>1</v>
      </c>
      <c r="Y72" s="300">
        <v>0</v>
      </c>
      <c r="Z72" s="300">
        <v>0</v>
      </c>
      <c r="AA72" s="300">
        <v>0</v>
      </c>
      <c r="AB72" s="300">
        <v>0</v>
      </c>
      <c r="AC72" s="305">
        <v>0</v>
      </c>
      <c r="AD72" s="305">
        <v>0</v>
      </c>
      <c r="AE72" s="305">
        <v>1</v>
      </c>
      <c r="AF72" s="305">
        <v>0</v>
      </c>
      <c r="AG72" s="305">
        <v>0</v>
      </c>
      <c r="AH72" s="303">
        <v>0</v>
      </c>
      <c r="AI72" s="303">
        <v>0</v>
      </c>
      <c r="AJ72" s="303">
        <v>1</v>
      </c>
      <c r="AK72" s="303">
        <v>0</v>
      </c>
      <c r="AL72" s="303">
        <v>0</v>
      </c>
      <c r="AM72" s="304">
        <v>0</v>
      </c>
      <c r="AN72" s="304">
        <v>0</v>
      </c>
      <c r="AO72" s="304">
        <v>1</v>
      </c>
      <c r="AP72" s="304">
        <v>0</v>
      </c>
      <c r="AQ72" s="300">
        <v>0</v>
      </c>
      <c r="AR72" s="300">
        <v>1</v>
      </c>
      <c r="AS72" s="300">
        <v>0</v>
      </c>
      <c r="AT72" s="305">
        <v>0</v>
      </c>
      <c r="AU72" s="305">
        <v>0</v>
      </c>
      <c r="AV72" s="305">
        <v>1</v>
      </c>
      <c r="AW72" s="306">
        <v>0</v>
      </c>
      <c r="AX72" s="306">
        <v>0</v>
      </c>
      <c r="AY72" s="306">
        <v>1</v>
      </c>
      <c r="AZ72" s="306">
        <v>0</v>
      </c>
      <c r="BA72" s="306">
        <v>0</v>
      </c>
      <c r="BB72" s="305">
        <v>0</v>
      </c>
      <c r="BC72" s="305">
        <v>0</v>
      </c>
      <c r="BD72" s="305">
        <v>0</v>
      </c>
      <c r="BE72" s="305">
        <v>1</v>
      </c>
      <c r="BF72" s="300">
        <v>0</v>
      </c>
      <c r="BG72" s="300">
        <v>0</v>
      </c>
      <c r="BH72" s="300">
        <v>1</v>
      </c>
      <c r="BI72" s="300">
        <v>0</v>
      </c>
      <c r="BJ72" s="300">
        <v>0</v>
      </c>
      <c r="BK72" s="297">
        <v>0</v>
      </c>
      <c r="BL72" s="297">
        <v>0</v>
      </c>
      <c r="BM72" s="297">
        <v>0</v>
      </c>
      <c r="BN72" s="297">
        <v>0</v>
      </c>
      <c r="BO72" s="297">
        <v>1</v>
      </c>
      <c r="BP72" s="297">
        <v>0</v>
      </c>
      <c r="BQ72" s="297">
        <v>0</v>
      </c>
      <c r="BR72" s="297">
        <v>0</v>
      </c>
      <c r="BS72" s="305">
        <v>1</v>
      </c>
      <c r="BT72" s="305">
        <v>0</v>
      </c>
      <c r="BU72" s="305">
        <v>0</v>
      </c>
      <c r="BV72" s="305">
        <v>0</v>
      </c>
      <c r="BW72" s="307">
        <v>1</v>
      </c>
      <c r="BX72" s="307">
        <v>0</v>
      </c>
      <c r="BY72" s="307">
        <v>0</v>
      </c>
      <c r="BZ72" s="307">
        <v>0</v>
      </c>
      <c r="CA72" s="307">
        <v>0</v>
      </c>
      <c r="CB72" s="307">
        <v>0</v>
      </c>
      <c r="CC72" s="307">
        <v>1</v>
      </c>
      <c r="CD72" s="300">
        <v>0</v>
      </c>
      <c r="CE72" s="300">
        <v>0</v>
      </c>
      <c r="CF72" s="300">
        <v>1</v>
      </c>
      <c r="CG72" s="300">
        <v>0</v>
      </c>
      <c r="CH72" s="300">
        <v>0</v>
      </c>
      <c r="CI72" s="304">
        <v>1</v>
      </c>
      <c r="CJ72" s="304">
        <v>0</v>
      </c>
      <c r="CK72" s="297">
        <v>0</v>
      </c>
      <c r="CL72" s="297">
        <v>1</v>
      </c>
      <c r="CM72" s="297">
        <v>0</v>
      </c>
      <c r="CN72" s="297">
        <v>0</v>
      </c>
      <c r="CO72" s="307">
        <v>1</v>
      </c>
      <c r="CP72" s="307">
        <v>0</v>
      </c>
      <c r="CQ72" s="307">
        <v>0</v>
      </c>
      <c r="CZ72" s="303">
        <v>0</v>
      </c>
      <c r="DA72" s="303">
        <v>1</v>
      </c>
      <c r="DB72" s="303">
        <v>0</v>
      </c>
      <c r="DC72" s="303">
        <v>1</v>
      </c>
      <c r="DD72" s="305">
        <v>0</v>
      </c>
      <c r="DE72" s="305">
        <v>0</v>
      </c>
      <c r="DF72" s="305">
        <v>0</v>
      </c>
      <c r="DG72" s="305">
        <v>0</v>
      </c>
      <c r="DH72" s="309">
        <v>0</v>
      </c>
      <c r="DI72" s="309">
        <v>0</v>
      </c>
      <c r="DJ72" s="309">
        <v>0</v>
      </c>
      <c r="DK72" s="309">
        <v>0</v>
      </c>
      <c r="DL72" s="298">
        <v>0</v>
      </c>
      <c r="DM72" s="298">
        <v>0</v>
      </c>
      <c r="DN72" s="298">
        <v>0</v>
      </c>
      <c r="DO72" s="298">
        <v>0</v>
      </c>
      <c r="DP72" s="306">
        <v>0</v>
      </c>
      <c r="DQ72" s="306">
        <v>0</v>
      </c>
      <c r="DR72" s="306">
        <v>0</v>
      </c>
      <c r="DS72" s="306">
        <v>0</v>
      </c>
      <c r="DT72" s="297">
        <v>0</v>
      </c>
      <c r="DU72" s="297">
        <v>0</v>
      </c>
      <c r="DV72" s="297">
        <v>0</v>
      </c>
      <c r="DW72" s="297">
        <v>0</v>
      </c>
      <c r="DX72" s="306">
        <v>0</v>
      </c>
      <c r="DY72" s="306">
        <v>0</v>
      </c>
      <c r="DZ72" s="306">
        <v>0</v>
      </c>
      <c r="EA72" s="306">
        <v>0</v>
      </c>
      <c r="EB72" s="307">
        <v>1</v>
      </c>
      <c r="EC72" s="307">
        <v>0</v>
      </c>
      <c r="ED72" s="310">
        <v>0</v>
      </c>
      <c r="EE72" s="310">
        <v>1</v>
      </c>
      <c r="EF72" s="311" t="s">
        <v>775</v>
      </c>
    </row>
    <row r="73" spans="1:140" x14ac:dyDescent="0.35">
      <c r="A73" s="345">
        <v>16978</v>
      </c>
      <c r="B73" s="343">
        <v>42006</v>
      </c>
      <c r="C73" s="344">
        <v>0.5</v>
      </c>
      <c r="D73" s="294">
        <v>0</v>
      </c>
      <c r="E73" s="294">
        <v>1</v>
      </c>
      <c r="F73" s="294">
        <v>32</v>
      </c>
      <c r="G73" s="294">
        <v>177</v>
      </c>
      <c r="H73" s="294">
        <v>72</v>
      </c>
      <c r="I73" s="294" t="s">
        <v>758</v>
      </c>
      <c r="J73" s="296">
        <v>1</v>
      </c>
      <c r="K73" s="296">
        <v>0</v>
      </c>
      <c r="L73" s="296">
        <v>0</v>
      </c>
      <c r="M73" s="297">
        <v>1</v>
      </c>
      <c r="N73" s="297">
        <v>0</v>
      </c>
      <c r="O73" s="297">
        <v>0</v>
      </c>
      <c r="P73" s="298">
        <v>171</v>
      </c>
      <c r="Q73" s="299">
        <v>0</v>
      </c>
      <c r="R73" s="299">
        <v>0</v>
      </c>
      <c r="S73" s="299">
        <v>0</v>
      </c>
      <c r="T73" s="299">
        <v>1</v>
      </c>
      <c r="U73" s="300">
        <v>1</v>
      </c>
      <c r="V73" s="300">
        <v>0</v>
      </c>
      <c r="W73" s="300">
        <v>0</v>
      </c>
      <c r="X73" s="300">
        <v>0</v>
      </c>
      <c r="Y73" s="300">
        <v>0</v>
      </c>
      <c r="Z73" s="300">
        <v>0</v>
      </c>
      <c r="AA73" s="300">
        <v>0</v>
      </c>
      <c r="AB73" s="300">
        <v>0</v>
      </c>
      <c r="AC73" s="305">
        <v>0</v>
      </c>
      <c r="AD73" s="305">
        <v>0</v>
      </c>
      <c r="AE73" s="305">
        <v>1</v>
      </c>
      <c r="AF73" s="305">
        <v>0</v>
      </c>
      <c r="AG73" s="305">
        <v>0</v>
      </c>
      <c r="AH73" s="303">
        <v>1</v>
      </c>
      <c r="AI73" s="303">
        <v>0</v>
      </c>
      <c r="AJ73" s="303">
        <v>0</v>
      </c>
      <c r="AK73" s="303">
        <v>0</v>
      </c>
      <c r="AL73" s="303">
        <v>0</v>
      </c>
      <c r="AM73" s="304">
        <v>0</v>
      </c>
      <c r="AN73" s="304">
        <v>1</v>
      </c>
      <c r="AO73" s="304">
        <v>0</v>
      </c>
      <c r="AP73" s="304">
        <v>0</v>
      </c>
      <c r="AQ73" s="300">
        <v>0</v>
      </c>
      <c r="AR73" s="300">
        <v>1</v>
      </c>
      <c r="AS73" s="300">
        <v>0</v>
      </c>
      <c r="AT73" s="305">
        <v>1</v>
      </c>
      <c r="AU73" s="305">
        <v>0</v>
      </c>
      <c r="AV73" s="305">
        <v>0</v>
      </c>
      <c r="CZ73" s="303">
        <v>1</v>
      </c>
      <c r="DA73" s="303">
        <v>0</v>
      </c>
      <c r="DB73" s="303">
        <v>1</v>
      </c>
      <c r="DC73" s="303">
        <v>0</v>
      </c>
      <c r="DD73" s="305">
        <v>0</v>
      </c>
      <c r="DE73" s="305">
        <v>0</v>
      </c>
      <c r="DF73" s="305">
        <v>0</v>
      </c>
      <c r="DG73" s="305">
        <v>0</v>
      </c>
      <c r="DH73" s="309">
        <v>1</v>
      </c>
      <c r="DI73" s="309">
        <v>0</v>
      </c>
      <c r="DJ73" s="309">
        <v>1</v>
      </c>
      <c r="DK73" s="309">
        <v>0</v>
      </c>
      <c r="DL73" s="298">
        <v>0</v>
      </c>
      <c r="DM73" s="298">
        <v>0</v>
      </c>
      <c r="DN73" s="298">
        <v>0</v>
      </c>
      <c r="DO73" s="298">
        <v>0</v>
      </c>
      <c r="DP73" s="306">
        <v>0</v>
      </c>
      <c r="DQ73" s="306">
        <v>0</v>
      </c>
      <c r="DR73" s="306">
        <v>0</v>
      </c>
      <c r="DS73" s="306">
        <v>0</v>
      </c>
      <c r="DT73" s="297">
        <v>0</v>
      </c>
      <c r="DU73" s="297">
        <v>0</v>
      </c>
      <c r="DV73" s="297">
        <v>0</v>
      </c>
      <c r="DW73" s="297">
        <v>0</v>
      </c>
      <c r="DX73" s="306">
        <v>0</v>
      </c>
      <c r="DY73" s="306">
        <v>0</v>
      </c>
      <c r="DZ73" s="306">
        <v>0</v>
      </c>
      <c r="EA73" s="306">
        <v>0</v>
      </c>
      <c r="EB73" s="307">
        <v>0</v>
      </c>
      <c r="EC73" s="307">
        <v>1</v>
      </c>
    </row>
    <row r="74" spans="1:140" x14ac:dyDescent="0.35">
      <c r="A74" s="294">
        <v>16981</v>
      </c>
      <c r="B74" s="343">
        <v>42006</v>
      </c>
      <c r="C74" s="344">
        <v>0.5</v>
      </c>
      <c r="D74" s="294">
        <v>1</v>
      </c>
      <c r="E74" s="294">
        <v>0</v>
      </c>
      <c r="F74" s="294">
        <v>57</v>
      </c>
      <c r="G74" s="294">
        <v>163</v>
      </c>
      <c r="H74" s="294">
        <v>71</v>
      </c>
      <c r="I74" s="294" t="s">
        <v>758</v>
      </c>
      <c r="J74" s="296">
        <v>1</v>
      </c>
      <c r="K74" s="296">
        <v>0</v>
      </c>
      <c r="L74" s="296">
        <v>0</v>
      </c>
      <c r="M74" s="297">
        <v>1</v>
      </c>
      <c r="N74" s="297">
        <v>0</v>
      </c>
      <c r="O74" s="297">
        <v>0</v>
      </c>
      <c r="P74" s="298">
        <v>0</v>
      </c>
      <c r="Q74" s="299">
        <v>1</v>
      </c>
      <c r="R74" s="299">
        <v>0</v>
      </c>
      <c r="S74" s="299">
        <v>0</v>
      </c>
      <c r="T74" s="299">
        <v>0</v>
      </c>
      <c r="U74" s="300">
        <v>1</v>
      </c>
      <c r="V74" s="300">
        <v>0</v>
      </c>
      <c r="W74" s="300">
        <v>0</v>
      </c>
      <c r="X74" s="300">
        <v>0</v>
      </c>
      <c r="Y74" s="300">
        <v>0</v>
      </c>
      <c r="Z74" s="300">
        <v>0</v>
      </c>
      <c r="AA74" s="300">
        <v>0</v>
      </c>
      <c r="AB74" s="300">
        <v>0</v>
      </c>
      <c r="AC74" s="305">
        <v>0</v>
      </c>
      <c r="AD74" s="305">
        <v>0</v>
      </c>
      <c r="AE74" s="305">
        <v>1</v>
      </c>
      <c r="AF74" s="305">
        <v>0</v>
      </c>
      <c r="AG74" s="305">
        <v>0</v>
      </c>
      <c r="AH74" s="303">
        <v>1</v>
      </c>
      <c r="AI74" s="303">
        <v>0</v>
      </c>
      <c r="AJ74" s="303">
        <v>0</v>
      </c>
      <c r="AK74" s="303">
        <v>0</v>
      </c>
      <c r="AL74" s="303">
        <v>0</v>
      </c>
      <c r="AM74" s="304">
        <v>0</v>
      </c>
      <c r="AN74" s="304">
        <v>1</v>
      </c>
      <c r="AO74" s="304">
        <v>1</v>
      </c>
      <c r="AP74" s="304">
        <v>0</v>
      </c>
      <c r="AQ74" s="300">
        <v>0</v>
      </c>
      <c r="AR74" s="300">
        <v>1</v>
      </c>
      <c r="AS74" s="300">
        <v>0</v>
      </c>
      <c r="AT74" s="305">
        <v>0</v>
      </c>
      <c r="AU74" s="305">
        <v>0</v>
      </c>
      <c r="AV74" s="305">
        <v>1</v>
      </c>
      <c r="AW74" s="306">
        <v>0</v>
      </c>
      <c r="AX74" s="306">
        <v>0</v>
      </c>
      <c r="AY74" s="306">
        <v>1</v>
      </c>
      <c r="AZ74" s="306">
        <v>0</v>
      </c>
      <c r="BA74" s="306">
        <v>0</v>
      </c>
      <c r="BB74" s="305">
        <v>1</v>
      </c>
      <c r="BC74" s="305">
        <v>0</v>
      </c>
      <c r="BD74" s="305">
        <v>0</v>
      </c>
      <c r="BE74" s="305">
        <v>0</v>
      </c>
      <c r="BF74" s="300">
        <v>0</v>
      </c>
      <c r="BG74" s="300">
        <v>0</v>
      </c>
      <c r="BH74" s="300">
        <v>1</v>
      </c>
      <c r="BI74" s="300">
        <v>1</v>
      </c>
      <c r="BJ74" s="300">
        <v>0</v>
      </c>
      <c r="BK74" s="297">
        <v>0</v>
      </c>
      <c r="BL74" s="297">
        <v>1</v>
      </c>
      <c r="BM74" s="297">
        <v>0</v>
      </c>
      <c r="BN74" s="297">
        <v>0</v>
      </c>
      <c r="BO74" s="297">
        <v>0</v>
      </c>
      <c r="BP74" s="297">
        <v>0</v>
      </c>
      <c r="BQ74" s="297">
        <v>0</v>
      </c>
      <c r="BR74" s="297">
        <v>1</v>
      </c>
      <c r="BS74" s="305">
        <v>1</v>
      </c>
      <c r="BT74" s="305">
        <v>0</v>
      </c>
      <c r="BU74" s="305">
        <v>0</v>
      </c>
      <c r="BV74" s="305">
        <v>0</v>
      </c>
      <c r="BW74" s="307">
        <v>1</v>
      </c>
      <c r="BX74" s="307">
        <v>0</v>
      </c>
      <c r="BY74" s="307">
        <v>0</v>
      </c>
      <c r="BZ74" s="307">
        <v>0</v>
      </c>
      <c r="CA74" s="307">
        <v>0</v>
      </c>
      <c r="CB74" s="307">
        <v>0</v>
      </c>
      <c r="CC74" s="307">
        <v>1</v>
      </c>
      <c r="CD74" s="300">
        <v>0</v>
      </c>
      <c r="CE74" s="300">
        <v>0</v>
      </c>
      <c r="CF74" s="300">
        <v>1</v>
      </c>
      <c r="CG74" s="300">
        <v>0</v>
      </c>
      <c r="CH74" s="300">
        <v>0</v>
      </c>
      <c r="CI74" s="304">
        <v>1</v>
      </c>
      <c r="CJ74" s="304">
        <v>0</v>
      </c>
      <c r="CK74" s="297">
        <v>0</v>
      </c>
      <c r="CL74" s="297">
        <v>1</v>
      </c>
      <c r="CM74" s="297">
        <v>0</v>
      </c>
      <c r="CN74" s="297">
        <v>0</v>
      </c>
      <c r="CO74" s="307">
        <v>1</v>
      </c>
      <c r="CP74" s="307">
        <v>0</v>
      </c>
      <c r="CQ74" s="307">
        <v>0</v>
      </c>
      <c r="CR74" s="307">
        <v>0</v>
      </c>
      <c r="CS74" s="307">
        <v>0</v>
      </c>
      <c r="CT74" s="307">
        <v>0</v>
      </c>
      <c r="CU74" s="307">
        <v>0</v>
      </c>
      <c r="CV74" s="307">
        <v>1</v>
      </c>
      <c r="CW74" s="307">
        <v>0</v>
      </c>
      <c r="CX74" s="305">
        <v>0</v>
      </c>
      <c r="CY74" s="305">
        <v>1</v>
      </c>
      <c r="CZ74" s="303">
        <v>0</v>
      </c>
      <c r="DA74" s="303">
        <v>0</v>
      </c>
      <c r="DB74" s="303">
        <v>0</v>
      </c>
      <c r="DC74" s="303">
        <v>0</v>
      </c>
      <c r="DD74" s="305">
        <v>0</v>
      </c>
      <c r="DE74" s="305">
        <v>0</v>
      </c>
      <c r="DF74" s="305">
        <v>0</v>
      </c>
      <c r="DG74" s="305">
        <v>0</v>
      </c>
      <c r="DH74" s="309">
        <v>1</v>
      </c>
      <c r="DI74" s="309">
        <v>0</v>
      </c>
      <c r="DJ74" s="309">
        <v>0</v>
      </c>
      <c r="DK74" s="309">
        <v>1</v>
      </c>
      <c r="DL74" s="298">
        <v>0</v>
      </c>
      <c r="DM74" s="298">
        <v>0</v>
      </c>
      <c r="DN74" s="298">
        <v>0</v>
      </c>
      <c r="DO74" s="298">
        <v>0</v>
      </c>
      <c r="DP74" s="306">
        <v>0</v>
      </c>
      <c r="DQ74" s="306">
        <v>0</v>
      </c>
      <c r="DR74" s="306">
        <v>0</v>
      </c>
      <c r="DS74" s="306">
        <v>0</v>
      </c>
      <c r="DT74" s="297">
        <v>0</v>
      </c>
      <c r="DU74" s="297">
        <v>0</v>
      </c>
      <c r="DV74" s="297">
        <v>0</v>
      </c>
      <c r="DW74" s="297">
        <v>0</v>
      </c>
      <c r="DX74" s="306">
        <v>0</v>
      </c>
      <c r="DY74" s="306">
        <v>0</v>
      </c>
      <c r="DZ74" s="306">
        <v>0</v>
      </c>
      <c r="EA74" s="306">
        <v>0</v>
      </c>
      <c r="EB74" s="307">
        <v>0</v>
      </c>
      <c r="EC74" s="307">
        <v>1</v>
      </c>
    </row>
    <row r="75" spans="1:140" x14ac:dyDescent="0.35">
      <c r="A75" s="294">
        <v>16979</v>
      </c>
      <c r="B75" s="343">
        <v>42006</v>
      </c>
      <c r="C75" s="344">
        <v>0.51388888888888895</v>
      </c>
      <c r="D75" s="294">
        <v>1</v>
      </c>
      <c r="E75" s="294">
        <v>0</v>
      </c>
      <c r="F75" s="294">
        <v>24</v>
      </c>
      <c r="G75" s="294">
        <v>170</v>
      </c>
      <c r="H75" s="294">
        <v>70</v>
      </c>
      <c r="I75" s="294" t="s">
        <v>758</v>
      </c>
      <c r="J75" s="296">
        <v>1</v>
      </c>
      <c r="K75" s="296">
        <v>0</v>
      </c>
      <c r="L75" s="296">
        <v>0</v>
      </c>
      <c r="M75" s="297">
        <v>1</v>
      </c>
      <c r="N75" s="297">
        <v>0</v>
      </c>
      <c r="O75" s="297">
        <v>0</v>
      </c>
      <c r="P75" s="298">
        <v>163</v>
      </c>
      <c r="Q75" s="299">
        <v>1</v>
      </c>
      <c r="R75" s="299">
        <v>0</v>
      </c>
      <c r="S75" s="299">
        <v>0</v>
      </c>
      <c r="T75" s="299">
        <v>0</v>
      </c>
      <c r="U75" s="300">
        <v>0</v>
      </c>
      <c r="V75" s="300">
        <v>0</v>
      </c>
      <c r="W75" s="300">
        <v>0</v>
      </c>
      <c r="X75" s="300">
        <v>0</v>
      </c>
      <c r="Y75" s="300">
        <v>0</v>
      </c>
      <c r="Z75" s="300">
        <v>0</v>
      </c>
      <c r="AA75" s="300">
        <v>0</v>
      </c>
      <c r="AB75" s="300">
        <v>1</v>
      </c>
      <c r="AC75" s="305">
        <v>1</v>
      </c>
      <c r="AD75" s="305">
        <v>0</v>
      </c>
      <c r="AE75" s="305">
        <v>0</v>
      </c>
      <c r="AF75" s="305">
        <v>0</v>
      </c>
      <c r="AG75" s="305">
        <v>0</v>
      </c>
      <c r="AH75" s="303">
        <v>1</v>
      </c>
      <c r="AI75" s="303">
        <v>0</v>
      </c>
      <c r="AJ75" s="303">
        <v>0</v>
      </c>
      <c r="AK75" s="303">
        <v>0</v>
      </c>
      <c r="AL75" s="303">
        <v>0</v>
      </c>
      <c r="AM75" s="304">
        <v>0</v>
      </c>
      <c r="AN75" s="304">
        <v>1</v>
      </c>
      <c r="AO75" s="304">
        <v>0</v>
      </c>
      <c r="AP75" s="304">
        <v>0</v>
      </c>
      <c r="AQ75" s="300">
        <v>1</v>
      </c>
      <c r="AR75" s="300">
        <v>0</v>
      </c>
      <c r="AS75" s="300">
        <v>0</v>
      </c>
      <c r="AT75" s="305">
        <v>1</v>
      </c>
      <c r="AU75" s="305">
        <v>0</v>
      </c>
      <c r="AV75" s="305">
        <v>0</v>
      </c>
      <c r="AW75" s="306">
        <v>0</v>
      </c>
      <c r="AX75" s="306">
        <v>0</v>
      </c>
      <c r="AY75" s="306">
        <v>0</v>
      </c>
      <c r="AZ75" s="306">
        <v>1</v>
      </c>
      <c r="BA75" s="306">
        <v>0</v>
      </c>
      <c r="BB75" s="305">
        <v>0</v>
      </c>
      <c r="BC75" s="305">
        <v>0</v>
      </c>
      <c r="BD75" s="305">
        <v>0</v>
      </c>
      <c r="BE75" s="305">
        <v>1</v>
      </c>
      <c r="BF75" s="300">
        <v>0</v>
      </c>
      <c r="BG75" s="300">
        <v>0</v>
      </c>
      <c r="BH75" s="300">
        <v>0</v>
      </c>
      <c r="BI75" s="300">
        <v>0</v>
      </c>
      <c r="BJ75" s="300">
        <v>1</v>
      </c>
      <c r="BK75" s="297">
        <v>0</v>
      </c>
      <c r="BL75" s="297">
        <v>1</v>
      </c>
      <c r="BM75" s="297">
        <v>0</v>
      </c>
      <c r="BN75" s="297">
        <v>0</v>
      </c>
      <c r="BO75" s="297">
        <v>0</v>
      </c>
      <c r="BP75" s="297">
        <v>0</v>
      </c>
      <c r="BQ75" s="297">
        <v>0</v>
      </c>
      <c r="BR75" s="297">
        <v>0</v>
      </c>
      <c r="BS75" s="305">
        <v>1</v>
      </c>
      <c r="BT75" s="305">
        <v>0</v>
      </c>
      <c r="BU75" s="305">
        <v>0</v>
      </c>
      <c r="BV75" s="305">
        <v>0</v>
      </c>
      <c r="BW75" s="307">
        <v>0</v>
      </c>
      <c r="BX75" s="307">
        <v>0</v>
      </c>
      <c r="BY75" s="307">
        <v>1</v>
      </c>
      <c r="BZ75" s="307">
        <v>0</v>
      </c>
      <c r="CA75" s="307">
        <v>0</v>
      </c>
      <c r="CB75" s="307">
        <v>0</v>
      </c>
      <c r="CC75" s="307">
        <v>1</v>
      </c>
      <c r="CD75" s="300">
        <v>0</v>
      </c>
      <c r="CE75" s="300">
        <v>1</v>
      </c>
      <c r="CF75" s="300">
        <v>0</v>
      </c>
      <c r="CG75" s="300">
        <v>0</v>
      </c>
      <c r="CH75" s="300">
        <v>0</v>
      </c>
      <c r="CI75" s="304">
        <v>1</v>
      </c>
      <c r="CJ75" s="304">
        <v>0</v>
      </c>
      <c r="CK75" s="297">
        <v>1</v>
      </c>
      <c r="CL75" s="297">
        <v>0</v>
      </c>
      <c r="CM75" s="297">
        <v>0</v>
      </c>
      <c r="CN75" s="297">
        <v>0</v>
      </c>
      <c r="CO75" s="307">
        <v>1</v>
      </c>
      <c r="CP75" s="307">
        <v>0</v>
      </c>
      <c r="CQ75" s="307">
        <v>0</v>
      </c>
      <c r="CR75" s="307">
        <v>0</v>
      </c>
      <c r="CS75" s="307">
        <v>0</v>
      </c>
      <c r="CT75" s="307">
        <v>1</v>
      </c>
      <c r="CU75" s="307">
        <v>0</v>
      </c>
      <c r="CV75" s="307">
        <v>0</v>
      </c>
      <c r="CW75" s="307">
        <v>0</v>
      </c>
      <c r="CX75" s="305">
        <v>0</v>
      </c>
      <c r="CY75" s="305">
        <v>1</v>
      </c>
      <c r="CZ75" s="303">
        <v>0</v>
      </c>
      <c r="DA75" s="303">
        <v>0</v>
      </c>
      <c r="DB75" s="303">
        <v>0</v>
      </c>
      <c r="DC75" s="303">
        <v>0</v>
      </c>
      <c r="DD75" s="305">
        <v>0</v>
      </c>
      <c r="DE75" s="305">
        <v>0</v>
      </c>
      <c r="DF75" s="305">
        <v>0</v>
      </c>
      <c r="DG75" s="305">
        <v>0</v>
      </c>
      <c r="DH75" s="309">
        <v>1</v>
      </c>
      <c r="DI75" s="309">
        <v>0</v>
      </c>
      <c r="DJ75" s="309">
        <v>1</v>
      </c>
      <c r="DK75" s="309">
        <v>0</v>
      </c>
      <c r="DL75" s="298">
        <v>0</v>
      </c>
      <c r="DM75" s="298">
        <v>0</v>
      </c>
      <c r="DN75" s="298">
        <v>0</v>
      </c>
      <c r="DO75" s="298">
        <v>0</v>
      </c>
      <c r="DP75" s="306">
        <v>0</v>
      </c>
      <c r="DQ75" s="306">
        <v>0</v>
      </c>
      <c r="DR75" s="306">
        <v>0</v>
      </c>
      <c r="DS75" s="306">
        <v>0</v>
      </c>
      <c r="DT75" s="297">
        <v>0</v>
      </c>
      <c r="DU75" s="297">
        <v>0</v>
      </c>
      <c r="DV75" s="297">
        <v>0</v>
      </c>
      <c r="DW75" s="297">
        <v>0</v>
      </c>
      <c r="DX75" s="306">
        <v>0</v>
      </c>
      <c r="DY75" s="306">
        <v>0</v>
      </c>
      <c r="DZ75" s="306">
        <v>0</v>
      </c>
      <c r="EA75" s="306">
        <v>0</v>
      </c>
      <c r="EB75" s="307">
        <v>0</v>
      </c>
      <c r="EC75" s="307">
        <v>1</v>
      </c>
    </row>
    <row r="76" spans="1:140" x14ac:dyDescent="0.35">
      <c r="A76" s="294">
        <v>16990</v>
      </c>
      <c r="B76" s="343">
        <v>42006</v>
      </c>
      <c r="C76" s="344">
        <v>0.5</v>
      </c>
      <c r="D76" s="294">
        <v>1</v>
      </c>
      <c r="E76" s="294">
        <v>0</v>
      </c>
      <c r="F76" s="294">
        <v>44</v>
      </c>
      <c r="G76" s="294">
        <v>170</v>
      </c>
      <c r="H76" s="294">
        <v>73</v>
      </c>
      <c r="I76" s="294" t="s">
        <v>758</v>
      </c>
      <c r="J76" s="296">
        <v>1</v>
      </c>
      <c r="K76" s="296">
        <v>0</v>
      </c>
      <c r="L76" s="296">
        <v>0</v>
      </c>
      <c r="M76" s="297">
        <v>1</v>
      </c>
      <c r="N76" s="297">
        <v>0</v>
      </c>
      <c r="O76" s="297">
        <v>0</v>
      </c>
      <c r="P76" s="298">
        <v>160</v>
      </c>
      <c r="Q76" s="299">
        <v>0</v>
      </c>
      <c r="R76" s="299">
        <v>0</v>
      </c>
      <c r="S76" s="299">
        <v>0</v>
      </c>
      <c r="T76" s="299">
        <v>1</v>
      </c>
      <c r="U76" s="300">
        <v>1</v>
      </c>
      <c r="V76" s="300">
        <v>0</v>
      </c>
      <c r="W76" s="300">
        <v>0</v>
      </c>
      <c r="X76" s="300">
        <v>0</v>
      </c>
      <c r="Y76" s="300">
        <v>0</v>
      </c>
      <c r="Z76" s="300">
        <v>0</v>
      </c>
      <c r="AA76" s="300">
        <v>0</v>
      </c>
      <c r="AB76" s="300">
        <v>0</v>
      </c>
      <c r="AC76" s="305">
        <v>0</v>
      </c>
      <c r="AD76" s="305">
        <v>1</v>
      </c>
      <c r="AE76" s="305">
        <v>0</v>
      </c>
      <c r="AF76" s="305">
        <v>0</v>
      </c>
      <c r="AG76" s="305">
        <v>0</v>
      </c>
      <c r="AH76" s="303">
        <v>1</v>
      </c>
      <c r="AI76" s="303">
        <v>0</v>
      </c>
      <c r="AJ76" s="303">
        <v>0</v>
      </c>
      <c r="AK76" s="303">
        <v>0</v>
      </c>
      <c r="AL76" s="303">
        <v>0</v>
      </c>
      <c r="AM76" s="304">
        <v>0</v>
      </c>
      <c r="AN76" s="304">
        <v>0</v>
      </c>
      <c r="AO76" s="304">
        <v>1</v>
      </c>
      <c r="AP76" s="304">
        <v>0</v>
      </c>
      <c r="AQ76" s="300">
        <v>0</v>
      </c>
      <c r="AR76" s="300">
        <v>1</v>
      </c>
      <c r="AS76" s="300">
        <v>0</v>
      </c>
      <c r="AT76" s="305">
        <v>0</v>
      </c>
      <c r="AU76" s="305">
        <v>1</v>
      </c>
      <c r="AV76" s="305">
        <v>0</v>
      </c>
      <c r="AW76" s="306">
        <v>0</v>
      </c>
      <c r="AX76" s="306">
        <v>1</v>
      </c>
      <c r="AY76" s="306">
        <v>0</v>
      </c>
      <c r="AZ76" s="306">
        <v>0</v>
      </c>
      <c r="BA76" s="306">
        <v>0</v>
      </c>
      <c r="BB76" s="305">
        <v>1</v>
      </c>
      <c r="BC76" s="305">
        <v>0</v>
      </c>
      <c r="BD76" s="305">
        <v>0</v>
      </c>
      <c r="BE76" s="305">
        <v>0</v>
      </c>
      <c r="BF76" s="300">
        <v>0</v>
      </c>
      <c r="BG76" s="300">
        <v>0</v>
      </c>
      <c r="BH76" s="300">
        <v>1</v>
      </c>
      <c r="BI76" s="300">
        <v>0</v>
      </c>
      <c r="BJ76" s="300">
        <v>0</v>
      </c>
      <c r="BK76" s="297">
        <v>0</v>
      </c>
      <c r="BL76" s="297">
        <v>0</v>
      </c>
      <c r="BM76" s="297">
        <v>0</v>
      </c>
      <c r="BN76" s="297">
        <v>0</v>
      </c>
      <c r="BO76" s="297">
        <v>1</v>
      </c>
      <c r="BP76" s="297">
        <v>0</v>
      </c>
      <c r="BQ76" s="297">
        <v>0</v>
      </c>
      <c r="BR76" s="297">
        <v>0</v>
      </c>
      <c r="BS76" s="305">
        <v>0</v>
      </c>
      <c r="BT76" s="305">
        <v>0</v>
      </c>
      <c r="BU76" s="305">
        <v>0</v>
      </c>
      <c r="BV76" s="305">
        <v>1</v>
      </c>
      <c r="BW76" s="307">
        <v>1</v>
      </c>
      <c r="BX76" s="307">
        <v>0</v>
      </c>
      <c r="BY76" s="307">
        <v>0</v>
      </c>
      <c r="BZ76" s="307">
        <v>0</v>
      </c>
      <c r="CA76" s="307">
        <v>0</v>
      </c>
      <c r="CB76" s="307">
        <v>1</v>
      </c>
      <c r="CC76" s="307">
        <v>0</v>
      </c>
      <c r="CD76" s="300">
        <v>0</v>
      </c>
      <c r="CE76" s="300">
        <v>0</v>
      </c>
      <c r="CF76" s="300">
        <v>1</v>
      </c>
      <c r="CG76" s="300">
        <v>0</v>
      </c>
      <c r="CH76" s="300">
        <v>0</v>
      </c>
      <c r="CI76" s="304">
        <v>1</v>
      </c>
      <c r="CJ76" s="304">
        <v>0</v>
      </c>
      <c r="CK76" s="297">
        <v>0</v>
      </c>
      <c r="CL76" s="297">
        <v>0</v>
      </c>
      <c r="CM76" s="297">
        <v>1</v>
      </c>
      <c r="CN76" s="297">
        <v>0</v>
      </c>
      <c r="CO76" s="307">
        <v>1</v>
      </c>
      <c r="CP76" s="307">
        <v>0</v>
      </c>
      <c r="CQ76" s="307">
        <v>0</v>
      </c>
      <c r="CR76" s="307">
        <v>0</v>
      </c>
      <c r="CS76" s="307">
        <v>0</v>
      </c>
      <c r="CT76" s="307">
        <v>0</v>
      </c>
      <c r="CU76" s="307">
        <v>1</v>
      </c>
      <c r="CV76" s="307">
        <v>0</v>
      </c>
      <c r="CW76" s="307">
        <v>0</v>
      </c>
      <c r="CX76" s="305">
        <v>0</v>
      </c>
      <c r="CY76" s="305">
        <v>1</v>
      </c>
      <c r="CZ76" s="303">
        <v>0</v>
      </c>
      <c r="DA76" s="303">
        <v>0</v>
      </c>
      <c r="DB76" s="303">
        <v>0</v>
      </c>
      <c r="DC76" s="303">
        <v>0</v>
      </c>
      <c r="DD76" s="305">
        <v>0</v>
      </c>
      <c r="DE76" s="305">
        <v>0</v>
      </c>
      <c r="DF76" s="305">
        <v>0</v>
      </c>
      <c r="DG76" s="305">
        <v>0</v>
      </c>
      <c r="DH76" s="309">
        <v>0</v>
      </c>
      <c r="DI76" s="309">
        <v>0</v>
      </c>
      <c r="DJ76" s="309">
        <v>0</v>
      </c>
      <c r="DK76" s="309">
        <v>0</v>
      </c>
      <c r="DL76" s="298">
        <v>1</v>
      </c>
      <c r="DM76" s="298">
        <v>0</v>
      </c>
      <c r="DN76" s="298">
        <v>0</v>
      </c>
      <c r="DO76" s="298">
        <v>1</v>
      </c>
      <c r="DP76" s="306">
        <v>0</v>
      </c>
      <c r="DQ76" s="306">
        <v>0</v>
      </c>
      <c r="DR76" s="306">
        <v>0</v>
      </c>
      <c r="DS76" s="306">
        <v>0</v>
      </c>
      <c r="DT76" s="297">
        <v>0</v>
      </c>
      <c r="DU76" s="297">
        <v>0</v>
      </c>
      <c r="DV76" s="297">
        <v>0</v>
      </c>
      <c r="DW76" s="297">
        <v>0</v>
      </c>
      <c r="DX76" s="306">
        <v>0</v>
      </c>
      <c r="DY76" s="306">
        <v>0</v>
      </c>
      <c r="DZ76" s="306">
        <v>0</v>
      </c>
      <c r="EA76" s="306">
        <v>0</v>
      </c>
      <c r="EB76" s="307">
        <v>0</v>
      </c>
      <c r="EC76" s="307">
        <v>1</v>
      </c>
    </row>
    <row r="77" spans="1:140" x14ac:dyDescent="0.35">
      <c r="A77" s="294">
        <v>16761</v>
      </c>
      <c r="B77" s="343">
        <v>42366</v>
      </c>
      <c r="C77" s="344">
        <v>0.5</v>
      </c>
      <c r="D77" s="294">
        <v>1</v>
      </c>
      <c r="E77" s="294">
        <v>0</v>
      </c>
      <c r="F77" s="294">
        <v>48</v>
      </c>
      <c r="G77" s="294">
        <v>160</v>
      </c>
      <c r="H77" s="294">
        <v>65</v>
      </c>
      <c r="I77" s="294" t="s">
        <v>758</v>
      </c>
      <c r="J77" s="296">
        <v>1</v>
      </c>
      <c r="K77" s="296">
        <v>0</v>
      </c>
      <c r="L77" s="296">
        <v>0</v>
      </c>
      <c r="M77" s="297">
        <v>1</v>
      </c>
      <c r="N77" s="297">
        <v>0</v>
      </c>
      <c r="O77" s="297">
        <v>0</v>
      </c>
      <c r="P77" s="298">
        <v>150</v>
      </c>
      <c r="Q77" s="299">
        <v>1</v>
      </c>
      <c r="R77" s="299">
        <v>0</v>
      </c>
      <c r="S77" s="299">
        <v>0</v>
      </c>
      <c r="T77" s="299">
        <v>0</v>
      </c>
      <c r="U77" s="300">
        <v>1</v>
      </c>
      <c r="V77" s="300">
        <v>0</v>
      </c>
      <c r="W77" s="300">
        <v>0</v>
      </c>
      <c r="X77" s="300">
        <v>0</v>
      </c>
      <c r="Y77" s="300">
        <v>0</v>
      </c>
      <c r="Z77" s="300">
        <v>0</v>
      </c>
      <c r="AA77" s="300">
        <v>0</v>
      </c>
      <c r="AB77" s="300">
        <v>0</v>
      </c>
      <c r="AC77" s="305">
        <v>0</v>
      </c>
      <c r="AD77" s="305">
        <v>0</v>
      </c>
      <c r="AE77" s="305">
        <v>1</v>
      </c>
      <c r="AF77" s="305">
        <v>0</v>
      </c>
      <c r="AG77" s="305">
        <v>0</v>
      </c>
      <c r="AH77" s="303">
        <v>1</v>
      </c>
      <c r="AI77" s="303">
        <v>0</v>
      </c>
      <c r="AJ77" s="303">
        <v>0</v>
      </c>
      <c r="AK77" s="303">
        <v>0</v>
      </c>
      <c r="AL77" s="303">
        <v>0</v>
      </c>
      <c r="AM77" s="304">
        <v>1</v>
      </c>
      <c r="AN77" s="304">
        <v>0</v>
      </c>
      <c r="AO77" s="304">
        <v>0</v>
      </c>
      <c r="AP77" s="304">
        <v>0</v>
      </c>
      <c r="AQ77" s="300">
        <v>1</v>
      </c>
      <c r="AR77" s="300">
        <v>0</v>
      </c>
      <c r="AS77" s="300">
        <v>0</v>
      </c>
      <c r="AT77" s="305">
        <v>0</v>
      </c>
      <c r="AU77" s="305">
        <v>1</v>
      </c>
      <c r="AV77" s="305">
        <v>0</v>
      </c>
      <c r="AW77" s="306">
        <v>0</v>
      </c>
      <c r="AX77" s="306">
        <v>0</v>
      </c>
      <c r="AY77" s="306">
        <v>1</v>
      </c>
      <c r="AZ77" s="306">
        <v>0</v>
      </c>
      <c r="BA77" s="306">
        <v>0</v>
      </c>
      <c r="BB77" s="305">
        <v>1</v>
      </c>
      <c r="BC77" s="305">
        <v>0</v>
      </c>
      <c r="BD77" s="305">
        <v>0</v>
      </c>
      <c r="BE77" s="305">
        <v>0</v>
      </c>
      <c r="BF77" s="300">
        <v>0</v>
      </c>
      <c r="BG77" s="300">
        <v>0</v>
      </c>
      <c r="BH77" s="300">
        <v>1</v>
      </c>
      <c r="BI77" s="300">
        <v>0</v>
      </c>
      <c r="BJ77" s="300">
        <v>0</v>
      </c>
      <c r="BK77" s="297">
        <v>1</v>
      </c>
      <c r="BL77" s="297">
        <v>0</v>
      </c>
      <c r="BM77" s="297">
        <v>0</v>
      </c>
      <c r="BN77" s="297">
        <v>0</v>
      </c>
      <c r="BO77" s="297">
        <v>0</v>
      </c>
      <c r="BP77" s="297">
        <v>0</v>
      </c>
      <c r="BQ77" s="297">
        <v>0</v>
      </c>
      <c r="BR77" s="297">
        <v>0</v>
      </c>
      <c r="BS77" s="305">
        <v>0</v>
      </c>
      <c r="BT77" s="305">
        <v>0</v>
      </c>
      <c r="BU77" s="305">
        <v>1</v>
      </c>
      <c r="BV77" s="305">
        <v>0</v>
      </c>
      <c r="BW77" s="307">
        <v>0</v>
      </c>
      <c r="BX77" s="307">
        <v>0</v>
      </c>
      <c r="BY77" s="307">
        <v>1</v>
      </c>
      <c r="BZ77" s="307">
        <v>0</v>
      </c>
      <c r="CA77" s="307">
        <v>0</v>
      </c>
      <c r="CB77" s="307">
        <v>0</v>
      </c>
      <c r="CC77" s="307">
        <v>1</v>
      </c>
      <c r="CD77" s="300">
        <v>0</v>
      </c>
      <c r="CE77" s="300">
        <v>1</v>
      </c>
      <c r="CF77" s="300">
        <v>0</v>
      </c>
      <c r="CG77" s="300">
        <v>0</v>
      </c>
      <c r="CH77" s="300">
        <v>0</v>
      </c>
      <c r="CI77" s="304">
        <v>1</v>
      </c>
      <c r="CJ77" s="304">
        <v>0</v>
      </c>
      <c r="CK77" s="297">
        <v>0</v>
      </c>
      <c r="CL77" s="297">
        <v>0</v>
      </c>
      <c r="CM77" s="297">
        <v>1</v>
      </c>
      <c r="CN77" s="297">
        <v>0</v>
      </c>
      <c r="CO77" s="307">
        <v>1</v>
      </c>
      <c r="CP77" s="307">
        <v>0</v>
      </c>
      <c r="CQ77" s="307">
        <v>0</v>
      </c>
      <c r="CR77" s="307">
        <v>0</v>
      </c>
      <c r="CS77" s="307">
        <v>1</v>
      </c>
      <c r="CT77" s="307">
        <v>0</v>
      </c>
      <c r="CU77" s="307">
        <v>0</v>
      </c>
      <c r="CV77" s="307">
        <v>0</v>
      </c>
      <c r="CW77" s="307">
        <v>0</v>
      </c>
      <c r="CX77" s="305">
        <v>0</v>
      </c>
      <c r="CY77" s="305">
        <v>1</v>
      </c>
      <c r="CZ77" s="303">
        <v>0</v>
      </c>
      <c r="DA77" s="303">
        <v>1</v>
      </c>
      <c r="DB77" s="303">
        <v>1</v>
      </c>
      <c r="DC77" s="303">
        <v>0</v>
      </c>
      <c r="DD77" s="305">
        <v>0</v>
      </c>
      <c r="DE77" s="305">
        <v>0</v>
      </c>
      <c r="DF77" s="305">
        <v>0</v>
      </c>
      <c r="DG77" s="305">
        <v>0</v>
      </c>
      <c r="DH77" s="309">
        <v>0</v>
      </c>
      <c r="DI77" s="309">
        <v>0</v>
      </c>
      <c r="DJ77" s="309">
        <v>0</v>
      </c>
      <c r="DK77" s="309">
        <v>0</v>
      </c>
      <c r="DL77" s="298">
        <v>0</v>
      </c>
      <c r="DM77" s="298">
        <v>0</v>
      </c>
      <c r="DN77" s="298">
        <v>0</v>
      </c>
      <c r="DO77" s="298">
        <v>0</v>
      </c>
      <c r="DP77" s="306">
        <v>0</v>
      </c>
      <c r="DQ77" s="306">
        <v>0</v>
      </c>
      <c r="DR77" s="306">
        <v>0</v>
      </c>
      <c r="DS77" s="306">
        <v>0</v>
      </c>
      <c r="DT77" s="297">
        <v>0</v>
      </c>
      <c r="DU77" s="297">
        <v>0</v>
      </c>
      <c r="DV77" s="297">
        <v>0</v>
      </c>
      <c r="DW77" s="297">
        <v>0</v>
      </c>
      <c r="DX77" s="306">
        <v>0</v>
      </c>
      <c r="DY77" s="306">
        <v>0</v>
      </c>
      <c r="DZ77" s="306">
        <v>0</v>
      </c>
      <c r="EA77" s="306">
        <v>0</v>
      </c>
      <c r="EB77" s="307">
        <v>0</v>
      </c>
      <c r="EC77" s="307">
        <v>1</v>
      </c>
    </row>
    <row r="78" spans="1:140" x14ac:dyDescent="0.35">
      <c r="A78" s="294">
        <v>16743</v>
      </c>
      <c r="B78" s="343">
        <v>42365</v>
      </c>
      <c r="C78" s="344">
        <v>0.66666666666666663</v>
      </c>
      <c r="D78" s="294">
        <v>1</v>
      </c>
      <c r="E78" s="294">
        <v>0</v>
      </c>
      <c r="F78" s="294">
        <v>18</v>
      </c>
      <c r="G78" s="294">
        <v>170</v>
      </c>
      <c r="H78" s="294">
        <v>63</v>
      </c>
      <c r="I78" s="294" t="s">
        <v>758</v>
      </c>
      <c r="J78" s="296">
        <v>1</v>
      </c>
      <c r="K78" s="296">
        <v>0</v>
      </c>
      <c r="L78" s="296">
        <v>0</v>
      </c>
      <c r="M78" s="297">
        <v>0</v>
      </c>
      <c r="N78" s="297">
        <v>1</v>
      </c>
      <c r="O78" s="297">
        <v>0</v>
      </c>
      <c r="P78" s="298">
        <v>165</v>
      </c>
      <c r="Q78" s="299">
        <v>1</v>
      </c>
      <c r="R78" s="299">
        <v>0</v>
      </c>
      <c r="S78" s="299">
        <v>0</v>
      </c>
      <c r="T78" s="299">
        <v>0</v>
      </c>
      <c r="U78" s="300">
        <v>1</v>
      </c>
      <c r="V78" s="300">
        <v>0</v>
      </c>
      <c r="W78" s="300">
        <v>0</v>
      </c>
      <c r="X78" s="300">
        <v>0</v>
      </c>
      <c r="Y78" s="300">
        <v>0</v>
      </c>
      <c r="Z78" s="300">
        <v>0</v>
      </c>
      <c r="AA78" s="300">
        <v>0</v>
      </c>
      <c r="AB78" s="300">
        <v>0</v>
      </c>
      <c r="AC78" s="305">
        <v>0</v>
      </c>
      <c r="AD78" s="305">
        <v>0</v>
      </c>
      <c r="AE78" s="305">
        <v>0</v>
      </c>
      <c r="AF78" s="305">
        <v>1</v>
      </c>
      <c r="AG78" s="305">
        <v>0</v>
      </c>
      <c r="AH78" s="303">
        <v>0</v>
      </c>
      <c r="AI78" s="303">
        <v>1</v>
      </c>
      <c r="AJ78" s="303">
        <v>0</v>
      </c>
      <c r="AK78" s="303">
        <v>0</v>
      </c>
      <c r="AL78" s="303">
        <v>0</v>
      </c>
      <c r="AM78" s="304">
        <v>0</v>
      </c>
      <c r="AN78" s="304">
        <v>0</v>
      </c>
      <c r="AO78" s="304">
        <v>1</v>
      </c>
      <c r="AP78" s="304">
        <v>0</v>
      </c>
      <c r="AQ78" s="300">
        <v>1</v>
      </c>
      <c r="AR78" s="300">
        <v>0</v>
      </c>
      <c r="AS78" s="300">
        <v>0</v>
      </c>
      <c r="AT78" s="305">
        <v>1</v>
      </c>
      <c r="AU78" s="305">
        <v>0</v>
      </c>
      <c r="AV78" s="305">
        <v>0</v>
      </c>
      <c r="AW78" s="306">
        <v>0</v>
      </c>
      <c r="AX78" s="306">
        <v>0</v>
      </c>
      <c r="AY78" s="306">
        <v>1</v>
      </c>
      <c r="AZ78" s="306">
        <v>0</v>
      </c>
      <c r="BA78" s="306">
        <v>0</v>
      </c>
      <c r="BB78" s="305">
        <v>1</v>
      </c>
      <c r="BC78" s="305">
        <v>0</v>
      </c>
      <c r="BD78" s="305">
        <v>0</v>
      </c>
      <c r="BE78" s="305">
        <v>0</v>
      </c>
      <c r="BF78" s="300">
        <v>0</v>
      </c>
      <c r="BG78" s="300">
        <v>1</v>
      </c>
      <c r="BH78" s="300">
        <v>0</v>
      </c>
      <c r="BI78" s="300">
        <v>0</v>
      </c>
      <c r="BJ78" s="300">
        <v>0</v>
      </c>
      <c r="BK78" s="297">
        <v>0</v>
      </c>
      <c r="BL78" s="297">
        <v>0</v>
      </c>
      <c r="BM78" s="297">
        <v>0</v>
      </c>
      <c r="BN78" s="297">
        <v>0</v>
      </c>
      <c r="BO78" s="297">
        <v>1</v>
      </c>
      <c r="BP78" s="297">
        <v>0</v>
      </c>
      <c r="BQ78" s="297">
        <v>0</v>
      </c>
      <c r="BR78" s="297">
        <v>0</v>
      </c>
      <c r="BS78" s="305">
        <v>1</v>
      </c>
      <c r="BT78" s="305">
        <v>0</v>
      </c>
      <c r="BU78" s="305">
        <v>0</v>
      </c>
      <c r="BV78" s="305">
        <v>0</v>
      </c>
      <c r="BW78" s="307">
        <v>1</v>
      </c>
      <c r="BX78" s="307">
        <v>0</v>
      </c>
      <c r="BY78" s="307">
        <v>0</v>
      </c>
      <c r="BZ78" s="307">
        <v>0</v>
      </c>
      <c r="CA78" s="307">
        <v>0</v>
      </c>
      <c r="CB78" s="307">
        <v>0</v>
      </c>
      <c r="CC78" s="307">
        <v>1</v>
      </c>
      <c r="CD78" s="300">
        <v>0</v>
      </c>
      <c r="CE78" s="300">
        <v>0</v>
      </c>
      <c r="CF78" s="300">
        <v>1</v>
      </c>
      <c r="CG78" s="300">
        <v>0</v>
      </c>
      <c r="CH78" s="300">
        <v>0</v>
      </c>
      <c r="CI78" s="304">
        <v>0</v>
      </c>
      <c r="CJ78" s="304">
        <v>1</v>
      </c>
      <c r="CK78" s="297">
        <v>0</v>
      </c>
      <c r="CL78" s="297">
        <v>1</v>
      </c>
      <c r="CM78" s="297">
        <v>0</v>
      </c>
      <c r="CN78" s="297">
        <v>0</v>
      </c>
      <c r="CO78" s="307">
        <v>1</v>
      </c>
      <c r="CP78" s="307">
        <v>0</v>
      </c>
      <c r="CQ78" s="307">
        <v>0</v>
      </c>
      <c r="CR78" s="307">
        <v>0</v>
      </c>
      <c r="CS78" s="307">
        <v>1</v>
      </c>
      <c r="CT78" s="307">
        <v>0</v>
      </c>
      <c r="CU78" s="307">
        <v>0</v>
      </c>
      <c r="CV78" s="307">
        <v>0</v>
      </c>
      <c r="CW78" s="307">
        <v>0</v>
      </c>
      <c r="CX78" s="305">
        <v>0</v>
      </c>
      <c r="CY78" s="305">
        <v>1</v>
      </c>
      <c r="CZ78" s="303">
        <v>1</v>
      </c>
      <c r="DA78" s="303">
        <v>0</v>
      </c>
      <c r="DB78" s="303">
        <v>0</v>
      </c>
      <c r="DC78" s="303">
        <v>1</v>
      </c>
      <c r="DD78" s="305">
        <v>0</v>
      </c>
      <c r="DE78" s="305">
        <v>0</v>
      </c>
      <c r="DF78" s="305">
        <v>0</v>
      </c>
      <c r="DG78" s="305">
        <v>0</v>
      </c>
      <c r="DH78" s="309">
        <v>0</v>
      </c>
      <c r="DI78" s="309">
        <v>0</v>
      </c>
      <c r="DJ78" s="309">
        <v>0</v>
      </c>
      <c r="DK78" s="309">
        <v>0</v>
      </c>
      <c r="DL78" s="298">
        <v>0</v>
      </c>
      <c r="DM78" s="298">
        <v>0</v>
      </c>
      <c r="DN78" s="298">
        <v>0</v>
      </c>
      <c r="DO78" s="298">
        <v>0</v>
      </c>
      <c r="DP78" s="306">
        <v>0</v>
      </c>
      <c r="DQ78" s="306">
        <v>0</v>
      </c>
      <c r="DR78" s="306">
        <v>0</v>
      </c>
      <c r="DS78" s="306">
        <v>0</v>
      </c>
      <c r="DT78" s="297">
        <v>0</v>
      </c>
      <c r="DU78" s="297">
        <v>0</v>
      </c>
      <c r="DV78" s="297">
        <v>0</v>
      </c>
      <c r="DW78" s="297">
        <v>0</v>
      </c>
      <c r="DX78" s="306">
        <v>0</v>
      </c>
      <c r="DY78" s="306">
        <v>0</v>
      </c>
      <c r="DZ78" s="306">
        <v>0</v>
      </c>
      <c r="EA78" s="306">
        <v>0</v>
      </c>
      <c r="EB78" s="307">
        <v>0</v>
      </c>
      <c r="EC78" s="307">
        <v>1</v>
      </c>
    </row>
    <row r="79" spans="1:140" x14ac:dyDescent="0.35">
      <c r="A79" s="294">
        <v>16741</v>
      </c>
      <c r="B79" s="343">
        <v>42366</v>
      </c>
      <c r="C79" s="344">
        <v>0.45833333333333331</v>
      </c>
      <c r="D79" s="294">
        <v>1</v>
      </c>
      <c r="E79" s="294">
        <v>0</v>
      </c>
      <c r="F79" s="294">
        <v>19</v>
      </c>
      <c r="G79" s="294">
        <v>160</v>
      </c>
      <c r="H79" s="294">
        <v>60</v>
      </c>
      <c r="I79" s="294" t="s">
        <v>758</v>
      </c>
      <c r="J79" s="296">
        <v>1</v>
      </c>
      <c r="K79" s="296">
        <v>0</v>
      </c>
      <c r="L79" s="296">
        <v>0</v>
      </c>
      <c r="M79" s="297">
        <v>1</v>
      </c>
      <c r="N79" s="297">
        <v>0</v>
      </c>
      <c r="O79" s="297">
        <v>0</v>
      </c>
      <c r="P79" s="298">
        <v>151</v>
      </c>
      <c r="Q79" s="299">
        <v>0</v>
      </c>
      <c r="R79" s="299">
        <v>1</v>
      </c>
      <c r="S79" s="299">
        <v>0</v>
      </c>
      <c r="T79" s="299">
        <v>0</v>
      </c>
      <c r="U79" s="300">
        <v>1</v>
      </c>
      <c r="V79" s="300">
        <v>0</v>
      </c>
      <c r="W79" s="300">
        <v>0</v>
      </c>
      <c r="X79" s="300">
        <v>0</v>
      </c>
      <c r="Y79" s="300">
        <v>0</v>
      </c>
      <c r="Z79" s="300">
        <v>0</v>
      </c>
      <c r="AA79" s="300">
        <v>0</v>
      </c>
      <c r="AB79" s="300">
        <v>0</v>
      </c>
      <c r="AC79" s="305">
        <v>0</v>
      </c>
      <c r="AD79" s="305">
        <v>0</v>
      </c>
      <c r="AE79" s="305">
        <v>0</v>
      </c>
      <c r="AF79" s="305">
        <v>1</v>
      </c>
      <c r="AG79" s="305">
        <v>0</v>
      </c>
      <c r="AH79" s="303">
        <v>1</v>
      </c>
      <c r="AI79" s="303">
        <v>0</v>
      </c>
      <c r="AJ79" s="303">
        <v>0</v>
      </c>
      <c r="AK79" s="303">
        <v>0</v>
      </c>
      <c r="AL79" s="303">
        <v>0</v>
      </c>
      <c r="AM79" s="304">
        <v>0</v>
      </c>
      <c r="AN79" s="304">
        <v>0</v>
      </c>
      <c r="AO79" s="304">
        <v>1</v>
      </c>
      <c r="AP79" s="304">
        <v>0</v>
      </c>
      <c r="AQ79" s="300">
        <v>0</v>
      </c>
      <c r="AR79" s="300">
        <v>1</v>
      </c>
      <c r="AS79" s="300">
        <v>0</v>
      </c>
      <c r="AT79" s="305">
        <v>1</v>
      </c>
      <c r="AU79" s="305">
        <v>0</v>
      </c>
      <c r="AV79" s="305">
        <v>0</v>
      </c>
      <c r="AW79" s="306">
        <v>0</v>
      </c>
      <c r="AX79" s="306">
        <v>0</v>
      </c>
      <c r="AY79" s="306">
        <v>1</v>
      </c>
      <c r="AZ79" s="306">
        <v>0</v>
      </c>
      <c r="BA79" s="306">
        <v>0</v>
      </c>
      <c r="BB79" s="305">
        <v>1</v>
      </c>
      <c r="BC79" s="305">
        <v>0</v>
      </c>
      <c r="BD79" s="305">
        <v>0</v>
      </c>
      <c r="BE79" s="305">
        <v>0</v>
      </c>
      <c r="BF79" s="300">
        <v>0</v>
      </c>
      <c r="BG79" s="300">
        <v>0</v>
      </c>
      <c r="BH79" s="300">
        <v>1</v>
      </c>
      <c r="BI79" s="300">
        <v>0</v>
      </c>
      <c r="BJ79" s="300">
        <v>0</v>
      </c>
      <c r="BK79" s="297">
        <v>1</v>
      </c>
      <c r="BL79" s="297">
        <v>0</v>
      </c>
      <c r="BM79" s="297">
        <v>0</v>
      </c>
      <c r="BN79" s="297">
        <v>0</v>
      </c>
      <c r="BO79" s="297">
        <v>0</v>
      </c>
      <c r="BP79" s="297">
        <v>0</v>
      </c>
      <c r="BQ79" s="297">
        <v>1</v>
      </c>
      <c r="BR79" s="297">
        <v>0</v>
      </c>
      <c r="BS79" s="305">
        <v>0</v>
      </c>
      <c r="BT79" s="305">
        <v>0</v>
      </c>
      <c r="BU79" s="305">
        <v>1</v>
      </c>
      <c r="BV79" s="305">
        <v>0</v>
      </c>
      <c r="BW79" s="307">
        <v>0</v>
      </c>
      <c r="BX79" s="307">
        <v>0</v>
      </c>
      <c r="BY79" s="307">
        <v>0</v>
      </c>
      <c r="BZ79" s="307">
        <v>1</v>
      </c>
      <c r="CA79" s="307">
        <v>0</v>
      </c>
      <c r="CB79" s="307">
        <v>0</v>
      </c>
      <c r="CC79" s="307">
        <v>1</v>
      </c>
      <c r="CD79" s="300">
        <v>0</v>
      </c>
      <c r="CE79" s="300">
        <v>1</v>
      </c>
      <c r="CF79" s="300">
        <v>0</v>
      </c>
      <c r="CG79" s="300">
        <v>0</v>
      </c>
      <c r="CH79" s="300">
        <v>0</v>
      </c>
      <c r="CI79" s="304">
        <v>0</v>
      </c>
      <c r="CJ79" s="304">
        <v>0</v>
      </c>
      <c r="CK79" s="297">
        <v>0</v>
      </c>
      <c r="CL79" s="297">
        <v>1</v>
      </c>
      <c r="CM79" s="297">
        <v>0</v>
      </c>
      <c r="CN79" s="297">
        <v>0</v>
      </c>
      <c r="CO79" s="307">
        <v>1</v>
      </c>
      <c r="CP79" s="307">
        <v>0</v>
      </c>
      <c r="CQ79" s="307">
        <v>0</v>
      </c>
      <c r="CR79" s="307">
        <v>0</v>
      </c>
      <c r="CS79" s="307">
        <v>0</v>
      </c>
      <c r="CT79" s="307">
        <v>0</v>
      </c>
      <c r="CU79" s="307">
        <v>0</v>
      </c>
      <c r="CV79" s="307">
        <v>0</v>
      </c>
      <c r="CW79" s="307">
        <v>1</v>
      </c>
      <c r="CX79" s="305">
        <v>0</v>
      </c>
      <c r="CY79" s="305">
        <v>1</v>
      </c>
      <c r="CZ79" s="303">
        <v>1</v>
      </c>
      <c r="DA79" s="303">
        <v>0</v>
      </c>
      <c r="DB79" s="303">
        <v>0</v>
      </c>
      <c r="DC79" s="303">
        <v>1</v>
      </c>
      <c r="DD79" s="305">
        <v>0</v>
      </c>
      <c r="DE79" s="305">
        <v>0</v>
      </c>
      <c r="DF79" s="305">
        <v>0</v>
      </c>
      <c r="DG79" s="305">
        <v>0</v>
      </c>
      <c r="DH79" s="309">
        <v>0</v>
      </c>
      <c r="DI79" s="309">
        <v>0</v>
      </c>
      <c r="DJ79" s="309">
        <v>0</v>
      </c>
      <c r="DK79" s="309">
        <v>0</v>
      </c>
      <c r="DL79" s="298">
        <v>0</v>
      </c>
      <c r="DM79" s="298">
        <v>0</v>
      </c>
      <c r="DN79" s="298">
        <v>0</v>
      </c>
      <c r="DO79" s="298">
        <v>0</v>
      </c>
      <c r="DP79" s="306">
        <v>0</v>
      </c>
      <c r="DQ79" s="306">
        <v>0</v>
      </c>
      <c r="DR79" s="306">
        <v>0</v>
      </c>
      <c r="DS79" s="306">
        <v>0</v>
      </c>
      <c r="DT79" s="297">
        <v>0</v>
      </c>
      <c r="DU79" s="297">
        <v>0</v>
      </c>
      <c r="DV79" s="297">
        <v>0</v>
      </c>
      <c r="DW79" s="297">
        <v>0</v>
      </c>
      <c r="DX79" s="306">
        <v>0</v>
      </c>
      <c r="DY79" s="306">
        <v>0</v>
      </c>
      <c r="DZ79" s="306">
        <v>0</v>
      </c>
      <c r="EA79" s="306">
        <v>0</v>
      </c>
      <c r="EB79" s="307">
        <v>0</v>
      </c>
      <c r="EC79" s="307">
        <v>1</v>
      </c>
    </row>
    <row r="80" spans="1:140" x14ac:dyDescent="0.35">
      <c r="A80" s="294">
        <v>16747</v>
      </c>
      <c r="B80" s="343">
        <v>42732</v>
      </c>
      <c r="C80" s="344">
        <v>0.4375</v>
      </c>
      <c r="D80" s="294">
        <v>1</v>
      </c>
      <c r="E80" s="294">
        <v>0</v>
      </c>
      <c r="F80" s="294">
        <v>17</v>
      </c>
      <c r="G80" s="294">
        <v>167</v>
      </c>
      <c r="H80" s="294">
        <v>55</v>
      </c>
      <c r="I80" s="294" t="s">
        <v>758</v>
      </c>
      <c r="J80" s="296">
        <v>1</v>
      </c>
      <c r="K80" s="296">
        <v>0</v>
      </c>
      <c r="L80" s="296">
        <v>0</v>
      </c>
      <c r="M80" s="297">
        <v>1</v>
      </c>
      <c r="N80" s="297">
        <v>0</v>
      </c>
      <c r="O80" s="297">
        <v>0</v>
      </c>
      <c r="P80" s="298">
        <v>157</v>
      </c>
      <c r="Q80" s="299">
        <v>0</v>
      </c>
      <c r="R80" s="299">
        <v>1</v>
      </c>
      <c r="S80" s="299">
        <v>0</v>
      </c>
      <c r="T80" s="299">
        <v>0</v>
      </c>
      <c r="U80" s="300">
        <v>0</v>
      </c>
      <c r="V80" s="300">
        <v>0</v>
      </c>
      <c r="W80" s="300">
        <v>1</v>
      </c>
      <c r="X80" s="300">
        <v>0</v>
      </c>
      <c r="Y80" s="300">
        <v>0</v>
      </c>
      <c r="Z80" s="300">
        <v>0</v>
      </c>
      <c r="AA80" s="300">
        <v>0</v>
      </c>
      <c r="AB80" s="300">
        <v>0</v>
      </c>
      <c r="AC80" s="305">
        <v>1</v>
      </c>
      <c r="AD80" s="305">
        <v>0</v>
      </c>
      <c r="AE80" s="305">
        <v>0</v>
      </c>
      <c r="AF80" s="305">
        <v>0</v>
      </c>
      <c r="AG80" s="305">
        <v>0</v>
      </c>
      <c r="AH80" s="303">
        <v>1</v>
      </c>
      <c r="AI80" s="303">
        <v>0</v>
      </c>
      <c r="AJ80" s="303">
        <v>0</v>
      </c>
      <c r="AK80" s="303">
        <v>0</v>
      </c>
      <c r="AL80" s="303">
        <v>0</v>
      </c>
      <c r="AM80" s="304">
        <v>1</v>
      </c>
      <c r="AN80" s="304">
        <v>0</v>
      </c>
      <c r="AO80" s="304">
        <v>0</v>
      </c>
      <c r="AP80" s="304">
        <v>0</v>
      </c>
      <c r="AQ80" s="300">
        <v>1</v>
      </c>
      <c r="AR80" s="300">
        <v>0</v>
      </c>
      <c r="AS80" s="300">
        <v>0</v>
      </c>
      <c r="AT80" s="305">
        <v>0</v>
      </c>
      <c r="AU80" s="305">
        <v>1</v>
      </c>
      <c r="AV80" s="305">
        <v>0</v>
      </c>
      <c r="AW80" s="306">
        <v>0</v>
      </c>
      <c r="AX80" s="306">
        <v>0</v>
      </c>
      <c r="AY80" s="306">
        <v>1</v>
      </c>
      <c r="AZ80" s="306">
        <v>0</v>
      </c>
      <c r="BA80" s="306">
        <v>0</v>
      </c>
      <c r="BB80" s="305">
        <v>1</v>
      </c>
      <c r="BC80" s="305">
        <v>0</v>
      </c>
      <c r="BD80" s="305">
        <v>0</v>
      </c>
      <c r="BE80" s="305">
        <v>0</v>
      </c>
      <c r="BF80" s="300">
        <v>0</v>
      </c>
      <c r="BG80" s="300">
        <v>1</v>
      </c>
      <c r="BH80" s="300">
        <v>0</v>
      </c>
      <c r="BI80" s="300">
        <v>0</v>
      </c>
      <c r="BJ80" s="300">
        <v>0</v>
      </c>
      <c r="BK80" s="297">
        <v>0</v>
      </c>
      <c r="BL80" s="297">
        <v>0</v>
      </c>
      <c r="BM80" s="297">
        <v>0</v>
      </c>
      <c r="BN80" s="297">
        <v>0</v>
      </c>
      <c r="BO80" s="297">
        <v>1</v>
      </c>
      <c r="BP80" s="297">
        <v>0</v>
      </c>
      <c r="BQ80" s="297">
        <v>0</v>
      </c>
      <c r="BR80" s="297">
        <v>0</v>
      </c>
      <c r="BS80" s="305">
        <v>1</v>
      </c>
      <c r="BT80" s="305">
        <v>0</v>
      </c>
      <c r="BU80" s="305">
        <v>0</v>
      </c>
      <c r="BV80" s="305">
        <v>0</v>
      </c>
      <c r="BW80" s="307">
        <v>1</v>
      </c>
      <c r="BX80" s="307">
        <v>0</v>
      </c>
      <c r="BY80" s="307">
        <v>0</v>
      </c>
      <c r="BZ80" s="307">
        <v>0</v>
      </c>
      <c r="CA80" s="307">
        <v>0</v>
      </c>
      <c r="CB80" s="307">
        <v>1</v>
      </c>
      <c r="CC80" s="307">
        <v>0</v>
      </c>
      <c r="CD80" s="300">
        <v>0</v>
      </c>
      <c r="CE80" s="300">
        <v>1</v>
      </c>
      <c r="CF80" s="300">
        <v>0</v>
      </c>
      <c r="CG80" s="300">
        <v>0</v>
      </c>
      <c r="CH80" s="300">
        <v>0</v>
      </c>
      <c r="CI80" s="304">
        <v>1</v>
      </c>
      <c r="CJ80" s="304">
        <v>0</v>
      </c>
      <c r="CK80" s="297">
        <v>0</v>
      </c>
      <c r="CL80" s="297">
        <v>1</v>
      </c>
      <c r="CM80" s="297">
        <v>0</v>
      </c>
      <c r="CN80" s="297">
        <v>0</v>
      </c>
      <c r="CO80" s="307">
        <v>1</v>
      </c>
      <c r="CP80" s="307">
        <v>0</v>
      </c>
      <c r="CQ80" s="307">
        <v>0</v>
      </c>
      <c r="CR80" s="307">
        <v>0</v>
      </c>
      <c r="CS80" s="307">
        <v>0</v>
      </c>
      <c r="CT80" s="307">
        <v>1</v>
      </c>
      <c r="CU80" s="307">
        <v>0</v>
      </c>
      <c r="CV80" s="307">
        <v>0</v>
      </c>
      <c r="CW80" s="307">
        <v>0</v>
      </c>
      <c r="CX80" s="305">
        <v>0</v>
      </c>
      <c r="CY80" s="305">
        <v>1</v>
      </c>
      <c r="CZ80" s="303">
        <v>0</v>
      </c>
      <c r="DA80" s="303">
        <v>0</v>
      </c>
      <c r="DB80" s="303">
        <v>0</v>
      </c>
      <c r="DC80" s="303">
        <v>0</v>
      </c>
      <c r="DD80" s="305">
        <v>0</v>
      </c>
      <c r="DE80" s="305">
        <v>0</v>
      </c>
      <c r="DF80" s="305">
        <v>0</v>
      </c>
      <c r="DG80" s="305">
        <v>0</v>
      </c>
      <c r="DH80" s="309">
        <v>0</v>
      </c>
      <c r="DI80" s="309">
        <v>0</v>
      </c>
      <c r="DJ80" s="309">
        <v>0</v>
      </c>
      <c r="DK80" s="309">
        <v>0</v>
      </c>
      <c r="DL80" s="298">
        <v>0</v>
      </c>
      <c r="DM80" s="298">
        <v>0</v>
      </c>
      <c r="DN80" s="298">
        <v>0</v>
      </c>
      <c r="DO80" s="298">
        <v>0</v>
      </c>
      <c r="DP80" s="306">
        <v>0</v>
      </c>
      <c r="DQ80" s="306">
        <v>0</v>
      </c>
      <c r="DR80" s="306">
        <v>0</v>
      </c>
      <c r="DS80" s="306">
        <v>0</v>
      </c>
      <c r="DT80" s="297">
        <v>0</v>
      </c>
      <c r="DU80" s="297">
        <v>0</v>
      </c>
      <c r="DV80" s="297">
        <v>0</v>
      </c>
      <c r="DW80" s="297">
        <v>0</v>
      </c>
      <c r="DX80" s="306">
        <v>0</v>
      </c>
      <c r="DY80" s="306">
        <v>0</v>
      </c>
      <c r="DZ80" s="306">
        <v>0</v>
      </c>
      <c r="EA80" s="306">
        <v>0</v>
      </c>
      <c r="EB80" s="307">
        <v>0</v>
      </c>
      <c r="EC80" s="307">
        <v>1</v>
      </c>
    </row>
    <row r="81" spans="1:137" x14ac:dyDescent="0.35">
      <c r="A81" s="294">
        <v>16740</v>
      </c>
      <c r="B81" s="343">
        <v>42365</v>
      </c>
      <c r="C81" s="344">
        <v>0.66666666666666663</v>
      </c>
      <c r="D81" s="294">
        <v>1</v>
      </c>
      <c r="E81" s="294">
        <v>0</v>
      </c>
      <c r="F81" s="294">
        <v>26</v>
      </c>
      <c r="G81" s="294">
        <v>165</v>
      </c>
      <c r="H81" s="294">
        <v>58</v>
      </c>
      <c r="I81" s="294" t="s">
        <v>758</v>
      </c>
      <c r="J81" s="296">
        <v>1</v>
      </c>
      <c r="K81" s="296">
        <v>0</v>
      </c>
      <c r="L81" s="296">
        <v>0</v>
      </c>
      <c r="M81" s="297">
        <v>0</v>
      </c>
      <c r="N81" s="297">
        <v>1</v>
      </c>
      <c r="O81" s="297">
        <v>0</v>
      </c>
      <c r="P81" s="298">
        <v>152</v>
      </c>
      <c r="Q81" s="299">
        <v>1</v>
      </c>
      <c r="R81" s="299">
        <v>0</v>
      </c>
      <c r="S81" s="299">
        <v>0</v>
      </c>
      <c r="T81" s="299">
        <v>0</v>
      </c>
      <c r="U81" s="300">
        <v>0</v>
      </c>
      <c r="V81" s="300">
        <v>0</v>
      </c>
      <c r="W81" s="300">
        <v>1</v>
      </c>
      <c r="X81" s="300">
        <v>0</v>
      </c>
      <c r="Y81" s="300">
        <v>0</v>
      </c>
      <c r="Z81" s="300">
        <v>0</v>
      </c>
      <c r="AA81" s="300">
        <v>0</v>
      </c>
      <c r="AB81" s="300">
        <v>0</v>
      </c>
      <c r="AC81" s="305">
        <v>0</v>
      </c>
      <c r="AD81" s="305">
        <v>0</v>
      </c>
      <c r="AE81" s="305">
        <v>0</v>
      </c>
      <c r="AF81" s="305">
        <v>0</v>
      </c>
      <c r="AG81" s="305">
        <v>1</v>
      </c>
      <c r="AH81" s="303">
        <v>0</v>
      </c>
      <c r="AI81" s="303">
        <v>1</v>
      </c>
      <c r="AJ81" s="303">
        <v>0</v>
      </c>
      <c r="AK81" s="303">
        <v>0</v>
      </c>
      <c r="AL81" s="303">
        <v>0</v>
      </c>
      <c r="AM81" s="304">
        <v>0</v>
      </c>
      <c r="AN81" s="304">
        <v>0</v>
      </c>
      <c r="AO81" s="304">
        <v>1</v>
      </c>
      <c r="AP81" s="304">
        <v>0</v>
      </c>
      <c r="AQ81" s="300">
        <v>0</v>
      </c>
      <c r="AR81" s="300">
        <v>1</v>
      </c>
      <c r="AS81" s="300">
        <v>0</v>
      </c>
      <c r="AT81" s="305">
        <v>1</v>
      </c>
      <c r="AU81" s="305">
        <v>0</v>
      </c>
      <c r="AV81" s="305">
        <v>0</v>
      </c>
      <c r="AW81" s="306">
        <v>0</v>
      </c>
      <c r="AX81" s="306">
        <v>0</v>
      </c>
      <c r="AY81" s="306">
        <v>1</v>
      </c>
      <c r="AZ81" s="306">
        <v>0</v>
      </c>
      <c r="BA81" s="306">
        <v>0</v>
      </c>
      <c r="BB81" s="305">
        <v>1</v>
      </c>
      <c r="BC81" s="305">
        <v>0</v>
      </c>
      <c r="BD81" s="305">
        <v>0</v>
      </c>
      <c r="BE81" s="305">
        <v>0</v>
      </c>
      <c r="BF81" s="300">
        <v>0</v>
      </c>
      <c r="BG81" s="300">
        <v>0</v>
      </c>
      <c r="BH81" s="300">
        <v>1</v>
      </c>
      <c r="BI81" s="300">
        <v>0</v>
      </c>
      <c r="BJ81" s="300">
        <v>0</v>
      </c>
      <c r="BK81" s="297">
        <v>0</v>
      </c>
      <c r="BL81" s="297">
        <v>0</v>
      </c>
      <c r="BM81" s="297">
        <v>0</v>
      </c>
      <c r="BN81" s="297">
        <v>0</v>
      </c>
      <c r="BO81" s="297">
        <v>1</v>
      </c>
      <c r="BP81" s="297">
        <v>0</v>
      </c>
      <c r="BQ81" s="297">
        <v>0</v>
      </c>
      <c r="BR81" s="297">
        <v>0</v>
      </c>
      <c r="BS81" s="305">
        <v>1</v>
      </c>
      <c r="BT81" s="305">
        <v>0</v>
      </c>
      <c r="BU81" s="305">
        <v>0</v>
      </c>
      <c r="BV81" s="305">
        <v>0</v>
      </c>
      <c r="BW81" s="307">
        <v>0</v>
      </c>
      <c r="BX81" s="307">
        <v>1</v>
      </c>
      <c r="BY81" s="307">
        <v>0</v>
      </c>
      <c r="BZ81" s="307">
        <v>0</v>
      </c>
      <c r="CA81" s="307">
        <v>0</v>
      </c>
      <c r="CB81" s="307">
        <v>1</v>
      </c>
      <c r="CC81" s="307">
        <v>0</v>
      </c>
      <c r="CD81" s="300">
        <v>0</v>
      </c>
      <c r="CE81" s="300">
        <v>1</v>
      </c>
      <c r="CF81" s="300">
        <v>0</v>
      </c>
      <c r="CG81" s="300">
        <v>0</v>
      </c>
      <c r="CH81" s="300">
        <v>0</v>
      </c>
      <c r="CI81" s="304">
        <v>1</v>
      </c>
      <c r="CJ81" s="304">
        <v>0</v>
      </c>
      <c r="CK81" s="297">
        <v>0</v>
      </c>
      <c r="CL81" s="297">
        <v>0</v>
      </c>
      <c r="CM81" s="297">
        <v>1</v>
      </c>
      <c r="CN81" s="297">
        <v>0</v>
      </c>
      <c r="CO81" s="307">
        <v>0</v>
      </c>
      <c r="CP81" s="307">
        <v>0</v>
      </c>
      <c r="CQ81" s="307">
        <v>1</v>
      </c>
      <c r="CR81" s="307">
        <v>0</v>
      </c>
      <c r="CS81" s="307">
        <v>0</v>
      </c>
      <c r="CT81" s="307">
        <v>0</v>
      </c>
      <c r="CU81" s="307">
        <v>1</v>
      </c>
      <c r="CV81" s="307">
        <v>0</v>
      </c>
      <c r="CW81" s="307">
        <v>0</v>
      </c>
      <c r="CX81" s="305">
        <v>0</v>
      </c>
      <c r="CY81" s="305">
        <v>1</v>
      </c>
      <c r="CZ81" s="303">
        <v>1</v>
      </c>
      <c r="DA81" s="303">
        <v>0</v>
      </c>
      <c r="DB81" s="303">
        <v>0</v>
      </c>
      <c r="DC81" s="303">
        <v>1</v>
      </c>
      <c r="DD81" s="305">
        <v>0</v>
      </c>
      <c r="DE81" s="305">
        <v>0</v>
      </c>
      <c r="DF81" s="305">
        <v>0</v>
      </c>
      <c r="DG81" s="305">
        <v>0</v>
      </c>
      <c r="DH81" s="309">
        <v>0</v>
      </c>
      <c r="DI81" s="309">
        <v>0</v>
      </c>
      <c r="DJ81" s="309">
        <v>0</v>
      </c>
      <c r="DK81" s="309">
        <v>0</v>
      </c>
      <c r="DL81" s="298">
        <v>0</v>
      </c>
      <c r="DM81" s="298">
        <v>0</v>
      </c>
      <c r="DN81" s="298">
        <v>0</v>
      </c>
      <c r="DO81" s="298">
        <v>0</v>
      </c>
      <c r="DP81" s="306">
        <v>0</v>
      </c>
      <c r="DQ81" s="306">
        <v>0</v>
      </c>
      <c r="DR81" s="306">
        <v>0</v>
      </c>
      <c r="DS81" s="306">
        <v>0</v>
      </c>
      <c r="DT81" s="297">
        <v>0</v>
      </c>
      <c r="DU81" s="297">
        <v>0</v>
      </c>
      <c r="DV81" s="297">
        <v>0</v>
      </c>
      <c r="DW81" s="297">
        <v>0</v>
      </c>
      <c r="DX81" s="306">
        <v>0</v>
      </c>
      <c r="DY81" s="306">
        <v>0</v>
      </c>
      <c r="DZ81" s="306">
        <v>0</v>
      </c>
      <c r="EA81" s="306">
        <v>0</v>
      </c>
      <c r="EB81" s="307">
        <v>0</v>
      </c>
      <c r="EC81" s="307">
        <v>1</v>
      </c>
    </row>
    <row r="82" spans="1:137" x14ac:dyDescent="0.35">
      <c r="A82" s="294">
        <v>16735</v>
      </c>
      <c r="B82" s="343">
        <v>42365</v>
      </c>
      <c r="C82" s="344">
        <v>0.625</v>
      </c>
      <c r="D82" s="294">
        <v>1</v>
      </c>
      <c r="E82" s="294">
        <v>0</v>
      </c>
      <c r="F82" s="294">
        <v>32</v>
      </c>
      <c r="G82" s="294">
        <v>160</v>
      </c>
      <c r="H82" s="294">
        <v>49</v>
      </c>
      <c r="I82" s="294" t="s">
        <v>758</v>
      </c>
      <c r="J82" s="296">
        <v>1</v>
      </c>
      <c r="K82" s="296">
        <v>0</v>
      </c>
      <c r="L82" s="296">
        <v>0</v>
      </c>
      <c r="M82" s="297">
        <v>0</v>
      </c>
      <c r="N82" s="297">
        <v>1</v>
      </c>
      <c r="O82" s="297">
        <v>0</v>
      </c>
      <c r="P82" s="298">
        <v>0</v>
      </c>
      <c r="Q82" s="299">
        <v>0</v>
      </c>
      <c r="R82" s="299">
        <v>0</v>
      </c>
      <c r="S82" s="299">
        <v>0</v>
      </c>
      <c r="T82" s="299">
        <v>1</v>
      </c>
      <c r="U82" s="300">
        <v>1</v>
      </c>
      <c r="V82" s="300">
        <v>0</v>
      </c>
      <c r="W82" s="300">
        <v>0</v>
      </c>
      <c r="X82" s="300">
        <v>0</v>
      </c>
      <c r="Y82" s="300">
        <v>0</v>
      </c>
      <c r="Z82" s="300">
        <v>0</v>
      </c>
      <c r="AA82" s="300">
        <v>0</v>
      </c>
      <c r="AB82" s="300">
        <v>0</v>
      </c>
      <c r="AC82" s="305">
        <v>0</v>
      </c>
      <c r="AD82" s="305">
        <v>0</v>
      </c>
      <c r="AE82" s="305">
        <v>1</v>
      </c>
      <c r="AF82" s="305">
        <v>0</v>
      </c>
      <c r="AG82" s="305">
        <v>0</v>
      </c>
      <c r="AH82" s="303">
        <v>0</v>
      </c>
      <c r="AI82" s="303">
        <v>0</v>
      </c>
      <c r="AJ82" s="303">
        <v>1</v>
      </c>
      <c r="AK82" s="303">
        <v>0</v>
      </c>
      <c r="AL82" s="303">
        <v>0</v>
      </c>
      <c r="AM82" s="304">
        <v>0</v>
      </c>
      <c r="AN82" s="304">
        <v>1</v>
      </c>
      <c r="AO82" s="304">
        <v>0</v>
      </c>
      <c r="AP82" s="304">
        <v>0</v>
      </c>
      <c r="AQ82" s="300">
        <v>0</v>
      </c>
      <c r="AR82" s="300">
        <v>1</v>
      </c>
      <c r="AS82" s="300">
        <v>0</v>
      </c>
      <c r="AT82" s="305">
        <v>1</v>
      </c>
      <c r="AU82" s="305">
        <v>0</v>
      </c>
      <c r="AV82" s="305">
        <v>0</v>
      </c>
      <c r="AW82" s="306">
        <v>0</v>
      </c>
      <c r="AX82" s="306">
        <v>0</v>
      </c>
      <c r="AY82" s="306">
        <v>1</v>
      </c>
      <c r="AZ82" s="306">
        <v>0</v>
      </c>
      <c r="BA82" s="306">
        <v>0</v>
      </c>
      <c r="BB82" s="305">
        <v>0</v>
      </c>
      <c r="BC82" s="305">
        <v>0</v>
      </c>
      <c r="BD82" s="305">
        <v>0</v>
      </c>
      <c r="BE82" s="305">
        <v>1</v>
      </c>
      <c r="BF82" s="300">
        <v>0</v>
      </c>
      <c r="BG82" s="300">
        <v>0</v>
      </c>
      <c r="BH82" s="300">
        <v>1</v>
      </c>
      <c r="BI82" s="300">
        <v>0</v>
      </c>
      <c r="BJ82" s="300">
        <v>0</v>
      </c>
      <c r="BK82" s="297">
        <v>0</v>
      </c>
      <c r="BL82" s="297">
        <v>0</v>
      </c>
      <c r="BM82" s="297">
        <v>1</v>
      </c>
      <c r="BN82" s="297">
        <v>0</v>
      </c>
      <c r="BO82" s="297">
        <v>0</v>
      </c>
      <c r="BP82" s="297">
        <v>0</v>
      </c>
      <c r="BQ82" s="297">
        <v>0</v>
      </c>
      <c r="BR82" s="297">
        <v>0</v>
      </c>
      <c r="BS82" s="305">
        <v>0</v>
      </c>
      <c r="BT82" s="305">
        <v>0</v>
      </c>
      <c r="BU82" s="305">
        <v>1</v>
      </c>
      <c r="BV82" s="305">
        <v>0</v>
      </c>
      <c r="BW82" s="307">
        <v>0</v>
      </c>
      <c r="BX82" s="307">
        <v>0</v>
      </c>
      <c r="BY82" s="307">
        <v>1</v>
      </c>
      <c r="BZ82" s="307">
        <v>0</v>
      </c>
      <c r="CA82" s="307">
        <v>0</v>
      </c>
      <c r="CB82" s="307">
        <v>0</v>
      </c>
      <c r="CC82" s="307">
        <v>1</v>
      </c>
      <c r="CD82" s="300">
        <v>0</v>
      </c>
      <c r="CE82" s="300">
        <v>1</v>
      </c>
      <c r="CF82" s="300">
        <v>0</v>
      </c>
      <c r="CG82" s="300">
        <v>0</v>
      </c>
      <c r="CH82" s="300">
        <v>0</v>
      </c>
      <c r="CI82" s="304">
        <v>1</v>
      </c>
      <c r="CJ82" s="304">
        <v>0</v>
      </c>
      <c r="CK82" s="297">
        <v>0</v>
      </c>
      <c r="CL82" s="297">
        <v>1</v>
      </c>
      <c r="CM82" s="297">
        <v>0</v>
      </c>
      <c r="CN82" s="297">
        <v>0</v>
      </c>
      <c r="CO82" s="307">
        <v>1</v>
      </c>
      <c r="CP82" s="307">
        <v>0</v>
      </c>
      <c r="CQ82" s="307">
        <v>0</v>
      </c>
      <c r="CR82" s="307">
        <v>0</v>
      </c>
      <c r="CS82" s="307">
        <v>0</v>
      </c>
      <c r="CT82" s="307">
        <v>1</v>
      </c>
      <c r="CU82" s="307">
        <v>0</v>
      </c>
      <c r="CV82" s="307">
        <v>0</v>
      </c>
      <c r="CW82" s="307">
        <v>0</v>
      </c>
      <c r="CX82" s="305">
        <v>0</v>
      </c>
      <c r="CY82" s="305">
        <v>1</v>
      </c>
      <c r="CZ82" s="303">
        <v>0</v>
      </c>
      <c r="DA82" s="303">
        <v>0</v>
      </c>
      <c r="DB82" s="303">
        <v>0</v>
      </c>
      <c r="DC82" s="303">
        <v>0</v>
      </c>
      <c r="DD82" s="305">
        <v>0</v>
      </c>
      <c r="DE82" s="305">
        <v>0</v>
      </c>
      <c r="DF82" s="305">
        <v>0</v>
      </c>
      <c r="DG82" s="305">
        <v>0</v>
      </c>
      <c r="DH82" s="309">
        <v>0</v>
      </c>
      <c r="DI82" s="309">
        <v>0</v>
      </c>
      <c r="DJ82" s="309">
        <v>0</v>
      </c>
      <c r="DK82" s="309">
        <v>0</v>
      </c>
      <c r="DL82" s="298">
        <v>0</v>
      </c>
      <c r="DM82" s="298">
        <v>0</v>
      </c>
      <c r="DN82" s="298">
        <v>0</v>
      </c>
      <c r="DO82" s="298">
        <v>0</v>
      </c>
      <c r="DP82" s="306">
        <v>0</v>
      </c>
      <c r="DQ82" s="306">
        <v>0</v>
      </c>
      <c r="DR82" s="306">
        <v>0</v>
      </c>
      <c r="DS82" s="306">
        <v>0</v>
      </c>
      <c r="DT82" s="297">
        <v>0</v>
      </c>
      <c r="DU82" s="297">
        <v>0</v>
      </c>
      <c r="DV82" s="297">
        <v>0</v>
      </c>
      <c r="DW82" s="297">
        <v>0</v>
      </c>
      <c r="DX82" s="306">
        <v>0</v>
      </c>
      <c r="DY82" s="306">
        <v>0</v>
      </c>
      <c r="DZ82" s="306">
        <v>0</v>
      </c>
      <c r="EA82" s="306">
        <v>0</v>
      </c>
      <c r="EB82" s="307">
        <v>0</v>
      </c>
      <c r="EC82" s="307">
        <v>1</v>
      </c>
    </row>
    <row r="83" spans="1:137" x14ac:dyDescent="0.35">
      <c r="A83" s="294">
        <v>16746</v>
      </c>
      <c r="B83" s="343">
        <v>42362</v>
      </c>
      <c r="C83" s="344">
        <v>0.64583333333333337</v>
      </c>
      <c r="D83" s="294">
        <v>0</v>
      </c>
      <c r="E83" s="294">
        <v>1</v>
      </c>
      <c r="F83" s="294">
        <v>53</v>
      </c>
      <c r="G83" s="294">
        <v>170</v>
      </c>
      <c r="H83" s="294">
        <v>67</v>
      </c>
      <c r="I83" s="294" t="s">
        <v>758</v>
      </c>
      <c r="J83" s="296">
        <v>1</v>
      </c>
      <c r="K83" s="296">
        <v>0</v>
      </c>
      <c r="L83" s="296">
        <v>0</v>
      </c>
      <c r="M83" s="297">
        <v>0</v>
      </c>
      <c r="N83" s="297">
        <v>1</v>
      </c>
      <c r="O83" s="297">
        <v>0</v>
      </c>
      <c r="P83" s="298">
        <v>160</v>
      </c>
      <c r="Q83" s="299">
        <v>1</v>
      </c>
      <c r="R83" s="299">
        <v>0</v>
      </c>
      <c r="S83" s="299">
        <v>0</v>
      </c>
      <c r="T83" s="299">
        <v>0</v>
      </c>
      <c r="U83" s="300">
        <v>0</v>
      </c>
      <c r="V83" s="300">
        <v>1</v>
      </c>
      <c r="W83" s="300">
        <v>0</v>
      </c>
      <c r="X83" s="300">
        <v>0</v>
      </c>
      <c r="Y83" s="300">
        <v>0</v>
      </c>
      <c r="Z83" s="300">
        <v>0</v>
      </c>
      <c r="AA83" s="300">
        <v>0</v>
      </c>
      <c r="AB83" s="300">
        <v>0</v>
      </c>
      <c r="AC83" s="305">
        <v>0</v>
      </c>
      <c r="AD83" s="305">
        <v>0</v>
      </c>
      <c r="AE83" s="305">
        <v>1</v>
      </c>
      <c r="AF83" s="305">
        <v>0</v>
      </c>
      <c r="AG83" s="305">
        <v>0</v>
      </c>
      <c r="AH83" s="303">
        <v>0</v>
      </c>
      <c r="AI83" s="303">
        <v>1</v>
      </c>
      <c r="AJ83" s="303">
        <v>0</v>
      </c>
      <c r="AK83" s="303">
        <v>0</v>
      </c>
      <c r="AL83" s="303">
        <v>0</v>
      </c>
      <c r="AM83" s="304">
        <v>0</v>
      </c>
      <c r="AN83" s="304">
        <v>0</v>
      </c>
      <c r="AO83" s="304">
        <v>0</v>
      </c>
      <c r="AP83" s="304">
        <v>1</v>
      </c>
      <c r="AQ83" s="300">
        <v>0</v>
      </c>
      <c r="AR83" s="300">
        <v>1</v>
      </c>
      <c r="AS83" s="300">
        <v>0</v>
      </c>
      <c r="AT83" s="305">
        <v>1</v>
      </c>
      <c r="AU83" s="305">
        <v>0</v>
      </c>
      <c r="AV83" s="305">
        <v>0</v>
      </c>
      <c r="AW83" s="306">
        <v>0</v>
      </c>
      <c r="AX83" s="306">
        <v>0</v>
      </c>
      <c r="AY83" s="306">
        <v>1</v>
      </c>
      <c r="AZ83" s="306">
        <v>0</v>
      </c>
      <c r="BA83" s="306">
        <v>0</v>
      </c>
      <c r="BB83" s="305">
        <v>1</v>
      </c>
      <c r="BC83" s="305">
        <v>0</v>
      </c>
      <c r="BD83" s="305">
        <v>0</v>
      </c>
      <c r="BE83" s="305">
        <v>0</v>
      </c>
      <c r="BF83" s="300">
        <v>0</v>
      </c>
      <c r="BG83" s="300">
        <v>1</v>
      </c>
      <c r="BH83" s="300">
        <v>0</v>
      </c>
      <c r="BI83" s="300">
        <v>0</v>
      </c>
      <c r="BJ83" s="300">
        <v>0</v>
      </c>
      <c r="BK83" s="297">
        <v>1</v>
      </c>
      <c r="BL83" s="297">
        <v>0</v>
      </c>
      <c r="BM83" s="297">
        <v>0</v>
      </c>
      <c r="BN83" s="297">
        <v>0</v>
      </c>
      <c r="BO83" s="297">
        <v>0</v>
      </c>
      <c r="BP83" s="297">
        <v>0</v>
      </c>
      <c r="BQ83" s="297">
        <v>0</v>
      </c>
      <c r="BR83" s="297">
        <v>0</v>
      </c>
      <c r="BS83" s="305">
        <v>1</v>
      </c>
      <c r="BT83" s="305">
        <v>0</v>
      </c>
      <c r="BU83" s="305">
        <v>0</v>
      </c>
      <c r="BV83" s="305">
        <v>0</v>
      </c>
      <c r="BW83" s="307">
        <v>1</v>
      </c>
      <c r="BX83" s="307">
        <v>0</v>
      </c>
      <c r="BY83" s="307">
        <v>0</v>
      </c>
      <c r="BZ83" s="307">
        <v>0</v>
      </c>
      <c r="CA83" s="307">
        <v>0</v>
      </c>
      <c r="CB83" s="307">
        <v>0</v>
      </c>
      <c r="CC83" s="307">
        <v>1</v>
      </c>
      <c r="CD83" s="300">
        <v>0</v>
      </c>
      <c r="CE83" s="300">
        <v>0</v>
      </c>
      <c r="CF83" s="300">
        <v>1</v>
      </c>
      <c r="CG83" s="300">
        <v>0</v>
      </c>
      <c r="CH83" s="300">
        <v>0</v>
      </c>
      <c r="CI83" s="304">
        <v>1</v>
      </c>
      <c r="CJ83" s="304">
        <v>0</v>
      </c>
      <c r="CK83" s="297">
        <v>0</v>
      </c>
      <c r="CL83" s="297">
        <v>1</v>
      </c>
      <c r="CM83" s="297">
        <v>0</v>
      </c>
      <c r="CN83" s="297">
        <v>0</v>
      </c>
      <c r="CO83" s="307">
        <v>1</v>
      </c>
      <c r="CP83" s="307">
        <v>0</v>
      </c>
      <c r="CQ83" s="307">
        <v>0</v>
      </c>
      <c r="CZ83" s="303">
        <v>1</v>
      </c>
      <c r="DA83" s="303">
        <v>0</v>
      </c>
      <c r="DB83" s="303">
        <v>0</v>
      </c>
      <c r="DC83" s="303">
        <v>1</v>
      </c>
      <c r="DD83" s="305">
        <v>0</v>
      </c>
      <c r="DE83" s="305">
        <v>0</v>
      </c>
      <c r="DF83" s="305">
        <v>0</v>
      </c>
      <c r="DG83" s="305">
        <v>0</v>
      </c>
      <c r="DH83" s="309">
        <v>0</v>
      </c>
      <c r="DI83" s="309">
        <v>0</v>
      </c>
      <c r="DJ83" s="309">
        <v>0</v>
      </c>
      <c r="DK83" s="309">
        <v>0</v>
      </c>
      <c r="DL83" s="298">
        <v>0</v>
      </c>
      <c r="DM83" s="298">
        <v>0</v>
      </c>
      <c r="DN83" s="298">
        <v>0</v>
      </c>
      <c r="DO83" s="298">
        <v>0</v>
      </c>
      <c r="DP83" s="306">
        <v>0</v>
      </c>
      <c r="DQ83" s="306">
        <v>0</v>
      </c>
      <c r="DR83" s="306">
        <v>0</v>
      </c>
      <c r="DS83" s="306">
        <v>0</v>
      </c>
      <c r="DT83" s="297">
        <v>0</v>
      </c>
      <c r="DU83" s="297">
        <v>0</v>
      </c>
      <c r="DV83" s="297">
        <v>0</v>
      </c>
      <c r="DW83" s="297">
        <v>0</v>
      </c>
      <c r="DX83" s="306">
        <v>0</v>
      </c>
      <c r="DY83" s="306">
        <v>0</v>
      </c>
      <c r="DZ83" s="306">
        <v>0</v>
      </c>
      <c r="EA83" s="306">
        <v>0</v>
      </c>
      <c r="EB83" s="307">
        <v>0</v>
      </c>
      <c r="EC83" s="307">
        <v>1</v>
      </c>
    </row>
    <row r="84" spans="1:137" x14ac:dyDescent="0.35">
      <c r="A84" s="294">
        <v>13983</v>
      </c>
      <c r="B84" s="343">
        <v>42366</v>
      </c>
      <c r="C84" s="344">
        <v>0.41666666666666669</v>
      </c>
      <c r="D84" s="294">
        <v>1</v>
      </c>
      <c r="E84" s="294">
        <v>0</v>
      </c>
      <c r="F84" s="294">
        <v>52</v>
      </c>
      <c r="G84" s="294">
        <v>163</v>
      </c>
      <c r="H84" s="294">
        <v>61</v>
      </c>
      <c r="I84" s="294" t="s">
        <v>758</v>
      </c>
      <c r="J84" s="296">
        <v>1</v>
      </c>
      <c r="K84" s="296">
        <v>0</v>
      </c>
      <c r="L84" s="296">
        <v>0</v>
      </c>
      <c r="M84" s="297">
        <v>1</v>
      </c>
      <c r="N84" s="297">
        <v>0</v>
      </c>
      <c r="O84" s="297">
        <v>0</v>
      </c>
      <c r="P84" s="298">
        <v>160</v>
      </c>
      <c r="Q84" s="299">
        <v>0</v>
      </c>
      <c r="R84" s="299">
        <v>1</v>
      </c>
      <c r="S84" s="299">
        <v>0</v>
      </c>
      <c r="T84" s="299">
        <v>0</v>
      </c>
      <c r="U84" s="300">
        <v>1</v>
      </c>
      <c r="V84" s="300">
        <v>0</v>
      </c>
      <c r="W84" s="300">
        <v>0</v>
      </c>
      <c r="X84" s="300">
        <v>0</v>
      </c>
      <c r="Y84" s="300">
        <v>0</v>
      </c>
      <c r="Z84" s="300">
        <v>0</v>
      </c>
      <c r="AA84" s="300">
        <v>0</v>
      </c>
      <c r="AB84" s="300">
        <v>0</v>
      </c>
      <c r="AC84" s="305">
        <v>1</v>
      </c>
      <c r="AD84" s="305">
        <v>0</v>
      </c>
      <c r="AE84" s="305">
        <v>0</v>
      </c>
      <c r="AF84" s="305">
        <v>0</v>
      </c>
      <c r="AG84" s="305">
        <v>0</v>
      </c>
      <c r="AH84" s="303">
        <v>1</v>
      </c>
      <c r="AI84" s="303">
        <v>0</v>
      </c>
      <c r="AJ84" s="303">
        <v>0</v>
      </c>
      <c r="AK84" s="303">
        <v>0</v>
      </c>
      <c r="AL84" s="303">
        <v>0</v>
      </c>
      <c r="AM84" s="304">
        <v>1</v>
      </c>
      <c r="AN84" s="304">
        <v>0</v>
      </c>
      <c r="AO84" s="304">
        <v>0</v>
      </c>
      <c r="AP84" s="304">
        <v>0</v>
      </c>
      <c r="AQ84" s="300">
        <v>0</v>
      </c>
      <c r="AR84" s="300">
        <v>1</v>
      </c>
      <c r="AS84" s="300">
        <v>0</v>
      </c>
      <c r="AT84" s="305">
        <v>1</v>
      </c>
      <c r="AU84" s="305">
        <v>0</v>
      </c>
      <c r="AV84" s="305">
        <v>0</v>
      </c>
      <c r="AW84" s="306">
        <v>0</v>
      </c>
      <c r="AX84" s="306">
        <v>0</v>
      </c>
      <c r="AY84" s="306">
        <v>1</v>
      </c>
      <c r="AZ84" s="306">
        <v>0</v>
      </c>
      <c r="BA84" s="306">
        <v>0</v>
      </c>
      <c r="BB84" s="305">
        <v>1</v>
      </c>
      <c r="BC84" s="305">
        <v>0</v>
      </c>
      <c r="BD84" s="305">
        <v>0</v>
      </c>
      <c r="BE84" s="305">
        <v>0</v>
      </c>
      <c r="BF84" s="300">
        <v>0</v>
      </c>
      <c r="BG84" s="300">
        <v>0</v>
      </c>
      <c r="BH84" s="300">
        <v>1</v>
      </c>
      <c r="BI84" s="300">
        <v>0</v>
      </c>
      <c r="BJ84" s="300">
        <v>0</v>
      </c>
      <c r="BK84" s="297">
        <v>0</v>
      </c>
      <c r="BL84" s="297">
        <v>0</v>
      </c>
      <c r="BM84" s="297">
        <v>1</v>
      </c>
      <c r="BN84" s="297">
        <v>0</v>
      </c>
      <c r="BO84" s="297">
        <v>0</v>
      </c>
      <c r="BP84" s="297">
        <v>0</v>
      </c>
      <c r="BQ84" s="297">
        <v>0</v>
      </c>
      <c r="BR84" s="297">
        <v>0</v>
      </c>
      <c r="BS84" s="305">
        <v>0</v>
      </c>
      <c r="BT84" s="305">
        <v>1</v>
      </c>
      <c r="BU84" s="305">
        <v>0</v>
      </c>
      <c r="BV84" s="305">
        <v>0</v>
      </c>
      <c r="BW84" s="307">
        <v>0</v>
      </c>
      <c r="BX84" s="307">
        <v>0</v>
      </c>
      <c r="BY84" s="307">
        <v>1</v>
      </c>
      <c r="BZ84" s="307">
        <v>0</v>
      </c>
      <c r="CA84" s="307">
        <v>0</v>
      </c>
      <c r="CB84" s="307">
        <v>1</v>
      </c>
      <c r="CC84" s="307">
        <v>0</v>
      </c>
      <c r="CD84" s="300">
        <v>0</v>
      </c>
      <c r="CE84" s="300">
        <v>0</v>
      </c>
      <c r="CF84" s="300">
        <v>1</v>
      </c>
      <c r="CG84" s="300">
        <v>0</v>
      </c>
      <c r="CH84" s="300">
        <v>0</v>
      </c>
      <c r="CI84" s="304">
        <v>1</v>
      </c>
      <c r="CJ84" s="304">
        <v>0</v>
      </c>
      <c r="CK84" s="297">
        <v>0</v>
      </c>
      <c r="CL84" s="297">
        <v>0</v>
      </c>
      <c r="CM84" s="297">
        <v>1</v>
      </c>
      <c r="CN84" s="297">
        <v>0</v>
      </c>
      <c r="CO84" s="307">
        <v>0</v>
      </c>
      <c r="CP84" s="307">
        <v>0</v>
      </c>
      <c r="CQ84" s="307">
        <v>0</v>
      </c>
      <c r="CR84" s="307">
        <v>0</v>
      </c>
      <c r="CS84" s="307">
        <v>0</v>
      </c>
      <c r="CT84" s="307">
        <v>0</v>
      </c>
      <c r="CU84" s="307">
        <v>0</v>
      </c>
      <c r="CV84" s="307">
        <v>1</v>
      </c>
      <c r="CW84" s="307">
        <v>0</v>
      </c>
      <c r="CX84" s="305">
        <v>0</v>
      </c>
      <c r="CY84" s="305">
        <v>1</v>
      </c>
      <c r="CZ84" s="303">
        <v>1</v>
      </c>
      <c r="DA84" s="303">
        <v>0</v>
      </c>
      <c r="DB84" s="303">
        <v>1</v>
      </c>
      <c r="DC84" s="303">
        <v>0</v>
      </c>
      <c r="DD84" s="305">
        <v>0</v>
      </c>
      <c r="DE84" s="305">
        <v>0</v>
      </c>
      <c r="DF84" s="305">
        <v>0</v>
      </c>
      <c r="DG84" s="305">
        <v>0</v>
      </c>
      <c r="DH84" s="309">
        <v>0</v>
      </c>
      <c r="DI84" s="309">
        <v>0</v>
      </c>
      <c r="DJ84" s="309">
        <v>0</v>
      </c>
      <c r="DK84" s="309">
        <v>0</v>
      </c>
      <c r="DL84" s="298">
        <v>0</v>
      </c>
      <c r="DM84" s="298">
        <v>0</v>
      </c>
      <c r="DN84" s="298">
        <v>0</v>
      </c>
      <c r="DO84" s="298">
        <v>0</v>
      </c>
      <c r="DP84" s="306">
        <v>0</v>
      </c>
      <c r="DQ84" s="306">
        <v>0</v>
      </c>
      <c r="DR84" s="306">
        <v>0</v>
      </c>
      <c r="DS84" s="306">
        <v>0</v>
      </c>
      <c r="DT84" s="297">
        <v>0</v>
      </c>
      <c r="DU84" s="297">
        <v>0</v>
      </c>
      <c r="DV84" s="297">
        <v>0</v>
      </c>
      <c r="DW84" s="297">
        <v>0</v>
      </c>
      <c r="DX84" s="306">
        <v>0</v>
      </c>
      <c r="DY84" s="306">
        <v>0</v>
      </c>
      <c r="DZ84" s="306">
        <v>0</v>
      </c>
      <c r="EA84" s="306">
        <v>0</v>
      </c>
      <c r="EB84" s="307">
        <v>1</v>
      </c>
      <c r="EC84" s="307">
        <v>0</v>
      </c>
      <c r="ED84" s="310">
        <v>1</v>
      </c>
      <c r="EE84" s="310">
        <v>0</v>
      </c>
      <c r="EF84" s="311" t="s">
        <v>776</v>
      </c>
    </row>
    <row r="85" spans="1:137" x14ac:dyDescent="0.35">
      <c r="A85" s="294">
        <v>16715</v>
      </c>
      <c r="B85" s="343">
        <v>42365</v>
      </c>
      <c r="C85" s="344">
        <v>0.54166666666666663</v>
      </c>
      <c r="D85" s="294">
        <v>0</v>
      </c>
      <c r="E85" s="294">
        <v>1</v>
      </c>
      <c r="F85" s="294">
        <v>17</v>
      </c>
      <c r="G85" s="294">
        <v>167</v>
      </c>
      <c r="H85" s="294">
        <v>55</v>
      </c>
      <c r="I85" s="294" t="s">
        <v>758</v>
      </c>
      <c r="J85" s="296">
        <v>1</v>
      </c>
      <c r="K85" s="296">
        <v>0</v>
      </c>
      <c r="L85" s="296">
        <v>0</v>
      </c>
      <c r="M85" s="297">
        <v>1</v>
      </c>
      <c r="N85" s="297">
        <v>0</v>
      </c>
      <c r="O85" s="297">
        <v>0</v>
      </c>
      <c r="P85" s="298">
        <v>0</v>
      </c>
      <c r="Q85" s="299">
        <v>1</v>
      </c>
      <c r="R85" s="299">
        <v>0</v>
      </c>
      <c r="S85" s="299">
        <v>0</v>
      </c>
      <c r="T85" s="299">
        <v>0</v>
      </c>
      <c r="U85" s="300">
        <v>1</v>
      </c>
      <c r="V85" s="300">
        <v>0</v>
      </c>
      <c r="W85" s="300">
        <v>0</v>
      </c>
      <c r="X85" s="300">
        <v>0</v>
      </c>
      <c r="Y85" s="300">
        <v>0</v>
      </c>
      <c r="Z85" s="300">
        <v>0</v>
      </c>
      <c r="AA85" s="300">
        <v>0</v>
      </c>
      <c r="AB85" s="300">
        <v>0</v>
      </c>
      <c r="AC85" s="305">
        <v>0</v>
      </c>
      <c r="AD85" s="305">
        <v>0</v>
      </c>
      <c r="AE85" s="305">
        <v>0</v>
      </c>
      <c r="AF85" s="305">
        <v>0</v>
      </c>
      <c r="AG85" s="305">
        <v>0</v>
      </c>
      <c r="AH85" s="303">
        <v>1</v>
      </c>
      <c r="AI85" s="303">
        <v>0</v>
      </c>
      <c r="AJ85" s="303">
        <v>0</v>
      </c>
      <c r="AK85" s="303">
        <v>0</v>
      </c>
      <c r="AL85" s="303">
        <v>0</v>
      </c>
      <c r="AM85" s="304">
        <v>0</v>
      </c>
      <c r="AN85" s="304">
        <v>0</v>
      </c>
      <c r="AO85" s="304">
        <v>1</v>
      </c>
      <c r="AP85" s="304">
        <v>0</v>
      </c>
      <c r="AQ85" s="300">
        <v>1</v>
      </c>
      <c r="AR85" s="300">
        <v>0</v>
      </c>
      <c r="AS85" s="300">
        <v>0</v>
      </c>
      <c r="AT85" s="305">
        <v>1</v>
      </c>
      <c r="AU85" s="305">
        <v>0</v>
      </c>
      <c r="AV85" s="305">
        <v>0</v>
      </c>
      <c r="AW85" s="306">
        <v>0</v>
      </c>
      <c r="AX85" s="306">
        <v>0</v>
      </c>
      <c r="AY85" s="306">
        <v>0</v>
      </c>
      <c r="AZ85" s="306">
        <v>1</v>
      </c>
      <c r="BA85" s="306">
        <v>0</v>
      </c>
      <c r="BB85" s="305">
        <v>1</v>
      </c>
      <c r="BC85" s="305">
        <v>0</v>
      </c>
      <c r="BD85" s="305">
        <v>0</v>
      </c>
      <c r="BE85" s="305">
        <v>0</v>
      </c>
      <c r="BF85" s="300">
        <v>1</v>
      </c>
      <c r="BG85" s="300">
        <v>0</v>
      </c>
      <c r="BH85" s="300">
        <v>0</v>
      </c>
      <c r="BI85" s="300">
        <v>0</v>
      </c>
      <c r="BJ85" s="300">
        <v>0</v>
      </c>
      <c r="BK85" s="297">
        <v>0</v>
      </c>
      <c r="BL85" s="297">
        <v>0</v>
      </c>
      <c r="BM85" s="297">
        <v>0</v>
      </c>
      <c r="BN85" s="297">
        <v>0</v>
      </c>
      <c r="BO85" s="297">
        <v>1</v>
      </c>
      <c r="BP85" s="297">
        <v>0</v>
      </c>
      <c r="BQ85" s="297">
        <v>0</v>
      </c>
      <c r="BR85" s="297">
        <v>0</v>
      </c>
      <c r="BS85" s="305">
        <v>0</v>
      </c>
      <c r="BT85" s="305">
        <v>1</v>
      </c>
      <c r="BU85" s="305">
        <v>0</v>
      </c>
      <c r="BV85" s="305">
        <v>0</v>
      </c>
      <c r="BW85" s="307">
        <v>0</v>
      </c>
      <c r="BX85" s="307">
        <v>1</v>
      </c>
      <c r="BY85" s="307">
        <v>0</v>
      </c>
      <c r="BZ85" s="307">
        <v>0</v>
      </c>
      <c r="CA85" s="307">
        <v>0</v>
      </c>
      <c r="CB85" s="307">
        <v>0</v>
      </c>
      <c r="CC85" s="307">
        <v>1</v>
      </c>
      <c r="CD85" s="300">
        <v>0</v>
      </c>
      <c r="CE85" s="300">
        <v>0</v>
      </c>
      <c r="CF85" s="300">
        <v>0</v>
      </c>
      <c r="CG85" s="300">
        <v>1</v>
      </c>
      <c r="CH85" s="300">
        <v>0</v>
      </c>
      <c r="CI85" s="304">
        <v>0</v>
      </c>
      <c r="CJ85" s="304">
        <v>1</v>
      </c>
      <c r="CK85" s="297">
        <v>1</v>
      </c>
      <c r="CL85" s="297">
        <v>0</v>
      </c>
      <c r="CM85" s="297">
        <v>0</v>
      </c>
      <c r="CN85" s="297">
        <v>0</v>
      </c>
      <c r="CO85" s="307">
        <v>0</v>
      </c>
      <c r="CQ85" s="307">
        <v>1</v>
      </c>
      <c r="CR85" s="307"/>
      <c r="CZ85" s="303">
        <v>0</v>
      </c>
      <c r="DA85" s="303">
        <v>0</v>
      </c>
      <c r="DB85" s="303">
        <v>0</v>
      </c>
      <c r="DC85" s="303">
        <v>0</v>
      </c>
      <c r="DD85" s="305">
        <v>0</v>
      </c>
      <c r="DE85" s="305">
        <v>0</v>
      </c>
      <c r="DF85" s="305">
        <v>0</v>
      </c>
      <c r="DG85" s="305">
        <v>0</v>
      </c>
      <c r="DH85" s="309">
        <v>0</v>
      </c>
      <c r="DI85" s="309">
        <v>0</v>
      </c>
      <c r="DJ85" s="309">
        <v>0</v>
      </c>
      <c r="DK85" s="309">
        <v>0</v>
      </c>
      <c r="DL85" s="298">
        <v>0</v>
      </c>
      <c r="DM85" s="298">
        <v>0</v>
      </c>
      <c r="DN85" s="298">
        <v>0</v>
      </c>
      <c r="DO85" s="298">
        <v>0</v>
      </c>
      <c r="DP85" s="306">
        <v>0</v>
      </c>
      <c r="DQ85" s="306">
        <v>0</v>
      </c>
      <c r="DR85" s="306">
        <v>0</v>
      </c>
      <c r="DS85" s="306">
        <v>0</v>
      </c>
      <c r="DT85" s="297">
        <v>0</v>
      </c>
      <c r="DU85" s="297">
        <v>0</v>
      </c>
      <c r="DV85" s="297">
        <v>0</v>
      </c>
      <c r="DW85" s="297">
        <v>0</v>
      </c>
      <c r="DX85" s="306">
        <v>0</v>
      </c>
      <c r="DY85" s="306">
        <v>0</v>
      </c>
      <c r="DZ85" s="306">
        <v>0</v>
      </c>
      <c r="EA85" s="306">
        <v>0</v>
      </c>
      <c r="EB85" s="307">
        <v>0</v>
      </c>
      <c r="EC85" s="307">
        <v>1</v>
      </c>
      <c r="EF85" s="311" t="s">
        <v>777</v>
      </c>
    </row>
    <row r="86" spans="1:137" x14ac:dyDescent="0.35">
      <c r="A86" s="294">
        <v>11647</v>
      </c>
      <c r="B86" s="343">
        <v>42365</v>
      </c>
      <c r="C86" s="344">
        <v>0.54513888888888895</v>
      </c>
      <c r="D86" s="294">
        <v>1</v>
      </c>
      <c r="E86" s="294">
        <v>0</v>
      </c>
      <c r="F86" s="294">
        <v>44</v>
      </c>
      <c r="G86" s="294">
        <v>164</v>
      </c>
      <c r="H86" s="294">
        <v>61</v>
      </c>
      <c r="I86" s="294" t="s">
        <v>758</v>
      </c>
      <c r="J86" s="296">
        <v>1</v>
      </c>
      <c r="K86" s="296">
        <v>0</v>
      </c>
      <c r="L86" s="296">
        <v>0</v>
      </c>
      <c r="M86" s="297">
        <v>1</v>
      </c>
      <c r="N86" s="297">
        <v>0</v>
      </c>
      <c r="O86" s="297">
        <v>0</v>
      </c>
      <c r="P86" s="298">
        <v>155</v>
      </c>
      <c r="Q86" s="299">
        <v>1</v>
      </c>
      <c r="R86" s="299">
        <v>0</v>
      </c>
      <c r="S86" s="299">
        <v>0</v>
      </c>
      <c r="T86" s="299">
        <v>0</v>
      </c>
      <c r="U86" s="300">
        <v>0</v>
      </c>
      <c r="V86" s="300">
        <v>0</v>
      </c>
      <c r="W86" s="300">
        <v>0</v>
      </c>
      <c r="X86" s="300">
        <v>1</v>
      </c>
      <c r="Y86" s="300">
        <v>0</v>
      </c>
      <c r="Z86" s="300">
        <v>0</v>
      </c>
      <c r="AA86" s="300">
        <v>0</v>
      </c>
      <c r="AB86" s="300">
        <v>0</v>
      </c>
      <c r="AC86" s="305">
        <v>0</v>
      </c>
      <c r="AD86" s="305">
        <v>1</v>
      </c>
      <c r="AE86" s="305">
        <v>0</v>
      </c>
      <c r="AF86" s="305">
        <v>0</v>
      </c>
      <c r="AG86" s="305">
        <v>0</v>
      </c>
      <c r="AH86" s="303">
        <v>1</v>
      </c>
      <c r="AI86" s="303">
        <v>0</v>
      </c>
      <c r="AJ86" s="303">
        <v>0</v>
      </c>
      <c r="AK86" s="303">
        <v>0</v>
      </c>
      <c r="AL86" s="303">
        <v>0</v>
      </c>
      <c r="AM86" s="304">
        <v>0</v>
      </c>
      <c r="AN86" s="304">
        <v>0</v>
      </c>
      <c r="AO86" s="304">
        <v>0</v>
      </c>
      <c r="AP86" s="304">
        <v>1</v>
      </c>
      <c r="AQ86" s="300">
        <v>0</v>
      </c>
      <c r="AR86" s="300">
        <v>1</v>
      </c>
      <c r="AS86" s="300">
        <v>0</v>
      </c>
      <c r="AT86" s="305">
        <v>1</v>
      </c>
      <c r="AU86" s="305">
        <v>0</v>
      </c>
      <c r="AV86" s="305">
        <v>0</v>
      </c>
      <c r="AW86" s="306">
        <v>0</v>
      </c>
      <c r="AX86" s="306">
        <v>0</v>
      </c>
      <c r="AY86" s="306">
        <v>0</v>
      </c>
      <c r="AZ86" s="306">
        <v>1</v>
      </c>
      <c r="BA86" s="306">
        <v>0</v>
      </c>
      <c r="BB86" s="305">
        <v>1</v>
      </c>
      <c r="BC86" s="305">
        <v>0</v>
      </c>
      <c r="BD86" s="305">
        <v>0</v>
      </c>
      <c r="BE86" s="305">
        <v>0</v>
      </c>
      <c r="BF86" s="300">
        <v>0</v>
      </c>
      <c r="BG86" s="300">
        <v>0</v>
      </c>
      <c r="BH86" s="300">
        <v>0</v>
      </c>
      <c r="BI86" s="300">
        <v>1</v>
      </c>
      <c r="BJ86" s="300">
        <v>0</v>
      </c>
      <c r="BK86" s="297">
        <v>0</v>
      </c>
      <c r="BL86" s="297">
        <v>0</v>
      </c>
      <c r="BM86" s="297">
        <v>1</v>
      </c>
      <c r="BN86" s="297">
        <v>0</v>
      </c>
      <c r="BO86" s="297">
        <v>0</v>
      </c>
      <c r="BP86" s="297">
        <v>1</v>
      </c>
      <c r="BQ86" s="297">
        <v>0</v>
      </c>
      <c r="BR86" s="297">
        <v>0</v>
      </c>
      <c r="BS86" s="305">
        <v>0</v>
      </c>
      <c r="BT86" s="305">
        <v>0</v>
      </c>
      <c r="BU86" s="305">
        <v>0</v>
      </c>
      <c r="BV86" s="305">
        <v>0</v>
      </c>
      <c r="BW86" s="307">
        <v>0</v>
      </c>
      <c r="BX86" s="307">
        <v>1</v>
      </c>
      <c r="BY86" s="307">
        <v>0</v>
      </c>
      <c r="BZ86" s="307">
        <v>0</v>
      </c>
      <c r="CA86" s="307">
        <v>0</v>
      </c>
      <c r="CB86" s="307">
        <v>0</v>
      </c>
      <c r="CC86" s="307">
        <v>1</v>
      </c>
      <c r="CD86" s="300">
        <v>1</v>
      </c>
      <c r="CE86" s="300">
        <v>0</v>
      </c>
      <c r="CF86" s="300">
        <v>0</v>
      </c>
      <c r="CG86" s="300">
        <v>0</v>
      </c>
      <c r="CH86" s="300">
        <v>0</v>
      </c>
      <c r="CI86" s="304">
        <v>1</v>
      </c>
      <c r="CJ86" s="304">
        <v>0</v>
      </c>
      <c r="CK86" s="297">
        <v>0</v>
      </c>
      <c r="CL86" s="297">
        <v>0</v>
      </c>
      <c r="CM86" s="297">
        <v>1</v>
      </c>
      <c r="CN86" s="297">
        <v>0</v>
      </c>
      <c r="CO86" s="307">
        <v>1</v>
      </c>
      <c r="CP86" s="307">
        <v>0</v>
      </c>
      <c r="CQ86" s="307">
        <v>0</v>
      </c>
      <c r="CR86" s="307">
        <v>0</v>
      </c>
      <c r="CS86" s="307">
        <v>0</v>
      </c>
      <c r="CT86" s="307">
        <v>0</v>
      </c>
      <c r="CU86" s="307">
        <v>0</v>
      </c>
      <c r="CV86" s="307">
        <v>0</v>
      </c>
      <c r="CW86" s="307">
        <v>1</v>
      </c>
      <c r="CX86" s="305">
        <v>0</v>
      </c>
      <c r="CY86" s="305">
        <v>1</v>
      </c>
      <c r="CZ86" s="303">
        <v>1</v>
      </c>
      <c r="DA86" s="303">
        <v>0</v>
      </c>
      <c r="DB86" s="303">
        <v>1</v>
      </c>
      <c r="DC86" s="303">
        <v>0</v>
      </c>
      <c r="DD86" s="305">
        <v>0</v>
      </c>
      <c r="DE86" s="305">
        <v>0</v>
      </c>
      <c r="DF86" s="305">
        <v>0</v>
      </c>
      <c r="DG86" s="305">
        <v>0</v>
      </c>
      <c r="DH86" s="309">
        <v>0</v>
      </c>
      <c r="DI86" s="309">
        <v>0</v>
      </c>
      <c r="DJ86" s="309">
        <v>0</v>
      </c>
      <c r="DK86" s="309">
        <v>0</v>
      </c>
      <c r="DL86" s="298">
        <v>0</v>
      </c>
      <c r="DM86" s="298">
        <v>0</v>
      </c>
      <c r="DN86" s="298">
        <v>0</v>
      </c>
      <c r="DO86" s="298">
        <v>0</v>
      </c>
      <c r="DP86" s="306">
        <v>0</v>
      </c>
      <c r="DQ86" s="306">
        <v>0</v>
      </c>
      <c r="DR86" s="306">
        <v>0</v>
      </c>
      <c r="DS86" s="306">
        <v>0</v>
      </c>
      <c r="DT86" s="297">
        <v>0</v>
      </c>
      <c r="DU86" s="297">
        <v>0</v>
      </c>
      <c r="DV86" s="297">
        <v>0</v>
      </c>
      <c r="DW86" s="297">
        <v>0</v>
      </c>
      <c r="DX86" s="306">
        <v>0</v>
      </c>
      <c r="DY86" s="306">
        <v>0</v>
      </c>
      <c r="DZ86" s="306">
        <v>0</v>
      </c>
      <c r="EA86" s="306">
        <v>0</v>
      </c>
      <c r="EB86" s="307">
        <v>1</v>
      </c>
      <c r="EC86" s="307">
        <v>0</v>
      </c>
      <c r="ED86" s="310">
        <v>0</v>
      </c>
      <c r="EE86" s="310">
        <v>1</v>
      </c>
      <c r="EF86" s="311" t="s">
        <v>26</v>
      </c>
    </row>
    <row r="87" spans="1:137" x14ac:dyDescent="0.35">
      <c r="A87" s="294">
        <v>16817</v>
      </c>
      <c r="B87" s="343">
        <v>42367</v>
      </c>
      <c r="D87" s="294">
        <v>0</v>
      </c>
      <c r="E87" s="294">
        <v>1</v>
      </c>
      <c r="F87" s="294">
        <v>45</v>
      </c>
      <c r="G87" s="294">
        <v>188</v>
      </c>
      <c r="H87" s="294">
        <v>83</v>
      </c>
      <c r="I87" s="294" t="s">
        <v>758</v>
      </c>
      <c r="J87" s="296">
        <v>1</v>
      </c>
      <c r="K87" s="296">
        <v>0</v>
      </c>
      <c r="L87" s="296">
        <v>0</v>
      </c>
      <c r="M87" s="297">
        <v>1</v>
      </c>
      <c r="N87" s="297">
        <v>0</v>
      </c>
      <c r="O87" s="297">
        <v>0</v>
      </c>
      <c r="P87" s="298">
        <v>180</v>
      </c>
      <c r="Q87" s="299">
        <v>1</v>
      </c>
      <c r="R87" s="299">
        <v>0</v>
      </c>
      <c r="S87" s="299">
        <v>0</v>
      </c>
      <c r="T87" s="299">
        <v>0</v>
      </c>
      <c r="U87" s="300">
        <v>1</v>
      </c>
      <c r="V87" s="300">
        <v>0</v>
      </c>
      <c r="W87" s="300">
        <v>0</v>
      </c>
      <c r="X87" s="300">
        <v>0</v>
      </c>
      <c r="Y87" s="300">
        <v>0</v>
      </c>
      <c r="Z87" s="300">
        <v>0</v>
      </c>
      <c r="AA87" s="300">
        <v>0</v>
      </c>
      <c r="AB87" s="300">
        <v>0</v>
      </c>
      <c r="AC87" s="305">
        <v>1</v>
      </c>
      <c r="AD87" s="305">
        <v>0</v>
      </c>
      <c r="AE87" s="305">
        <v>0</v>
      </c>
      <c r="AF87" s="305">
        <v>0</v>
      </c>
      <c r="AG87" s="305">
        <v>0</v>
      </c>
      <c r="AH87" s="303">
        <v>1</v>
      </c>
      <c r="AI87" s="303">
        <v>0</v>
      </c>
      <c r="AJ87" s="303">
        <v>0</v>
      </c>
      <c r="AK87" s="303">
        <v>0</v>
      </c>
      <c r="AL87" s="303">
        <v>0</v>
      </c>
      <c r="AM87" s="304">
        <v>0</v>
      </c>
      <c r="AN87" s="304">
        <v>0</v>
      </c>
      <c r="AO87" s="304">
        <v>0</v>
      </c>
      <c r="AP87" s="304">
        <v>1</v>
      </c>
      <c r="AQ87" s="300">
        <v>1</v>
      </c>
      <c r="AR87" s="300">
        <v>0</v>
      </c>
      <c r="AS87" s="300">
        <v>0</v>
      </c>
      <c r="AT87" s="305">
        <v>1</v>
      </c>
      <c r="AU87" s="305">
        <v>0</v>
      </c>
      <c r="AV87" s="305">
        <v>0</v>
      </c>
      <c r="AW87" s="306">
        <v>0</v>
      </c>
      <c r="AX87" s="306">
        <v>0</v>
      </c>
      <c r="AY87" s="306">
        <v>1</v>
      </c>
      <c r="AZ87" s="306">
        <v>0</v>
      </c>
      <c r="BA87" s="306">
        <v>0</v>
      </c>
      <c r="BB87" s="305">
        <v>0</v>
      </c>
      <c r="BC87" s="305">
        <v>1</v>
      </c>
      <c r="BD87" s="305">
        <v>0</v>
      </c>
      <c r="BE87" s="305">
        <v>0</v>
      </c>
      <c r="BF87" s="300">
        <v>0</v>
      </c>
      <c r="BG87" s="300">
        <v>0</v>
      </c>
      <c r="BH87" s="300">
        <v>0</v>
      </c>
      <c r="BI87" s="300">
        <v>1</v>
      </c>
      <c r="BJ87" s="300">
        <v>0</v>
      </c>
      <c r="BK87" s="297">
        <v>0</v>
      </c>
      <c r="BL87" s="297">
        <v>0</v>
      </c>
      <c r="BM87" s="297">
        <v>0</v>
      </c>
      <c r="BN87" s="297">
        <v>0</v>
      </c>
      <c r="BO87" s="297">
        <v>1</v>
      </c>
      <c r="BP87" s="297">
        <v>0</v>
      </c>
      <c r="BQ87" s="297">
        <v>0</v>
      </c>
      <c r="BR87" s="297">
        <v>0</v>
      </c>
      <c r="BS87" s="305">
        <v>1</v>
      </c>
      <c r="BT87" s="305">
        <v>0</v>
      </c>
      <c r="BU87" s="305">
        <v>0</v>
      </c>
      <c r="BV87" s="305">
        <v>0</v>
      </c>
      <c r="BW87" s="307">
        <v>0</v>
      </c>
      <c r="BX87" s="307">
        <v>1</v>
      </c>
      <c r="BY87" s="307">
        <v>0</v>
      </c>
      <c r="BZ87" s="307">
        <v>0</v>
      </c>
      <c r="CA87" s="307">
        <v>0</v>
      </c>
      <c r="CB87" s="307">
        <v>0</v>
      </c>
      <c r="CC87" s="307">
        <v>1</v>
      </c>
      <c r="CD87" s="300">
        <v>0</v>
      </c>
      <c r="CE87" s="300">
        <v>1</v>
      </c>
      <c r="CF87" s="300">
        <v>0</v>
      </c>
      <c r="CG87" s="300">
        <v>0</v>
      </c>
      <c r="CH87" s="300">
        <v>0</v>
      </c>
      <c r="CI87" s="304">
        <v>1</v>
      </c>
      <c r="CJ87" s="304">
        <v>0</v>
      </c>
      <c r="CK87" s="297">
        <v>0</v>
      </c>
      <c r="CL87" s="297">
        <v>0</v>
      </c>
      <c r="CM87" s="297">
        <v>1</v>
      </c>
      <c r="CN87" s="297">
        <v>0</v>
      </c>
      <c r="CO87" s="307">
        <v>1</v>
      </c>
      <c r="CP87" s="307">
        <v>0</v>
      </c>
      <c r="CQ87" s="307">
        <v>0</v>
      </c>
      <c r="CZ87" s="303">
        <v>0</v>
      </c>
      <c r="DA87" s="303">
        <v>0</v>
      </c>
      <c r="DB87" s="303">
        <v>0</v>
      </c>
      <c r="DC87" s="303">
        <v>0</v>
      </c>
      <c r="DD87" s="305">
        <v>0</v>
      </c>
      <c r="DE87" s="305">
        <v>0</v>
      </c>
      <c r="DF87" s="305">
        <v>0</v>
      </c>
      <c r="DG87" s="305">
        <v>0</v>
      </c>
      <c r="DH87" s="309">
        <v>0</v>
      </c>
      <c r="DI87" s="309">
        <v>0</v>
      </c>
      <c r="DJ87" s="309">
        <v>0</v>
      </c>
      <c r="DK87" s="309">
        <v>0</v>
      </c>
      <c r="DL87" s="298">
        <v>0</v>
      </c>
      <c r="DM87" s="298">
        <v>0</v>
      </c>
      <c r="DN87" s="298">
        <v>0</v>
      </c>
      <c r="DO87" s="298">
        <v>0</v>
      </c>
      <c r="DP87" s="306">
        <v>1</v>
      </c>
      <c r="DQ87" s="306">
        <v>0</v>
      </c>
      <c r="DR87" s="306">
        <v>1</v>
      </c>
      <c r="DS87" s="306">
        <v>0</v>
      </c>
      <c r="DT87" s="297">
        <v>0</v>
      </c>
      <c r="DU87" s="297">
        <v>0</v>
      </c>
      <c r="DV87" s="297">
        <v>0</v>
      </c>
      <c r="DW87" s="297">
        <v>0</v>
      </c>
      <c r="DX87" s="306">
        <v>0</v>
      </c>
      <c r="DY87" s="306">
        <v>0</v>
      </c>
      <c r="DZ87" s="306">
        <v>0</v>
      </c>
      <c r="EA87" s="306">
        <v>0</v>
      </c>
      <c r="EB87" s="307">
        <v>0</v>
      </c>
      <c r="EC87" s="307">
        <v>1</v>
      </c>
    </row>
    <row r="88" spans="1:137" x14ac:dyDescent="0.35">
      <c r="A88" s="294">
        <v>16807</v>
      </c>
      <c r="B88" s="343">
        <v>42367</v>
      </c>
      <c r="D88" s="294">
        <v>1</v>
      </c>
      <c r="E88" s="294">
        <v>0</v>
      </c>
      <c r="F88" s="294">
        <v>48</v>
      </c>
      <c r="G88" s="294">
        <v>108</v>
      </c>
      <c r="H88" s="294">
        <v>0</v>
      </c>
      <c r="I88" s="294" t="s">
        <v>758</v>
      </c>
      <c r="J88" s="296">
        <v>1</v>
      </c>
      <c r="K88" s="296">
        <v>0</v>
      </c>
      <c r="L88" s="296">
        <v>0</v>
      </c>
      <c r="M88" s="297">
        <v>0</v>
      </c>
      <c r="N88" s="297">
        <v>1</v>
      </c>
      <c r="O88" s="297">
        <v>0</v>
      </c>
      <c r="P88" s="298">
        <v>155</v>
      </c>
      <c r="Q88" s="299">
        <v>1</v>
      </c>
      <c r="R88" s="299">
        <v>0</v>
      </c>
      <c r="S88" s="299">
        <v>0</v>
      </c>
      <c r="T88" s="299">
        <v>0</v>
      </c>
      <c r="U88" s="300">
        <v>0</v>
      </c>
      <c r="V88" s="300">
        <v>1</v>
      </c>
      <c r="W88" s="300">
        <v>0</v>
      </c>
      <c r="X88" s="300">
        <v>0</v>
      </c>
      <c r="Y88" s="300">
        <v>0</v>
      </c>
      <c r="Z88" s="300">
        <v>0</v>
      </c>
      <c r="AA88" s="300">
        <v>0</v>
      </c>
      <c r="AB88" s="300">
        <v>0</v>
      </c>
      <c r="AC88" s="305">
        <v>1</v>
      </c>
      <c r="AD88" s="305">
        <v>0</v>
      </c>
      <c r="AE88" s="305">
        <v>0</v>
      </c>
      <c r="AF88" s="305">
        <v>0</v>
      </c>
      <c r="AG88" s="305">
        <v>0</v>
      </c>
      <c r="AH88" s="303">
        <v>1</v>
      </c>
      <c r="AI88" s="303">
        <v>1</v>
      </c>
      <c r="AJ88" s="303">
        <v>0</v>
      </c>
      <c r="AK88" s="303">
        <v>0</v>
      </c>
      <c r="AL88" s="303">
        <v>0</v>
      </c>
      <c r="AM88" s="304">
        <v>1</v>
      </c>
      <c r="AN88" s="304">
        <v>0</v>
      </c>
      <c r="AO88" s="304">
        <v>0</v>
      </c>
      <c r="AP88" s="304">
        <v>0</v>
      </c>
      <c r="AQ88" s="300">
        <v>0</v>
      </c>
      <c r="AR88" s="300">
        <v>0</v>
      </c>
      <c r="AS88" s="300">
        <v>1</v>
      </c>
      <c r="AT88" s="305">
        <v>0</v>
      </c>
      <c r="AU88" s="305">
        <v>1</v>
      </c>
      <c r="AV88" s="305">
        <v>0</v>
      </c>
      <c r="AW88" s="306">
        <v>0</v>
      </c>
      <c r="AX88" s="306">
        <v>0</v>
      </c>
      <c r="AY88" s="306">
        <v>1</v>
      </c>
      <c r="AZ88" s="306">
        <v>0</v>
      </c>
      <c r="BA88" s="306">
        <v>0</v>
      </c>
      <c r="BB88" s="305">
        <v>0</v>
      </c>
      <c r="BC88" s="305">
        <v>1</v>
      </c>
      <c r="BD88" s="305">
        <v>0</v>
      </c>
      <c r="BE88" s="305">
        <v>0</v>
      </c>
      <c r="BF88" s="300">
        <v>0</v>
      </c>
      <c r="BG88" s="300">
        <v>0</v>
      </c>
      <c r="BH88" s="300">
        <v>0</v>
      </c>
      <c r="BI88" s="300">
        <v>1</v>
      </c>
      <c r="BJ88" s="300">
        <v>0</v>
      </c>
      <c r="BK88" s="297">
        <v>0</v>
      </c>
      <c r="BL88" s="297">
        <v>0</v>
      </c>
      <c r="BM88" s="297">
        <v>0</v>
      </c>
      <c r="BN88" s="297">
        <v>0</v>
      </c>
      <c r="BO88" s="297">
        <v>1</v>
      </c>
      <c r="BP88" s="297">
        <v>0</v>
      </c>
      <c r="BQ88" s="297">
        <v>0</v>
      </c>
      <c r="BR88" s="297">
        <v>0</v>
      </c>
      <c r="BS88" s="305">
        <v>1</v>
      </c>
      <c r="BT88" s="305">
        <v>0</v>
      </c>
      <c r="BU88" s="305">
        <v>0</v>
      </c>
      <c r="BV88" s="305">
        <v>0</v>
      </c>
      <c r="BW88" s="307">
        <v>0</v>
      </c>
      <c r="BX88" s="307">
        <v>0</v>
      </c>
      <c r="BY88" s="307">
        <v>1</v>
      </c>
      <c r="BZ88" s="307">
        <v>0</v>
      </c>
      <c r="CA88" s="307">
        <v>0</v>
      </c>
      <c r="CB88" s="307">
        <v>0</v>
      </c>
      <c r="CC88" s="307">
        <v>1</v>
      </c>
      <c r="CD88" s="300">
        <v>1</v>
      </c>
      <c r="CE88" s="300">
        <v>0</v>
      </c>
      <c r="CF88" s="300">
        <v>0</v>
      </c>
      <c r="CG88" s="300">
        <v>0</v>
      </c>
      <c r="CH88" s="300">
        <v>0</v>
      </c>
      <c r="CI88" s="304">
        <v>0</v>
      </c>
      <c r="CJ88" s="304">
        <v>1</v>
      </c>
      <c r="CK88" s="297">
        <v>1</v>
      </c>
      <c r="CL88" s="297">
        <v>0</v>
      </c>
      <c r="CM88" s="297">
        <v>0</v>
      </c>
      <c r="CN88" s="297">
        <v>0</v>
      </c>
      <c r="CO88" s="307">
        <v>1</v>
      </c>
      <c r="CP88" s="307">
        <v>0</v>
      </c>
      <c r="CQ88" s="307">
        <v>0</v>
      </c>
      <c r="CR88" s="307">
        <v>0</v>
      </c>
      <c r="CS88" s="307">
        <v>0</v>
      </c>
      <c r="CT88" s="307">
        <v>0</v>
      </c>
      <c r="CU88" s="307">
        <v>0</v>
      </c>
      <c r="CV88" s="307">
        <v>1</v>
      </c>
      <c r="CW88" s="307">
        <v>0</v>
      </c>
      <c r="CX88" s="305">
        <v>0</v>
      </c>
      <c r="CY88" s="305">
        <v>1</v>
      </c>
      <c r="CZ88" s="303">
        <v>0</v>
      </c>
      <c r="DA88" s="303">
        <v>0</v>
      </c>
      <c r="DB88" s="303">
        <v>0</v>
      </c>
      <c r="DC88" s="303">
        <v>0</v>
      </c>
      <c r="DD88" s="305">
        <v>0</v>
      </c>
      <c r="DE88" s="305">
        <v>0</v>
      </c>
      <c r="DF88" s="305">
        <v>0</v>
      </c>
      <c r="DG88" s="305">
        <v>0</v>
      </c>
      <c r="DH88" s="309">
        <v>1</v>
      </c>
      <c r="DI88" s="309">
        <v>0</v>
      </c>
      <c r="DJ88" s="309">
        <v>1</v>
      </c>
      <c r="DK88" s="309">
        <v>0</v>
      </c>
      <c r="DL88" s="298">
        <v>0</v>
      </c>
      <c r="DM88" s="298">
        <v>0</v>
      </c>
      <c r="DN88" s="298">
        <v>0</v>
      </c>
      <c r="DO88" s="298">
        <v>0</v>
      </c>
      <c r="DP88" s="306">
        <v>0</v>
      </c>
      <c r="DQ88" s="306">
        <v>0</v>
      </c>
      <c r="DR88" s="306">
        <v>0</v>
      </c>
      <c r="DS88" s="306">
        <v>0</v>
      </c>
      <c r="DT88" s="297">
        <v>0</v>
      </c>
      <c r="DU88" s="297">
        <v>0</v>
      </c>
      <c r="DV88" s="297">
        <v>0</v>
      </c>
      <c r="DW88" s="297">
        <v>0</v>
      </c>
      <c r="DX88" s="306">
        <v>0</v>
      </c>
      <c r="DY88" s="306">
        <v>0</v>
      </c>
      <c r="DZ88" s="306">
        <v>0</v>
      </c>
      <c r="EA88" s="306">
        <v>0</v>
      </c>
      <c r="EB88" s="307">
        <v>0</v>
      </c>
      <c r="EC88" s="307">
        <v>1</v>
      </c>
    </row>
    <row r="89" spans="1:137" x14ac:dyDescent="0.35">
      <c r="A89" s="294">
        <v>16754</v>
      </c>
      <c r="B89" s="343">
        <v>42366</v>
      </c>
      <c r="D89" s="294">
        <v>1</v>
      </c>
      <c r="E89" s="294">
        <v>0</v>
      </c>
      <c r="F89" s="294">
        <v>33</v>
      </c>
      <c r="G89" s="294">
        <v>163</v>
      </c>
      <c r="H89" s="294">
        <v>55</v>
      </c>
      <c r="I89" s="294" t="s">
        <v>758</v>
      </c>
      <c r="J89" s="296">
        <v>1</v>
      </c>
      <c r="K89" s="296">
        <v>0</v>
      </c>
      <c r="L89" s="296">
        <v>0</v>
      </c>
      <c r="M89" s="297">
        <v>0</v>
      </c>
      <c r="N89" s="297">
        <v>1</v>
      </c>
      <c r="O89" s="297">
        <v>0</v>
      </c>
      <c r="P89" s="298">
        <v>0</v>
      </c>
      <c r="Q89" s="299">
        <v>1</v>
      </c>
      <c r="R89" s="299">
        <v>0</v>
      </c>
      <c r="S89" s="299">
        <v>0</v>
      </c>
      <c r="T89" s="299">
        <v>0</v>
      </c>
      <c r="U89" s="300">
        <v>0</v>
      </c>
      <c r="V89" s="300">
        <v>1</v>
      </c>
      <c r="W89" s="300">
        <v>0</v>
      </c>
      <c r="X89" s="300">
        <v>0</v>
      </c>
      <c r="Y89" s="300">
        <v>0</v>
      </c>
      <c r="Z89" s="300">
        <v>0</v>
      </c>
      <c r="AA89" s="300">
        <v>0</v>
      </c>
      <c r="AB89" s="300">
        <v>0</v>
      </c>
      <c r="AC89" s="305">
        <v>1</v>
      </c>
      <c r="AD89" s="305">
        <v>0</v>
      </c>
      <c r="AE89" s="305">
        <v>0</v>
      </c>
      <c r="AF89" s="305">
        <v>0</v>
      </c>
      <c r="AG89" s="305">
        <v>0</v>
      </c>
      <c r="AH89" s="303">
        <v>1</v>
      </c>
      <c r="AI89" s="303">
        <v>0</v>
      </c>
      <c r="AJ89" s="303">
        <v>0</v>
      </c>
      <c r="AK89" s="303">
        <v>0</v>
      </c>
      <c r="AL89" s="303">
        <v>0</v>
      </c>
      <c r="AM89" s="304">
        <v>0</v>
      </c>
      <c r="AN89" s="304">
        <v>0</v>
      </c>
      <c r="AO89" s="304">
        <v>1</v>
      </c>
      <c r="AP89" s="304">
        <v>0</v>
      </c>
      <c r="AQ89" s="300">
        <v>1</v>
      </c>
      <c r="AR89" s="300">
        <v>0</v>
      </c>
      <c r="AS89" s="300">
        <v>0</v>
      </c>
      <c r="AT89" s="305">
        <v>0</v>
      </c>
      <c r="AU89" s="305">
        <v>1</v>
      </c>
      <c r="AV89" s="305">
        <v>0</v>
      </c>
      <c r="AW89" s="306">
        <v>0</v>
      </c>
      <c r="AX89" s="306">
        <v>0</v>
      </c>
      <c r="AY89" s="306">
        <v>1</v>
      </c>
      <c r="AZ89" s="306">
        <v>0</v>
      </c>
      <c r="BA89" s="306">
        <v>0</v>
      </c>
      <c r="BB89" s="305">
        <v>1</v>
      </c>
      <c r="BC89" s="305">
        <v>0</v>
      </c>
      <c r="BD89" s="305">
        <v>0</v>
      </c>
      <c r="BE89" s="305">
        <v>0</v>
      </c>
      <c r="BF89" s="300">
        <v>0</v>
      </c>
      <c r="BG89" s="300">
        <v>1</v>
      </c>
      <c r="BH89" s="300">
        <v>0</v>
      </c>
      <c r="BI89" s="300">
        <v>0</v>
      </c>
      <c r="BJ89" s="300">
        <v>0</v>
      </c>
      <c r="BK89" s="297">
        <v>0</v>
      </c>
      <c r="BL89" s="297">
        <v>0</v>
      </c>
      <c r="BM89" s="297">
        <v>1</v>
      </c>
      <c r="BN89" s="297">
        <v>0</v>
      </c>
      <c r="BO89" s="297">
        <v>0</v>
      </c>
      <c r="BP89" s="297">
        <v>1</v>
      </c>
      <c r="BQ89" s="297">
        <v>0</v>
      </c>
      <c r="BR89" s="297">
        <v>0</v>
      </c>
      <c r="BS89" s="305">
        <v>1</v>
      </c>
      <c r="BT89" s="305">
        <v>0</v>
      </c>
      <c r="BU89" s="305">
        <v>0</v>
      </c>
      <c r="BV89" s="305">
        <v>0</v>
      </c>
      <c r="BW89" s="307">
        <v>0</v>
      </c>
      <c r="BX89" s="307">
        <v>1</v>
      </c>
      <c r="BY89" s="307">
        <v>0</v>
      </c>
      <c r="BZ89" s="307">
        <v>0</v>
      </c>
      <c r="CA89" s="307">
        <v>0</v>
      </c>
      <c r="CB89" s="307">
        <v>1</v>
      </c>
      <c r="CC89" s="307">
        <v>0</v>
      </c>
      <c r="CD89" s="300">
        <v>0</v>
      </c>
      <c r="CE89" s="300">
        <v>1</v>
      </c>
      <c r="CF89" s="300">
        <v>0</v>
      </c>
      <c r="CG89" s="300">
        <v>0</v>
      </c>
      <c r="CH89" s="300">
        <v>0</v>
      </c>
      <c r="CI89" s="304">
        <v>1</v>
      </c>
      <c r="CJ89" s="304">
        <v>0</v>
      </c>
      <c r="CK89" s="297">
        <v>0</v>
      </c>
      <c r="CL89" s="297">
        <v>0</v>
      </c>
      <c r="CM89" s="297">
        <v>0</v>
      </c>
      <c r="CN89" s="297">
        <v>1</v>
      </c>
      <c r="CO89" s="307">
        <v>0</v>
      </c>
      <c r="CP89" s="307">
        <v>0</v>
      </c>
      <c r="CQ89" s="307">
        <v>1</v>
      </c>
      <c r="CR89" s="307">
        <v>1</v>
      </c>
      <c r="CS89" s="307">
        <v>0</v>
      </c>
      <c r="CT89" s="307">
        <v>0</v>
      </c>
      <c r="CU89" s="307">
        <v>0</v>
      </c>
      <c r="CV89" s="307">
        <v>0</v>
      </c>
      <c r="CW89" s="307">
        <v>0</v>
      </c>
      <c r="CX89" s="305">
        <v>1</v>
      </c>
      <c r="CY89" s="305">
        <v>0</v>
      </c>
      <c r="CZ89" s="303">
        <v>1</v>
      </c>
      <c r="DA89" s="303">
        <v>0</v>
      </c>
      <c r="DB89" s="303">
        <v>0</v>
      </c>
      <c r="DC89" s="303">
        <v>1</v>
      </c>
      <c r="DD89" s="305">
        <v>0</v>
      </c>
      <c r="DE89" s="305">
        <v>0</v>
      </c>
      <c r="DF89" s="305">
        <v>0</v>
      </c>
      <c r="DG89" s="305">
        <v>0</v>
      </c>
      <c r="DH89" s="309">
        <v>1</v>
      </c>
      <c r="DI89" s="309">
        <v>0</v>
      </c>
      <c r="DJ89" s="309">
        <v>0</v>
      </c>
      <c r="DK89" s="309">
        <v>1</v>
      </c>
      <c r="DL89" s="298">
        <v>0</v>
      </c>
      <c r="DM89" s="298">
        <v>0</v>
      </c>
      <c r="DN89" s="298">
        <v>0</v>
      </c>
      <c r="DO89" s="298">
        <v>0</v>
      </c>
      <c r="DP89" s="306">
        <v>0</v>
      </c>
      <c r="DQ89" s="306">
        <v>0</v>
      </c>
      <c r="DR89" s="306">
        <v>0</v>
      </c>
      <c r="DS89" s="306">
        <v>0</v>
      </c>
      <c r="DT89" s="297">
        <v>0</v>
      </c>
      <c r="DU89" s="297">
        <v>0</v>
      </c>
      <c r="DV89" s="297">
        <v>0</v>
      </c>
      <c r="DW89" s="297">
        <v>0</v>
      </c>
      <c r="DX89" s="306">
        <v>0</v>
      </c>
      <c r="DY89" s="306">
        <v>0</v>
      </c>
      <c r="DZ89" s="306">
        <v>0</v>
      </c>
      <c r="EA89" s="306">
        <v>0</v>
      </c>
      <c r="EB89" s="307">
        <v>0</v>
      </c>
      <c r="EC89" s="307">
        <v>1</v>
      </c>
    </row>
    <row r="90" spans="1:137" x14ac:dyDescent="0.35">
      <c r="A90" s="294">
        <v>16806</v>
      </c>
      <c r="B90" s="343">
        <v>42367</v>
      </c>
      <c r="D90" s="294">
        <v>0</v>
      </c>
      <c r="E90" s="294">
        <v>1</v>
      </c>
      <c r="F90" s="294">
        <v>45</v>
      </c>
      <c r="G90" s="294">
        <v>178</v>
      </c>
      <c r="H90" s="294">
        <v>76</v>
      </c>
      <c r="I90" s="294" t="s">
        <v>758</v>
      </c>
      <c r="J90" s="296">
        <v>1</v>
      </c>
      <c r="K90" s="296">
        <v>0</v>
      </c>
      <c r="L90" s="296">
        <v>0</v>
      </c>
      <c r="M90" s="297">
        <v>0</v>
      </c>
      <c r="N90" s="297">
        <v>1</v>
      </c>
      <c r="O90" s="297">
        <v>0</v>
      </c>
      <c r="P90" s="298">
        <v>0</v>
      </c>
      <c r="Q90" s="299">
        <v>0</v>
      </c>
      <c r="R90" s="299">
        <v>0</v>
      </c>
      <c r="S90" s="299">
        <v>0</v>
      </c>
      <c r="T90" s="299">
        <v>1</v>
      </c>
      <c r="U90" s="300">
        <v>0</v>
      </c>
      <c r="V90" s="300">
        <v>0</v>
      </c>
      <c r="W90" s="300">
        <v>1</v>
      </c>
      <c r="X90" s="300">
        <v>0</v>
      </c>
      <c r="Y90" s="300">
        <v>0</v>
      </c>
      <c r="Z90" s="300">
        <v>0</v>
      </c>
      <c r="AA90" s="300">
        <v>0</v>
      </c>
      <c r="AB90" s="300">
        <v>0</v>
      </c>
      <c r="AC90" s="305">
        <v>0</v>
      </c>
      <c r="AD90" s="305">
        <v>0</v>
      </c>
      <c r="AE90" s="305">
        <v>0</v>
      </c>
      <c r="AF90" s="305">
        <v>1</v>
      </c>
      <c r="AG90" s="305">
        <v>0</v>
      </c>
      <c r="AH90" s="303">
        <v>1</v>
      </c>
      <c r="AI90" s="303">
        <v>0</v>
      </c>
      <c r="AJ90" s="303">
        <v>0</v>
      </c>
      <c r="AK90" s="303">
        <v>0</v>
      </c>
      <c r="AL90" s="303">
        <v>0</v>
      </c>
      <c r="AM90" s="304">
        <v>0</v>
      </c>
      <c r="AN90" s="304">
        <v>0</v>
      </c>
      <c r="AO90" s="304">
        <v>1</v>
      </c>
      <c r="AP90" s="304">
        <v>0</v>
      </c>
      <c r="AQ90" s="300">
        <v>1</v>
      </c>
      <c r="AR90" s="300">
        <v>0</v>
      </c>
      <c r="AS90" s="300">
        <v>0</v>
      </c>
      <c r="AT90" s="305">
        <v>0</v>
      </c>
      <c r="AU90" s="305">
        <v>1</v>
      </c>
      <c r="AV90" s="305">
        <v>0</v>
      </c>
      <c r="AW90" s="306">
        <v>0</v>
      </c>
      <c r="AX90" s="306">
        <v>0</v>
      </c>
      <c r="AY90" s="306">
        <v>1</v>
      </c>
      <c r="AZ90" s="306">
        <v>0</v>
      </c>
      <c r="BA90" s="306">
        <v>0</v>
      </c>
      <c r="BB90" s="305">
        <v>1</v>
      </c>
      <c r="BC90" s="305">
        <v>0</v>
      </c>
      <c r="BD90" s="305">
        <v>0</v>
      </c>
      <c r="BE90" s="305">
        <v>0</v>
      </c>
      <c r="BF90" s="300">
        <v>0</v>
      </c>
      <c r="BG90" s="300">
        <v>0</v>
      </c>
      <c r="BH90" s="300">
        <v>0</v>
      </c>
      <c r="BI90" s="300">
        <v>1</v>
      </c>
      <c r="BJ90" s="300">
        <v>0</v>
      </c>
      <c r="BK90" s="297">
        <v>0</v>
      </c>
      <c r="BL90" s="297">
        <v>1</v>
      </c>
      <c r="BM90" s="297">
        <v>0</v>
      </c>
      <c r="BN90" s="297">
        <v>0</v>
      </c>
      <c r="BO90" s="297">
        <v>0</v>
      </c>
      <c r="BP90" s="297">
        <v>0</v>
      </c>
      <c r="BQ90" s="297">
        <v>0</v>
      </c>
      <c r="BR90" s="297">
        <v>0</v>
      </c>
      <c r="BS90" s="305">
        <v>0</v>
      </c>
      <c r="BT90" s="305">
        <v>0</v>
      </c>
      <c r="BU90" s="305">
        <v>1</v>
      </c>
      <c r="BV90" s="305">
        <v>0</v>
      </c>
      <c r="BW90" s="307">
        <v>1</v>
      </c>
      <c r="BX90" s="307">
        <v>0</v>
      </c>
      <c r="BY90" s="307">
        <v>0</v>
      </c>
      <c r="BZ90" s="307">
        <v>0</v>
      </c>
      <c r="CA90" s="307">
        <v>0</v>
      </c>
      <c r="CB90" s="307">
        <v>0</v>
      </c>
      <c r="CC90" s="307">
        <v>1</v>
      </c>
      <c r="CD90" s="300">
        <v>0</v>
      </c>
      <c r="CE90" s="300">
        <v>0</v>
      </c>
      <c r="CF90" s="300">
        <v>1</v>
      </c>
      <c r="CG90" s="300">
        <v>0</v>
      </c>
      <c r="CH90" s="300">
        <v>0</v>
      </c>
      <c r="CI90" s="304">
        <v>1</v>
      </c>
      <c r="CJ90" s="304">
        <v>0</v>
      </c>
      <c r="CK90" s="297">
        <v>0</v>
      </c>
      <c r="CL90" s="297">
        <v>0</v>
      </c>
      <c r="CM90" s="297">
        <v>1</v>
      </c>
      <c r="CN90" s="297">
        <v>0</v>
      </c>
      <c r="CO90" s="307">
        <v>1</v>
      </c>
      <c r="CP90" s="307">
        <v>0</v>
      </c>
      <c r="CQ90" s="307">
        <v>0</v>
      </c>
      <c r="CZ90" s="303">
        <v>0</v>
      </c>
      <c r="DA90" s="303">
        <v>1</v>
      </c>
      <c r="DB90" s="303">
        <v>1</v>
      </c>
      <c r="DC90" s="303">
        <v>0</v>
      </c>
      <c r="DD90" s="305">
        <v>0</v>
      </c>
      <c r="DE90" s="305">
        <v>0</v>
      </c>
      <c r="DF90" s="305">
        <v>0</v>
      </c>
      <c r="DG90" s="305">
        <v>0</v>
      </c>
      <c r="DH90" s="309">
        <v>0</v>
      </c>
      <c r="DI90" s="309">
        <v>0</v>
      </c>
      <c r="DJ90" s="309">
        <v>0</v>
      </c>
      <c r="DK90" s="309">
        <v>0</v>
      </c>
      <c r="DL90" s="298">
        <v>0</v>
      </c>
      <c r="DM90" s="298">
        <v>0</v>
      </c>
      <c r="DN90" s="298">
        <v>0</v>
      </c>
      <c r="DO90" s="298">
        <v>0</v>
      </c>
      <c r="DP90" s="306">
        <v>0</v>
      </c>
      <c r="DQ90" s="306">
        <v>0</v>
      </c>
      <c r="DR90" s="306">
        <v>0</v>
      </c>
      <c r="DS90" s="306">
        <v>0</v>
      </c>
      <c r="DT90" s="297">
        <v>0</v>
      </c>
      <c r="DU90" s="297">
        <v>0</v>
      </c>
      <c r="DV90" s="297">
        <v>0</v>
      </c>
      <c r="DW90" s="297">
        <v>0</v>
      </c>
      <c r="DX90" s="306">
        <v>0</v>
      </c>
      <c r="DY90" s="306">
        <v>0</v>
      </c>
      <c r="DZ90" s="306">
        <v>0</v>
      </c>
      <c r="EA90" s="306">
        <v>0</v>
      </c>
      <c r="EB90" s="307">
        <v>0</v>
      </c>
      <c r="EC90" s="307">
        <v>1</v>
      </c>
    </row>
    <row r="91" spans="1:137" x14ac:dyDescent="0.35">
      <c r="A91" s="294">
        <v>16921</v>
      </c>
      <c r="B91" s="343">
        <v>42369</v>
      </c>
      <c r="C91" s="346">
        <v>1.2916666666666667</v>
      </c>
      <c r="D91" s="294">
        <v>0</v>
      </c>
      <c r="E91" s="294">
        <v>1</v>
      </c>
      <c r="F91" s="294">
        <v>9</v>
      </c>
      <c r="G91" s="294">
        <v>139</v>
      </c>
      <c r="H91" s="294">
        <v>37</v>
      </c>
      <c r="I91" s="294" t="s">
        <v>758</v>
      </c>
      <c r="J91" s="296">
        <v>1</v>
      </c>
      <c r="K91" s="296">
        <v>0</v>
      </c>
      <c r="L91" s="296">
        <v>0</v>
      </c>
      <c r="M91" s="297">
        <v>1</v>
      </c>
      <c r="N91" s="297">
        <v>0</v>
      </c>
      <c r="O91" s="297">
        <v>0</v>
      </c>
      <c r="P91" s="298">
        <v>130</v>
      </c>
      <c r="Q91" s="299">
        <v>1</v>
      </c>
      <c r="R91" s="299">
        <v>0</v>
      </c>
      <c r="S91" s="299">
        <v>0</v>
      </c>
      <c r="T91" s="299">
        <v>0</v>
      </c>
      <c r="U91" s="300">
        <v>0</v>
      </c>
      <c r="V91" s="300">
        <v>1</v>
      </c>
      <c r="W91" s="300">
        <v>0</v>
      </c>
      <c r="X91" s="300">
        <v>0</v>
      </c>
      <c r="Y91" s="300">
        <v>0</v>
      </c>
      <c r="Z91" s="300">
        <v>0</v>
      </c>
      <c r="AA91" s="300">
        <v>0</v>
      </c>
      <c r="AB91" s="300">
        <v>0</v>
      </c>
      <c r="AC91" s="305">
        <v>0</v>
      </c>
      <c r="AD91" s="305">
        <v>0</v>
      </c>
      <c r="AE91" s="305">
        <v>1</v>
      </c>
      <c r="AF91" s="305">
        <v>0</v>
      </c>
      <c r="AG91" s="305">
        <v>0</v>
      </c>
      <c r="AH91" s="303">
        <v>1</v>
      </c>
      <c r="AI91" s="303">
        <v>0</v>
      </c>
      <c r="AJ91" s="303">
        <v>0</v>
      </c>
      <c r="AK91" s="303">
        <v>0</v>
      </c>
      <c r="AL91" s="303">
        <v>0</v>
      </c>
      <c r="AM91" s="304">
        <v>0</v>
      </c>
      <c r="AN91" s="304">
        <v>0</v>
      </c>
      <c r="AO91" s="304">
        <v>0</v>
      </c>
      <c r="AP91" s="304">
        <v>1</v>
      </c>
      <c r="AQ91" s="300">
        <v>1</v>
      </c>
      <c r="AR91" s="300">
        <v>0</v>
      </c>
      <c r="AS91" s="300">
        <v>0</v>
      </c>
      <c r="AT91" s="305">
        <v>1</v>
      </c>
      <c r="AU91" s="305">
        <v>0</v>
      </c>
      <c r="AV91" s="305">
        <v>0</v>
      </c>
      <c r="AW91" s="306">
        <v>0</v>
      </c>
      <c r="AX91" s="306">
        <v>0</v>
      </c>
      <c r="AY91" s="306">
        <v>1</v>
      </c>
      <c r="AZ91" s="306">
        <v>0</v>
      </c>
      <c r="BA91" s="306">
        <v>0</v>
      </c>
      <c r="BB91" s="305">
        <v>1</v>
      </c>
      <c r="BC91" s="305">
        <v>0</v>
      </c>
      <c r="BD91" s="305">
        <v>0</v>
      </c>
      <c r="BE91" s="305">
        <v>0</v>
      </c>
      <c r="BF91" s="300">
        <v>0</v>
      </c>
      <c r="BG91" s="300">
        <v>0</v>
      </c>
      <c r="BH91" s="300">
        <v>1</v>
      </c>
      <c r="BI91" s="300">
        <v>0</v>
      </c>
      <c r="BJ91" s="300">
        <v>0</v>
      </c>
      <c r="BK91" s="297">
        <v>1</v>
      </c>
      <c r="BL91" s="297">
        <v>0</v>
      </c>
      <c r="BM91" s="297">
        <v>0</v>
      </c>
      <c r="BN91" s="297">
        <v>0</v>
      </c>
      <c r="BO91" s="297">
        <v>0</v>
      </c>
      <c r="BP91" s="297">
        <v>0</v>
      </c>
      <c r="BQ91" s="297">
        <v>0</v>
      </c>
      <c r="BR91" s="297">
        <v>0</v>
      </c>
      <c r="BS91" s="305">
        <v>1</v>
      </c>
      <c r="BT91" s="305">
        <v>0</v>
      </c>
      <c r="BU91" s="305">
        <v>0</v>
      </c>
      <c r="BV91" s="305">
        <v>0</v>
      </c>
      <c r="BW91" s="307">
        <v>0</v>
      </c>
      <c r="BX91" s="307">
        <v>0</v>
      </c>
      <c r="BY91" s="307">
        <v>0</v>
      </c>
      <c r="BZ91" s="307">
        <v>1</v>
      </c>
      <c r="CA91" s="307">
        <v>0</v>
      </c>
      <c r="CB91" s="307">
        <v>0</v>
      </c>
      <c r="CC91" s="307">
        <v>1</v>
      </c>
      <c r="CD91" s="300">
        <v>0</v>
      </c>
      <c r="CE91" s="300">
        <v>1</v>
      </c>
      <c r="CF91" s="300">
        <v>0</v>
      </c>
      <c r="CG91" s="300">
        <v>0</v>
      </c>
      <c r="CH91" s="300">
        <v>0</v>
      </c>
      <c r="CI91" s="304">
        <v>0</v>
      </c>
      <c r="CJ91" s="304">
        <v>1</v>
      </c>
      <c r="CK91" s="297">
        <v>0</v>
      </c>
      <c r="CL91" s="297">
        <v>0</v>
      </c>
      <c r="CM91" s="297">
        <v>0</v>
      </c>
      <c r="CN91" s="297">
        <v>1</v>
      </c>
      <c r="CO91" s="307">
        <v>0</v>
      </c>
      <c r="CP91" s="307">
        <v>0</v>
      </c>
      <c r="CQ91" s="307">
        <v>1</v>
      </c>
      <c r="CZ91" s="303">
        <v>0</v>
      </c>
      <c r="DA91" s="303">
        <v>0</v>
      </c>
      <c r="DB91" s="303">
        <v>0</v>
      </c>
      <c r="DC91" s="303">
        <v>0</v>
      </c>
      <c r="DD91" s="305">
        <v>0</v>
      </c>
      <c r="DE91" s="305">
        <v>0</v>
      </c>
      <c r="DF91" s="305">
        <v>0</v>
      </c>
      <c r="DG91" s="305">
        <v>0</v>
      </c>
      <c r="DH91" s="309">
        <v>0</v>
      </c>
      <c r="DI91" s="309">
        <v>0</v>
      </c>
      <c r="DJ91" s="309">
        <v>0</v>
      </c>
      <c r="DK91" s="309">
        <v>0</v>
      </c>
      <c r="DL91" s="298">
        <v>0</v>
      </c>
      <c r="DM91" s="298">
        <v>0</v>
      </c>
      <c r="DN91" s="298">
        <v>0</v>
      </c>
      <c r="DO91" s="298">
        <v>0</v>
      </c>
      <c r="DP91" s="306">
        <v>0</v>
      </c>
      <c r="DQ91" s="306">
        <v>0</v>
      </c>
      <c r="DR91" s="306">
        <v>0</v>
      </c>
      <c r="DS91" s="306">
        <v>0</v>
      </c>
      <c r="DT91" s="297">
        <v>0</v>
      </c>
      <c r="DU91" s="297">
        <v>0</v>
      </c>
      <c r="DV91" s="297">
        <v>0</v>
      </c>
      <c r="DW91" s="297">
        <v>0</v>
      </c>
      <c r="DX91" s="306">
        <v>0</v>
      </c>
      <c r="DY91" s="306">
        <v>0</v>
      </c>
      <c r="DZ91" s="306">
        <v>0</v>
      </c>
      <c r="EA91" s="306">
        <v>0</v>
      </c>
      <c r="EB91" s="307">
        <v>0</v>
      </c>
      <c r="EC91" s="307">
        <v>1</v>
      </c>
      <c r="EF91" s="311" t="s">
        <v>778</v>
      </c>
    </row>
    <row r="92" spans="1:137" x14ac:dyDescent="0.35">
      <c r="A92" s="345">
        <v>10079</v>
      </c>
      <c r="B92" s="343">
        <v>42377</v>
      </c>
      <c r="C92" s="344">
        <v>0.47916666666666669</v>
      </c>
      <c r="D92" s="294">
        <v>1</v>
      </c>
      <c r="E92" s="294">
        <v>0</v>
      </c>
      <c r="F92" s="294">
        <v>15</v>
      </c>
      <c r="G92" s="294">
        <v>161</v>
      </c>
      <c r="H92" s="294">
        <v>53</v>
      </c>
      <c r="I92" s="294" t="s">
        <v>758</v>
      </c>
      <c r="J92" s="296">
        <v>1</v>
      </c>
      <c r="K92" s="296">
        <v>0</v>
      </c>
      <c r="L92" s="296">
        <v>0</v>
      </c>
      <c r="M92" s="297">
        <v>1</v>
      </c>
      <c r="N92" s="297">
        <v>0</v>
      </c>
      <c r="O92" s="297">
        <v>0</v>
      </c>
      <c r="P92" s="298">
        <v>183</v>
      </c>
      <c r="Q92" s="299">
        <v>1</v>
      </c>
      <c r="R92" s="299">
        <v>0</v>
      </c>
      <c r="S92" s="299">
        <v>0</v>
      </c>
      <c r="T92" s="299">
        <v>0</v>
      </c>
      <c r="U92" s="300">
        <v>0</v>
      </c>
      <c r="V92" s="300">
        <v>0</v>
      </c>
      <c r="W92" s="300">
        <v>0</v>
      </c>
      <c r="X92" s="300">
        <v>0</v>
      </c>
      <c r="Y92" s="300">
        <v>0</v>
      </c>
      <c r="Z92" s="300">
        <v>0</v>
      </c>
      <c r="AA92" s="300">
        <v>0</v>
      </c>
      <c r="AB92" s="300">
        <v>0</v>
      </c>
      <c r="AC92" s="305">
        <v>0</v>
      </c>
      <c r="AD92" s="305">
        <v>0</v>
      </c>
      <c r="AE92" s="305">
        <v>0</v>
      </c>
      <c r="AF92" s="305">
        <v>1</v>
      </c>
      <c r="AG92" s="305">
        <v>0</v>
      </c>
      <c r="AH92" s="303">
        <v>0</v>
      </c>
      <c r="AI92" s="303">
        <v>0</v>
      </c>
      <c r="AJ92" s="303">
        <v>0</v>
      </c>
      <c r="AK92" s="303">
        <v>1</v>
      </c>
      <c r="AL92" s="303">
        <v>0</v>
      </c>
      <c r="AM92" s="304">
        <v>0</v>
      </c>
      <c r="AN92" s="304">
        <v>0</v>
      </c>
      <c r="AO92" s="304">
        <v>0</v>
      </c>
      <c r="AP92" s="304">
        <v>1</v>
      </c>
      <c r="AQ92" s="300">
        <v>1</v>
      </c>
      <c r="AR92" s="300">
        <v>0</v>
      </c>
      <c r="AS92" s="300">
        <v>0</v>
      </c>
      <c r="AT92" s="305">
        <v>0</v>
      </c>
      <c r="AU92" s="305">
        <v>1</v>
      </c>
      <c r="AV92" s="305">
        <v>0</v>
      </c>
      <c r="AW92" s="306">
        <v>0</v>
      </c>
      <c r="AX92" s="306">
        <v>0</v>
      </c>
      <c r="AY92" s="306">
        <v>0</v>
      </c>
      <c r="AZ92" s="306">
        <v>1</v>
      </c>
      <c r="BA92" s="306">
        <v>0</v>
      </c>
      <c r="BB92" s="305">
        <v>1</v>
      </c>
      <c r="BC92" s="305">
        <v>0</v>
      </c>
      <c r="BD92" s="305">
        <v>0</v>
      </c>
      <c r="BE92" s="305">
        <v>0</v>
      </c>
      <c r="BF92" s="300">
        <v>0</v>
      </c>
      <c r="BG92" s="300">
        <v>0</v>
      </c>
      <c r="BH92" s="300">
        <v>0</v>
      </c>
      <c r="BI92" s="300">
        <v>1</v>
      </c>
      <c r="BJ92" s="300">
        <v>0</v>
      </c>
      <c r="BK92" s="297">
        <v>0</v>
      </c>
      <c r="BL92" s="297">
        <v>0</v>
      </c>
      <c r="BM92" s="297">
        <v>0</v>
      </c>
      <c r="BN92" s="297">
        <v>0</v>
      </c>
      <c r="BO92" s="297">
        <v>1</v>
      </c>
      <c r="BP92" s="297">
        <v>1</v>
      </c>
      <c r="BQ92" s="297">
        <v>0</v>
      </c>
      <c r="BR92" s="297">
        <v>0</v>
      </c>
      <c r="BS92" s="305">
        <v>0</v>
      </c>
      <c r="BT92" s="305">
        <v>1</v>
      </c>
      <c r="BU92" s="305">
        <v>0</v>
      </c>
      <c r="BV92" s="305">
        <v>0</v>
      </c>
      <c r="BW92" s="307">
        <v>0</v>
      </c>
      <c r="BX92" s="307">
        <v>0</v>
      </c>
      <c r="BY92" s="307">
        <v>1</v>
      </c>
      <c r="BZ92" s="307">
        <v>0</v>
      </c>
      <c r="CA92" s="307">
        <v>0</v>
      </c>
      <c r="CB92" s="307">
        <v>1</v>
      </c>
      <c r="CC92" s="307">
        <v>0</v>
      </c>
      <c r="CD92" s="300">
        <v>1</v>
      </c>
      <c r="CE92" s="300">
        <v>0</v>
      </c>
      <c r="CF92" s="300">
        <v>0</v>
      </c>
      <c r="CG92" s="300">
        <v>0</v>
      </c>
      <c r="CH92" s="300">
        <v>0</v>
      </c>
      <c r="CI92" s="304">
        <v>0</v>
      </c>
      <c r="CJ92" s="304">
        <v>1</v>
      </c>
      <c r="CK92" s="297">
        <v>1</v>
      </c>
      <c r="CL92" s="297">
        <v>0</v>
      </c>
      <c r="CM92" s="297">
        <v>0</v>
      </c>
      <c r="CN92" s="297">
        <v>0</v>
      </c>
      <c r="CO92" s="307">
        <v>0</v>
      </c>
      <c r="CP92" s="307">
        <v>1</v>
      </c>
      <c r="CQ92" s="307">
        <v>0</v>
      </c>
      <c r="CR92" s="307">
        <v>0</v>
      </c>
      <c r="CS92" s="307">
        <v>0</v>
      </c>
      <c r="CT92" s="307">
        <v>0</v>
      </c>
      <c r="CU92" s="307">
        <v>1</v>
      </c>
      <c r="CV92" s="307">
        <v>0</v>
      </c>
      <c r="CW92" s="307">
        <v>0</v>
      </c>
      <c r="CX92" s="305">
        <v>0</v>
      </c>
      <c r="CY92" s="305">
        <v>1</v>
      </c>
    </row>
    <row r="93" spans="1:137" x14ac:dyDescent="0.35">
      <c r="A93" s="294">
        <v>17198</v>
      </c>
      <c r="B93" s="343">
        <v>42377</v>
      </c>
      <c r="C93" s="344">
        <v>0.4861111111111111</v>
      </c>
      <c r="D93" s="294">
        <v>1</v>
      </c>
      <c r="E93" s="294">
        <v>0</v>
      </c>
      <c r="F93" s="294">
        <v>46</v>
      </c>
      <c r="G93" s="294">
        <v>165</v>
      </c>
      <c r="H93" s="294">
        <v>68</v>
      </c>
      <c r="I93" s="294" t="s">
        <v>758</v>
      </c>
      <c r="J93" s="296">
        <v>1</v>
      </c>
      <c r="K93" s="296">
        <v>0</v>
      </c>
      <c r="L93" s="296">
        <v>0</v>
      </c>
      <c r="M93" s="297">
        <v>1</v>
      </c>
      <c r="N93" s="297">
        <v>0</v>
      </c>
      <c r="O93" s="297">
        <v>0</v>
      </c>
      <c r="P93" s="298">
        <v>0</v>
      </c>
      <c r="Q93" s="299">
        <v>0</v>
      </c>
      <c r="R93" s="299">
        <v>0</v>
      </c>
      <c r="S93" s="299">
        <v>1</v>
      </c>
      <c r="T93" s="299">
        <v>0</v>
      </c>
      <c r="U93" s="300">
        <v>0</v>
      </c>
      <c r="V93" s="300">
        <v>1</v>
      </c>
      <c r="W93" s="300">
        <v>0</v>
      </c>
      <c r="X93" s="300">
        <v>0</v>
      </c>
      <c r="Y93" s="300">
        <v>0</v>
      </c>
      <c r="Z93" s="300">
        <v>0</v>
      </c>
      <c r="AA93" s="300">
        <v>0</v>
      </c>
      <c r="AB93" s="300">
        <v>0</v>
      </c>
      <c r="AC93" s="305">
        <v>1</v>
      </c>
      <c r="AD93" s="305">
        <v>0</v>
      </c>
      <c r="AE93" s="305">
        <v>0</v>
      </c>
      <c r="AF93" s="305">
        <v>0</v>
      </c>
      <c r="AG93" s="305">
        <v>0</v>
      </c>
      <c r="AH93" s="303">
        <v>0</v>
      </c>
      <c r="AI93" s="303">
        <v>0</v>
      </c>
      <c r="AJ93" s="303">
        <v>0</v>
      </c>
      <c r="AK93" s="303">
        <v>1</v>
      </c>
      <c r="AL93" s="303">
        <v>0</v>
      </c>
      <c r="AM93" s="304">
        <v>0</v>
      </c>
      <c r="AN93" s="304">
        <v>0</v>
      </c>
      <c r="AO93" s="304">
        <v>1</v>
      </c>
      <c r="AP93" s="304">
        <v>0</v>
      </c>
      <c r="AQ93" s="300">
        <v>0</v>
      </c>
      <c r="AR93" s="300">
        <v>1</v>
      </c>
      <c r="AS93" s="300">
        <v>0</v>
      </c>
      <c r="AT93" s="305">
        <v>0</v>
      </c>
      <c r="AU93" s="305">
        <v>1</v>
      </c>
      <c r="AV93" s="305">
        <v>0</v>
      </c>
      <c r="AW93" s="306">
        <v>0</v>
      </c>
      <c r="AX93" s="306">
        <v>0</v>
      </c>
      <c r="AY93" s="306">
        <v>1</v>
      </c>
      <c r="AZ93" s="306">
        <v>0</v>
      </c>
      <c r="BA93" s="306">
        <v>0</v>
      </c>
      <c r="BB93" s="305">
        <v>1</v>
      </c>
      <c r="BC93" s="305">
        <v>0</v>
      </c>
      <c r="BD93" s="305">
        <v>0</v>
      </c>
      <c r="BE93" s="305">
        <v>0</v>
      </c>
      <c r="BF93" s="300">
        <v>0</v>
      </c>
      <c r="BG93" s="300">
        <v>0</v>
      </c>
      <c r="BH93" s="300">
        <v>0</v>
      </c>
      <c r="BI93" s="300">
        <v>1</v>
      </c>
      <c r="BJ93" s="300">
        <v>0</v>
      </c>
      <c r="BK93" s="297">
        <v>0</v>
      </c>
      <c r="BL93" s="297">
        <v>0</v>
      </c>
      <c r="BM93" s="297">
        <v>0</v>
      </c>
      <c r="BN93" s="297">
        <v>1</v>
      </c>
      <c r="BO93" s="297">
        <v>0</v>
      </c>
      <c r="BP93" s="297">
        <v>0</v>
      </c>
      <c r="BQ93" s="297">
        <v>0</v>
      </c>
      <c r="BR93" s="297">
        <v>1</v>
      </c>
      <c r="BS93" s="305">
        <v>1</v>
      </c>
      <c r="BT93" s="305">
        <v>0</v>
      </c>
      <c r="BU93" s="305">
        <v>0</v>
      </c>
      <c r="BV93" s="305">
        <v>0</v>
      </c>
      <c r="BW93" s="307">
        <v>1</v>
      </c>
      <c r="BX93" s="307">
        <v>0</v>
      </c>
      <c r="BY93" s="307">
        <v>0</v>
      </c>
      <c r="BZ93" s="307">
        <v>0</v>
      </c>
      <c r="CA93" s="307">
        <v>0</v>
      </c>
      <c r="CB93" s="307">
        <v>1</v>
      </c>
      <c r="CC93" s="307">
        <v>0</v>
      </c>
      <c r="CD93" s="300">
        <v>0</v>
      </c>
      <c r="CE93" s="300">
        <v>0</v>
      </c>
      <c r="CF93" s="300">
        <v>1</v>
      </c>
      <c r="CG93" s="300">
        <v>0</v>
      </c>
      <c r="CH93" s="300">
        <v>0</v>
      </c>
      <c r="CI93" s="304">
        <v>1</v>
      </c>
      <c r="CJ93" s="304">
        <v>0</v>
      </c>
      <c r="CK93" s="297">
        <v>0</v>
      </c>
      <c r="CL93" s="297">
        <v>0</v>
      </c>
      <c r="CM93" s="297">
        <v>1</v>
      </c>
      <c r="CN93" s="297">
        <v>0</v>
      </c>
      <c r="CO93" s="307">
        <v>1</v>
      </c>
      <c r="CP93" s="307">
        <v>0</v>
      </c>
      <c r="CQ93" s="307">
        <v>0</v>
      </c>
      <c r="CR93" s="307">
        <v>0</v>
      </c>
      <c r="CS93" s="307">
        <v>0</v>
      </c>
      <c r="CT93" s="307">
        <v>0</v>
      </c>
      <c r="CU93" s="307">
        <v>1</v>
      </c>
      <c r="CV93" s="307">
        <v>0</v>
      </c>
      <c r="CW93" s="307">
        <v>0</v>
      </c>
      <c r="CX93" s="305">
        <v>0</v>
      </c>
      <c r="CY93" s="305">
        <v>1</v>
      </c>
      <c r="CZ93" s="303">
        <v>1</v>
      </c>
      <c r="DA93" s="303">
        <v>0</v>
      </c>
      <c r="DB93" s="303">
        <v>0</v>
      </c>
      <c r="DC93" s="303">
        <v>1</v>
      </c>
      <c r="DD93" s="305">
        <v>0</v>
      </c>
      <c r="DE93" s="305">
        <v>0</v>
      </c>
      <c r="DF93" s="305">
        <v>0</v>
      </c>
      <c r="DG93" s="305">
        <v>0</v>
      </c>
      <c r="DH93" s="309">
        <v>1</v>
      </c>
      <c r="DI93" s="309">
        <v>0</v>
      </c>
      <c r="DJ93" s="309">
        <v>0</v>
      </c>
      <c r="DK93" s="309">
        <v>1</v>
      </c>
      <c r="DL93" s="298">
        <v>0</v>
      </c>
      <c r="DM93" s="298">
        <v>0</v>
      </c>
      <c r="DN93" s="298">
        <v>0</v>
      </c>
      <c r="DO93" s="298">
        <v>0</v>
      </c>
      <c r="DP93" s="306">
        <v>0</v>
      </c>
      <c r="DQ93" s="306">
        <v>0</v>
      </c>
      <c r="DR93" s="306">
        <v>0</v>
      </c>
      <c r="DS93" s="306">
        <v>0</v>
      </c>
      <c r="DT93" s="297">
        <v>0</v>
      </c>
      <c r="DU93" s="297">
        <v>0</v>
      </c>
      <c r="DV93" s="297">
        <v>0</v>
      </c>
      <c r="DW93" s="297">
        <v>0</v>
      </c>
      <c r="DX93" s="306">
        <v>0</v>
      </c>
      <c r="DY93" s="306">
        <v>0</v>
      </c>
      <c r="DZ93" s="306">
        <v>0</v>
      </c>
      <c r="EA93" s="306">
        <v>0</v>
      </c>
      <c r="EB93" s="307">
        <v>0</v>
      </c>
      <c r="EC93" s="307">
        <v>1</v>
      </c>
    </row>
    <row r="94" spans="1:137" x14ac:dyDescent="0.35">
      <c r="A94" s="294">
        <v>17283</v>
      </c>
      <c r="B94" s="343">
        <v>42381</v>
      </c>
      <c r="C94" s="344">
        <v>0.51388888888888895</v>
      </c>
      <c r="D94" s="294">
        <v>0</v>
      </c>
      <c r="E94" s="294">
        <v>1</v>
      </c>
      <c r="F94" s="294">
        <v>43</v>
      </c>
      <c r="G94" s="294">
        <v>155</v>
      </c>
      <c r="H94" s="294">
        <v>80</v>
      </c>
      <c r="I94" s="294" t="s">
        <v>779</v>
      </c>
      <c r="J94" s="296">
        <v>1</v>
      </c>
      <c r="K94" s="296">
        <v>0</v>
      </c>
      <c r="L94" s="296">
        <v>0</v>
      </c>
      <c r="M94" s="297">
        <v>0</v>
      </c>
      <c r="N94" s="297">
        <v>1</v>
      </c>
      <c r="O94" s="297">
        <v>0</v>
      </c>
      <c r="P94" s="298">
        <v>160</v>
      </c>
      <c r="Q94" s="299">
        <v>0</v>
      </c>
      <c r="R94" s="299">
        <v>0</v>
      </c>
      <c r="S94" s="299">
        <v>0</v>
      </c>
      <c r="T94" s="299">
        <v>1</v>
      </c>
      <c r="U94" s="300">
        <v>0</v>
      </c>
      <c r="V94" s="300">
        <v>1</v>
      </c>
      <c r="W94" s="300">
        <v>0</v>
      </c>
      <c r="X94" s="300">
        <v>0</v>
      </c>
      <c r="Y94" s="300">
        <v>0</v>
      </c>
      <c r="Z94" s="300">
        <v>0</v>
      </c>
      <c r="AA94" s="300">
        <v>0</v>
      </c>
      <c r="AB94" s="300">
        <v>0</v>
      </c>
      <c r="AC94" s="305">
        <v>1</v>
      </c>
      <c r="AD94" s="305">
        <v>0</v>
      </c>
      <c r="AE94" s="305">
        <v>0</v>
      </c>
      <c r="AF94" s="305">
        <v>0</v>
      </c>
      <c r="AG94" s="305">
        <v>0</v>
      </c>
      <c r="AH94" s="303">
        <v>1</v>
      </c>
      <c r="AI94" s="303">
        <v>0</v>
      </c>
      <c r="AJ94" s="303">
        <v>0</v>
      </c>
      <c r="AK94" s="303">
        <v>0</v>
      </c>
      <c r="AL94" s="303">
        <v>0</v>
      </c>
      <c r="AM94" s="304">
        <v>1</v>
      </c>
      <c r="AN94" s="304">
        <v>0</v>
      </c>
      <c r="AO94" s="304">
        <v>0</v>
      </c>
      <c r="AP94" s="304">
        <v>0</v>
      </c>
      <c r="AQ94" s="300">
        <v>0</v>
      </c>
      <c r="AR94" s="300">
        <v>1</v>
      </c>
      <c r="AS94" s="300">
        <v>0</v>
      </c>
      <c r="AT94" s="305">
        <v>1</v>
      </c>
      <c r="AU94" s="305">
        <v>0</v>
      </c>
      <c r="AV94" s="305">
        <v>0</v>
      </c>
      <c r="AW94" s="306">
        <v>0</v>
      </c>
      <c r="AX94" s="306">
        <v>0</v>
      </c>
      <c r="AY94" s="306">
        <v>1</v>
      </c>
      <c r="AZ94" s="306">
        <v>0</v>
      </c>
      <c r="BA94" s="306">
        <v>0</v>
      </c>
      <c r="BB94" s="305">
        <v>1</v>
      </c>
      <c r="BC94" s="305">
        <v>0</v>
      </c>
      <c r="BD94" s="305">
        <v>0</v>
      </c>
      <c r="BE94" s="305">
        <v>0</v>
      </c>
      <c r="BF94" s="300">
        <v>0</v>
      </c>
      <c r="BG94" s="300">
        <v>0</v>
      </c>
      <c r="BH94" s="300">
        <v>1</v>
      </c>
      <c r="BI94" s="300">
        <v>0</v>
      </c>
      <c r="BJ94" s="300">
        <v>0</v>
      </c>
      <c r="BK94" s="297">
        <v>0</v>
      </c>
      <c r="BL94" s="297">
        <v>0</v>
      </c>
      <c r="BM94" s="297">
        <v>1</v>
      </c>
      <c r="BN94" s="297">
        <v>0</v>
      </c>
      <c r="BO94" s="297">
        <v>0</v>
      </c>
      <c r="BP94" s="297">
        <v>0</v>
      </c>
      <c r="BQ94" s="297">
        <v>0</v>
      </c>
      <c r="BR94" s="297">
        <v>0</v>
      </c>
      <c r="BS94" s="305">
        <v>1</v>
      </c>
      <c r="BT94" s="305">
        <v>0</v>
      </c>
      <c r="BU94" s="305">
        <v>0</v>
      </c>
      <c r="BV94" s="305">
        <v>0</v>
      </c>
      <c r="BW94" s="307">
        <v>0</v>
      </c>
      <c r="BX94" s="307">
        <v>1</v>
      </c>
      <c r="BY94" s="307">
        <v>0</v>
      </c>
      <c r="BZ94" s="307">
        <v>0</v>
      </c>
      <c r="CA94" s="307">
        <v>0</v>
      </c>
      <c r="CB94" s="307">
        <v>0</v>
      </c>
      <c r="CC94" s="307">
        <v>1</v>
      </c>
      <c r="CD94" s="300">
        <v>0</v>
      </c>
      <c r="CE94" s="300">
        <v>0</v>
      </c>
      <c r="CF94" s="300">
        <v>1</v>
      </c>
      <c r="CG94" s="300">
        <v>0</v>
      </c>
      <c r="CH94" s="300">
        <v>0</v>
      </c>
      <c r="CI94" s="304">
        <v>1</v>
      </c>
      <c r="CJ94" s="304">
        <v>0</v>
      </c>
      <c r="CK94" s="297">
        <v>0</v>
      </c>
      <c r="CL94" s="297">
        <v>0</v>
      </c>
      <c r="CM94" s="297">
        <v>0</v>
      </c>
      <c r="CN94" s="297">
        <v>1</v>
      </c>
      <c r="CO94" s="307">
        <v>0</v>
      </c>
      <c r="CP94" s="307">
        <v>0</v>
      </c>
      <c r="CQ94" s="307">
        <v>1</v>
      </c>
      <c r="CZ94" s="303">
        <v>1</v>
      </c>
      <c r="DA94" s="303">
        <v>0</v>
      </c>
      <c r="DB94" s="303">
        <v>0</v>
      </c>
      <c r="DC94" s="303">
        <v>1</v>
      </c>
      <c r="DD94" s="305">
        <v>0</v>
      </c>
      <c r="DE94" s="305">
        <v>0</v>
      </c>
      <c r="DF94" s="305">
        <v>0</v>
      </c>
      <c r="DG94" s="305">
        <v>0</v>
      </c>
      <c r="DH94" s="309">
        <v>0</v>
      </c>
      <c r="DI94" s="309">
        <v>0</v>
      </c>
      <c r="DJ94" s="309">
        <v>0</v>
      </c>
      <c r="DK94" s="309">
        <v>0</v>
      </c>
      <c r="DL94" s="298">
        <v>0</v>
      </c>
      <c r="DM94" s="298">
        <v>0</v>
      </c>
      <c r="DN94" s="298">
        <v>0</v>
      </c>
      <c r="DO94" s="298">
        <v>0</v>
      </c>
      <c r="DP94" s="306">
        <v>0</v>
      </c>
      <c r="DQ94" s="306">
        <v>0</v>
      </c>
      <c r="DR94" s="306">
        <v>0</v>
      </c>
      <c r="DS94" s="306">
        <v>0</v>
      </c>
      <c r="DT94" s="297">
        <v>0</v>
      </c>
      <c r="DU94" s="297">
        <v>0</v>
      </c>
      <c r="DV94" s="297">
        <v>0</v>
      </c>
      <c r="DW94" s="297">
        <v>0</v>
      </c>
      <c r="DX94" s="306">
        <v>0</v>
      </c>
      <c r="DY94" s="306">
        <v>0</v>
      </c>
      <c r="DZ94" s="306">
        <v>0</v>
      </c>
      <c r="EA94" s="306">
        <v>0</v>
      </c>
      <c r="EB94" s="307">
        <v>0</v>
      </c>
      <c r="EC94" s="307">
        <v>1</v>
      </c>
    </row>
    <row r="95" spans="1:137" x14ac:dyDescent="0.35">
      <c r="A95" s="294">
        <v>17299</v>
      </c>
      <c r="B95" s="343">
        <v>42381</v>
      </c>
      <c r="C95" s="344">
        <v>0.66666666666666663</v>
      </c>
      <c r="D95" s="294">
        <v>1</v>
      </c>
      <c r="E95" s="294">
        <v>0</v>
      </c>
      <c r="F95" s="294">
        <v>19</v>
      </c>
      <c r="G95" s="294">
        <v>165</v>
      </c>
      <c r="H95" s="294">
        <v>47</v>
      </c>
      <c r="I95" s="294" t="s">
        <v>758</v>
      </c>
      <c r="J95" s="296">
        <v>1</v>
      </c>
      <c r="K95" s="296">
        <v>0</v>
      </c>
      <c r="L95" s="296">
        <v>0</v>
      </c>
      <c r="M95" s="297">
        <v>0</v>
      </c>
      <c r="N95" s="297">
        <v>1</v>
      </c>
      <c r="O95" s="297">
        <v>0</v>
      </c>
      <c r="P95" s="298">
        <v>0</v>
      </c>
      <c r="Q95" s="299">
        <v>0</v>
      </c>
      <c r="R95" s="299">
        <v>0</v>
      </c>
      <c r="S95" s="299">
        <v>0</v>
      </c>
      <c r="T95" s="299">
        <v>1</v>
      </c>
      <c r="U95" s="300">
        <v>1</v>
      </c>
      <c r="V95" s="300">
        <v>0</v>
      </c>
      <c r="W95" s="300">
        <v>0</v>
      </c>
      <c r="X95" s="300">
        <v>0</v>
      </c>
      <c r="Y95" s="300">
        <v>0</v>
      </c>
      <c r="Z95" s="300">
        <v>0</v>
      </c>
      <c r="AA95" s="300">
        <v>0</v>
      </c>
      <c r="AB95" s="300">
        <v>0</v>
      </c>
      <c r="AC95" s="305">
        <v>0</v>
      </c>
      <c r="AD95" s="305">
        <v>0</v>
      </c>
      <c r="AE95" s="305">
        <v>0</v>
      </c>
      <c r="AF95" s="305">
        <v>1</v>
      </c>
      <c r="AG95" s="305">
        <v>0</v>
      </c>
      <c r="AH95" s="303">
        <v>0</v>
      </c>
      <c r="AI95" s="303">
        <v>0</v>
      </c>
      <c r="AJ95" s="303">
        <v>0</v>
      </c>
      <c r="AK95" s="303">
        <v>0</v>
      </c>
      <c r="AL95" s="303">
        <v>1</v>
      </c>
      <c r="AM95" s="304">
        <v>0</v>
      </c>
      <c r="AN95" s="304">
        <v>0</v>
      </c>
      <c r="AO95" s="304">
        <v>1</v>
      </c>
      <c r="AP95" s="304">
        <v>0</v>
      </c>
      <c r="AQ95" s="300">
        <v>0</v>
      </c>
      <c r="AR95" s="300">
        <v>1</v>
      </c>
      <c r="AS95" s="300">
        <v>0</v>
      </c>
      <c r="AT95" s="305">
        <v>0</v>
      </c>
      <c r="AU95" s="305">
        <v>1</v>
      </c>
      <c r="AV95" s="305">
        <v>0</v>
      </c>
      <c r="AW95" s="306">
        <v>0</v>
      </c>
      <c r="AX95" s="306">
        <v>1</v>
      </c>
      <c r="AY95" s="306">
        <v>0</v>
      </c>
      <c r="AZ95" s="306">
        <v>0</v>
      </c>
      <c r="BA95" s="306">
        <v>0</v>
      </c>
      <c r="BB95" s="305">
        <v>1</v>
      </c>
      <c r="BC95" s="305">
        <v>0</v>
      </c>
      <c r="BD95" s="305">
        <v>0</v>
      </c>
      <c r="BE95" s="305">
        <v>0</v>
      </c>
      <c r="BF95" s="300">
        <v>0</v>
      </c>
      <c r="BG95" s="300">
        <v>1</v>
      </c>
      <c r="BH95" s="300">
        <v>0</v>
      </c>
      <c r="BI95" s="300">
        <v>0</v>
      </c>
      <c r="BJ95" s="300">
        <v>0</v>
      </c>
      <c r="BK95" s="297">
        <v>0</v>
      </c>
      <c r="BL95" s="297">
        <v>0</v>
      </c>
      <c r="BM95" s="297">
        <v>1</v>
      </c>
      <c r="BN95" s="297">
        <v>0</v>
      </c>
      <c r="BO95" s="297">
        <v>0</v>
      </c>
      <c r="BP95" s="297">
        <v>0</v>
      </c>
      <c r="BQ95" s="297">
        <v>0</v>
      </c>
      <c r="BR95" s="297">
        <v>0</v>
      </c>
      <c r="BS95" s="305">
        <v>0</v>
      </c>
      <c r="BT95" s="305">
        <v>0</v>
      </c>
      <c r="BU95" s="305">
        <v>1</v>
      </c>
      <c r="BV95" s="305">
        <v>0</v>
      </c>
      <c r="BW95" s="307">
        <v>0</v>
      </c>
      <c r="BX95" s="307">
        <v>0</v>
      </c>
      <c r="BY95" s="307">
        <v>0</v>
      </c>
      <c r="BZ95" s="307">
        <v>0</v>
      </c>
      <c r="CA95" s="307">
        <v>1</v>
      </c>
      <c r="CB95" s="307">
        <v>1</v>
      </c>
      <c r="CC95" s="307">
        <v>0</v>
      </c>
      <c r="CD95" s="300">
        <v>0</v>
      </c>
      <c r="CE95" s="300">
        <v>0</v>
      </c>
      <c r="CF95" s="300">
        <v>0</v>
      </c>
      <c r="CG95" s="300">
        <v>1</v>
      </c>
      <c r="CH95" s="300">
        <v>0</v>
      </c>
      <c r="CI95" s="304">
        <v>1</v>
      </c>
      <c r="CJ95" s="304">
        <v>0</v>
      </c>
      <c r="CK95" s="297">
        <v>0</v>
      </c>
      <c r="CL95" s="297">
        <v>0</v>
      </c>
      <c r="CM95" s="297">
        <v>1</v>
      </c>
      <c r="CN95" s="297">
        <v>0</v>
      </c>
      <c r="CO95" s="307">
        <v>0</v>
      </c>
      <c r="CP95" s="307">
        <v>1</v>
      </c>
      <c r="CQ95" s="307">
        <v>0</v>
      </c>
      <c r="CR95" s="307">
        <v>1</v>
      </c>
      <c r="CS95" s="307">
        <v>0</v>
      </c>
      <c r="CT95" s="307">
        <v>0</v>
      </c>
      <c r="CU95" s="307">
        <v>0</v>
      </c>
      <c r="CV95" s="307">
        <v>0</v>
      </c>
      <c r="CW95" s="307">
        <v>0</v>
      </c>
      <c r="CX95" s="305">
        <v>0</v>
      </c>
      <c r="CY95" s="305">
        <v>1</v>
      </c>
      <c r="CZ95" s="303">
        <v>1</v>
      </c>
      <c r="DA95" s="303">
        <v>0</v>
      </c>
      <c r="DB95" s="303">
        <v>1</v>
      </c>
      <c r="DC95" s="303">
        <v>0</v>
      </c>
      <c r="DD95" s="305">
        <v>0</v>
      </c>
      <c r="DE95" s="305">
        <v>0</v>
      </c>
      <c r="DF95" s="305">
        <v>0</v>
      </c>
      <c r="DG95" s="305">
        <v>0</v>
      </c>
      <c r="DH95" s="309">
        <v>0</v>
      </c>
      <c r="DI95" s="309">
        <v>0</v>
      </c>
      <c r="DJ95" s="309">
        <v>0</v>
      </c>
      <c r="DK95" s="309">
        <v>0</v>
      </c>
      <c r="DL95" s="298">
        <v>0</v>
      </c>
      <c r="DM95" s="298">
        <v>0</v>
      </c>
      <c r="DN95" s="298">
        <v>0</v>
      </c>
      <c r="DO95" s="298">
        <v>0</v>
      </c>
      <c r="DP95" s="306">
        <v>0</v>
      </c>
      <c r="DQ95" s="306">
        <v>0</v>
      </c>
      <c r="DR95" s="306">
        <v>0</v>
      </c>
      <c r="DS95" s="306">
        <v>0</v>
      </c>
      <c r="DT95" s="297">
        <v>0</v>
      </c>
      <c r="DU95" s="297">
        <v>0</v>
      </c>
      <c r="DV95" s="297">
        <v>0</v>
      </c>
      <c r="DW95" s="297">
        <v>0</v>
      </c>
      <c r="DX95" s="306">
        <v>0</v>
      </c>
      <c r="DY95" s="306">
        <v>0</v>
      </c>
      <c r="DZ95" s="306">
        <v>0</v>
      </c>
      <c r="EA95" s="306">
        <v>0</v>
      </c>
      <c r="EB95" s="307">
        <v>0</v>
      </c>
      <c r="EC95" s="307">
        <v>1</v>
      </c>
    </row>
    <row r="96" spans="1:137" x14ac:dyDescent="0.35">
      <c r="A96" s="294">
        <v>17300</v>
      </c>
      <c r="B96" s="343">
        <v>42380</v>
      </c>
      <c r="C96" s="344">
        <v>0.54166666666666663</v>
      </c>
      <c r="D96" s="294">
        <v>0</v>
      </c>
      <c r="E96" s="294">
        <v>1</v>
      </c>
      <c r="F96" s="294">
        <v>31</v>
      </c>
      <c r="G96" s="294">
        <v>175</v>
      </c>
      <c r="H96" s="294">
        <v>73</v>
      </c>
      <c r="I96" s="294" t="s">
        <v>758</v>
      </c>
      <c r="J96" s="296">
        <v>1</v>
      </c>
      <c r="K96" s="296">
        <v>0</v>
      </c>
      <c r="L96" s="296">
        <v>0</v>
      </c>
      <c r="M96" s="297">
        <v>1</v>
      </c>
      <c r="N96" s="297">
        <v>0</v>
      </c>
      <c r="O96" s="297">
        <v>0</v>
      </c>
      <c r="P96" s="298">
        <v>178</v>
      </c>
      <c r="Q96" s="299">
        <v>1</v>
      </c>
      <c r="R96" s="299">
        <v>0</v>
      </c>
      <c r="S96" s="299">
        <v>0</v>
      </c>
      <c r="T96" s="299">
        <v>0</v>
      </c>
      <c r="U96" s="300">
        <v>1</v>
      </c>
      <c r="V96" s="300">
        <v>0</v>
      </c>
      <c r="W96" s="300">
        <v>0</v>
      </c>
      <c r="X96" s="300">
        <v>0</v>
      </c>
      <c r="Y96" s="300">
        <v>0</v>
      </c>
      <c r="Z96" s="300">
        <v>0</v>
      </c>
      <c r="AA96" s="300">
        <v>0</v>
      </c>
      <c r="AB96" s="300">
        <v>0</v>
      </c>
      <c r="AC96" s="305">
        <v>0</v>
      </c>
      <c r="AD96" s="305">
        <v>0</v>
      </c>
      <c r="AE96" s="305">
        <v>1</v>
      </c>
      <c r="AF96" s="305">
        <v>0</v>
      </c>
      <c r="AG96" s="305">
        <v>0</v>
      </c>
      <c r="AH96" s="303">
        <v>1</v>
      </c>
      <c r="AI96" s="303">
        <v>0</v>
      </c>
      <c r="AJ96" s="303">
        <v>0</v>
      </c>
      <c r="AK96" s="303">
        <v>0</v>
      </c>
      <c r="AL96" s="303">
        <v>0</v>
      </c>
      <c r="AM96" s="304">
        <v>0</v>
      </c>
      <c r="AN96" s="304">
        <v>1</v>
      </c>
      <c r="AO96" s="304">
        <v>0</v>
      </c>
      <c r="AP96" s="304">
        <v>0</v>
      </c>
      <c r="AQ96" s="300">
        <v>0</v>
      </c>
      <c r="AR96" s="300">
        <v>1</v>
      </c>
      <c r="AS96" s="300">
        <v>0</v>
      </c>
      <c r="AT96" s="305">
        <v>0</v>
      </c>
      <c r="AU96" s="305">
        <v>1</v>
      </c>
      <c r="AV96" s="305">
        <v>0</v>
      </c>
      <c r="AW96" s="306">
        <v>0</v>
      </c>
      <c r="AX96" s="306">
        <v>0</v>
      </c>
      <c r="AY96" s="306">
        <v>1</v>
      </c>
      <c r="AZ96" s="306">
        <v>0</v>
      </c>
      <c r="BA96" s="306">
        <v>0</v>
      </c>
      <c r="BB96" s="305">
        <v>1</v>
      </c>
      <c r="BC96" s="305">
        <v>0</v>
      </c>
      <c r="BD96" s="305">
        <v>0</v>
      </c>
      <c r="BE96" s="305">
        <v>0</v>
      </c>
      <c r="BF96" s="300">
        <v>0</v>
      </c>
      <c r="BG96" s="300">
        <v>0</v>
      </c>
      <c r="BH96" s="300">
        <v>1</v>
      </c>
      <c r="BI96" s="300">
        <v>0</v>
      </c>
      <c r="BJ96" s="300">
        <v>0</v>
      </c>
      <c r="BK96" s="297">
        <v>0</v>
      </c>
      <c r="BL96" s="297">
        <v>0</v>
      </c>
      <c r="BM96" s="297">
        <v>1</v>
      </c>
      <c r="BN96" s="297">
        <v>0</v>
      </c>
      <c r="BO96" s="297">
        <v>0</v>
      </c>
      <c r="BP96" s="297">
        <v>1</v>
      </c>
      <c r="BQ96" s="297">
        <v>0</v>
      </c>
      <c r="BR96" s="297">
        <v>0</v>
      </c>
      <c r="BS96" s="305">
        <v>1</v>
      </c>
      <c r="BT96" s="305">
        <v>0</v>
      </c>
      <c r="BU96" s="305">
        <v>0</v>
      </c>
      <c r="BV96" s="305">
        <v>0</v>
      </c>
      <c r="BW96" s="307">
        <v>1</v>
      </c>
      <c r="BX96" s="307">
        <v>0</v>
      </c>
      <c r="BY96" s="307">
        <v>0</v>
      </c>
      <c r="BZ96" s="307">
        <v>0</v>
      </c>
      <c r="CA96" s="307">
        <v>0</v>
      </c>
      <c r="CB96" s="307">
        <v>0</v>
      </c>
      <c r="CC96" s="307">
        <v>1</v>
      </c>
      <c r="CD96" s="300">
        <v>0</v>
      </c>
      <c r="CE96" s="300">
        <v>0</v>
      </c>
      <c r="CF96" s="300">
        <v>1</v>
      </c>
      <c r="CG96" s="300">
        <v>0</v>
      </c>
      <c r="CH96" s="300">
        <v>0</v>
      </c>
      <c r="CI96" s="304">
        <v>0</v>
      </c>
      <c r="CJ96" s="304">
        <v>1</v>
      </c>
      <c r="CK96" s="297">
        <v>0</v>
      </c>
      <c r="CL96" s="297">
        <v>1</v>
      </c>
      <c r="CM96" s="297">
        <v>0</v>
      </c>
      <c r="CN96" s="297">
        <v>0</v>
      </c>
      <c r="CO96" s="307">
        <v>1</v>
      </c>
      <c r="CP96" s="307">
        <v>0</v>
      </c>
      <c r="CQ96" s="307">
        <v>0</v>
      </c>
      <c r="CZ96" s="303">
        <v>0</v>
      </c>
      <c r="DA96" s="303">
        <v>0</v>
      </c>
      <c r="DB96" s="303">
        <v>0</v>
      </c>
      <c r="DC96" s="303">
        <v>0</v>
      </c>
      <c r="DD96" s="305">
        <v>0</v>
      </c>
      <c r="DE96" s="305">
        <v>0</v>
      </c>
      <c r="DF96" s="305">
        <v>0</v>
      </c>
      <c r="DG96" s="305">
        <v>0</v>
      </c>
      <c r="DH96" s="309">
        <v>1</v>
      </c>
      <c r="DI96" s="309">
        <v>0</v>
      </c>
      <c r="DJ96" s="309">
        <v>0</v>
      </c>
      <c r="DK96" s="309">
        <v>1</v>
      </c>
      <c r="DL96" s="298">
        <v>0</v>
      </c>
      <c r="DM96" s="298">
        <v>0</v>
      </c>
      <c r="DN96" s="298">
        <v>0</v>
      </c>
      <c r="DO96" s="298">
        <v>0</v>
      </c>
      <c r="DP96" s="306">
        <v>0</v>
      </c>
      <c r="DQ96" s="306">
        <v>0</v>
      </c>
      <c r="DR96" s="306">
        <v>0</v>
      </c>
      <c r="DS96" s="306">
        <v>0</v>
      </c>
      <c r="DT96" s="297">
        <v>0</v>
      </c>
      <c r="DU96" s="297">
        <v>0</v>
      </c>
      <c r="DV96" s="297">
        <v>0</v>
      </c>
      <c r="DW96" s="297">
        <v>0</v>
      </c>
      <c r="DX96" s="306">
        <v>0</v>
      </c>
      <c r="DY96" s="306">
        <v>0</v>
      </c>
      <c r="DZ96" s="306">
        <v>0</v>
      </c>
      <c r="EA96" s="306">
        <v>0</v>
      </c>
      <c r="EB96" s="307">
        <v>1</v>
      </c>
      <c r="EC96" s="307">
        <v>0</v>
      </c>
      <c r="ED96" s="310">
        <v>1</v>
      </c>
      <c r="EF96" s="311" t="s">
        <v>26</v>
      </c>
      <c r="EG96" s="312">
        <v>1</v>
      </c>
    </row>
    <row r="97" spans="1:136" x14ac:dyDescent="0.35">
      <c r="A97" s="294">
        <v>17265</v>
      </c>
      <c r="B97" s="343">
        <v>42380</v>
      </c>
      <c r="C97" s="344">
        <v>0.6333333333333333</v>
      </c>
      <c r="D97" s="294">
        <v>0</v>
      </c>
      <c r="E97" s="294">
        <v>1</v>
      </c>
      <c r="F97" s="294">
        <v>57</v>
      </c>
      <c r="G97" s="294">
        <v>172</v>
      </c>
      <c r="H97" s="294">
        <v>80</v>
      </c>
      <c r="I97" s="294" t="s">
        <v>758</v>
      </c>
      <c r="J97" s="296">
        <v>1</v>
      </c>
      <c r="K97" s="296">
        <v>0</v>
      </c>
      <c r="L97" s="296">
        <v>0</v>
      </c>
      <c r="M97" s="297">
        <v>0</v>
      </c>
      <c r="N97" s="297">
        <v>1</v>
      </c>
      <c r="O97" s="297">
        <v>0</v>
      </c>
      <c r="P97" s="298">
        <v>165</v>
      </c>
      <c r="Q97" s="299">
        <v>1</v>
      </c>
      <c r="R97" s="299">
        <v>0</v>
      </c>
      <c r="S97" s="299">
        <v>0</v>
      </c>
      <c r="T97" s="299">
        <v>0</v>
      </c>
      <c r="U97" s="300">
        <v>1</v>
      </c>
      <c r="V97" s="300">
        <v>0</v>
      </c>
      <c r="W97" s="300">
        <v>0</v>
      </c>
      <c r="X97" s="300">
        <v>0</v>
      </c>
      <c r="Y97" s="300">
        <v>0</v>
      </c>
      <c r="Z97" s="300">
        <v>0</v>
      </c>
      <c r="AA97" s="300">
        <v>0</v>
      </c>
      <c r="AB97" s="300">
        <v>0</v>
      </c>
      <c r="AC97" s="305">
        <v>0</v>
      </c>
      <c r="AD97" s="305">
        <v>0</v>
      </c>
      <c r="AE97" s="305">
        <v>1</v>
      </c>
      <c r="AF97" s="305">
        <v>0</v>
      </c>
      <c r="AG97" s="305">
        <v>0</v>
      </c>
      <c r="AH97" s="303">
        <v>1</v>
      </c>
      <c r="AI97" s="303">
        <v>0</v>
      </c>
      <c r="AJ97" s="303">
        <v>0</v>
      </c>
      <c r="AK97" s="303">
        <v>0</v>
      </c>
      <c r="AL97" s="303">
        <v>0</v>
      </c>
      <c r="AM97" s="304">
        <v>0</v>
      </c>
      <c r="AN97" s="304">
        <v>0</v>
      </c>
      <c r="AO97" s="304">
        <v>1</v>
      </c>
      <c r="AP97" s="304">
        <v>0</v>
      </c>
      <c r="AQ97" s="300">
        <v>0</v>
      </c>
      <c r="AR97" s="300">
        <v>1</v>
      </c>
      <c r="AS97" s="300">
        <v>0</v>
      </c>
      <c r="AT97" s="305">
        <v>1</v>
      </c>
      <c r="AU97" s="305">
        <v>0</v>
      </c>
      <c r="AV97" s="305">
        <v>0</v>
      </c>
      <c r="AW97" s="306">
        <v>0</v>
      </c>
      <c r="AX97" s="306">
        <v>0</v>
      </c>
      <c r="AY97" s="306">
        <v>1</v>
      </c>
      <c r="AZ97" s="306">
        <v>0</v>
      </c>
      <c r="BA97" s="306">
        <v>0</v>
      </c>
      <c r="BB97" s="305">
        <v>1</v>
      </c>
      <c r="BC97" s="305">
        <v>0</v>
      </c>
      <c r="BD97" s="305">
        <v>0</v>
      </c>
      <c r="BE97" s="305">
        <v>0</v>
      </c>
      <c r="BF97" s="300">
        <v>0</v>
      </c>
      <c r="BG97" s="300">
        <v>0</v>
      </c>
      <c r="BH97" s="300">
        <v>0</v>
      </c>
      <c r="BI97" s="300">
        <v>1</v>
      </c>
      <c r="BJ97" s="300">
        <v>0</v>
      </c>
      <c r="BK97" s="297">
        <v>0</v>
      </c>
      <c r="BL97" s="297">
        <v>0</v>
      </c>
      <c r="BM97" s="297">
        <v>1</v>
      </c>
      <c r="BN97" s="297">
        <v>0</v>
      </c>
      <c r="BO97" s="297">
        <v>0</v>
      </c>
      <c r="BP97" s="297">
        <v>0</v>
      </c>
      <c r="BQ97" s="297">
        <v>0</v>
      </c>
      <c r="BR97" s="297">
        <v>0</v>
      </c>
      <c r="BS97" s="305">
        <v>0</v>
      </c>
      <c r="BT97" s="305">
        <v>0</v>
      </c>
      <c r="BU97" s="305">
        <v>1</v>
      </c>
      <c r="BV97" s="305">
        <v>0</v>
      </c>
      <c r="BW97" s="307">
        <v>1</v>
      </c>
      <c r="BX97" s="307">
        <v>0</v>
      </c>
      <c r="BY97" s="307">
        <v>0</v>
      </c>
      <c r="BZ97" s="307">
        <v>0</v>
      </c>
      <c r="CA97" s="307">
        <v>0</v>
      </c>
      <c r="CB97" s="307">
        <v>0</v>
      </c>
      <c r="CC97" s="307">
        <v>1</v>
      </c>
      <c r="CD97" s="300">
        <v>0</v>
      </c>
      <c r="CE97" s="300">
        <v>0</v>
      </c>
      <c r="CF97" s="300">
        <v>1</v>
      </c>
      <c r="CG97" s="300">
        <v>0</v>
      </c>
      <c r="CH97" s="300">
        <v>0</v>
      </c>
      <c r="CI97" s="304">
        <v>1</v>
      </c>
      <c r="CJ97" s="304">
        <v>0</v>
      </c>
      <c r="CK97" s="297">
        <v>0</v>
      </c>
      <c r="CL97" s="297">
        <v>1</v>
      </c>
      <c r="CM97" s="297">
        <v>0</v>
      </c>
      <c r="CN97" s="297">
        <v>0</v>
      </c>
      <c r="CO97" s="307">
        <v>0</v>
      </c>
      <c r="CP97" s="307">
        <v>1</v>
      </c>
      <c r="CQ97" s="307">
        <v>0</v>
      </c>
      <c r="CZ97" s="303">
        <v>1</v>
      </c>
      <c r="DA97" s="303">
        <v>0</v>
      </c>
      <c r="DB97" s="303">
        <v>0</v>
      </c>
      <c r="DC97" s="303">
        <v>1</v>
      </c>
      <c r="DD97" s="305">
        <v>0</v>
      </c>
      <c r="DE97" s="305">
        <v>0</v>
      </c>
      <c r="DF97" s="305">
        <v>0</v>
      </c>
      <c r="DG97" s="305">
        <v>0</v>
      </c>
      <c r="DH97" s="309">
        <v>1</v>
      </c>
      <c r="DI97" s="309">
        <v>0</v>
      </c>
      <c r="DJ97" s="309">
        <v>0</v>
      </c>
      <c r="DK97" s="309">
        <v>1</v>
      </c>
      <c r="DL97" s="298">
        <v>0</v>
      </c>
      <c r="DM97" s="298">
        <v>0</v>
      </c>
      <c r="DN97" s="298">
        <v>0</v>
      </c>
      <c r="DO97" s="298">
        <v>0</v>
      </c>
      <c r="DP97" s="306">
        <v>0</v>
      </c>
      <c r="DQ97" s="306">
        <v>0</v>
      </c>
      <c r="DR97" s="306">
        <v>0</v>
      </c>
      <c r="DS97" s="306">
        <v>0</v>
      </c>
      <c r="DT97" s="297">
        <v>0</v>
      </c>
      <c r="DU97" s="297">
        <v>0</v>
      </c>
      <c r="DV97" s="297">
        <v>0</v>
      </c>
      <c r="DW97" s="297">
        <v>0</v>
      </c>
      <c r="DX97" s="306">
        <v>0</v>
      </c>
      <c r="DY97" s="306">
        <v>0</v>
      </c>
      <c r="DZ97" s="306">
        <v>0</v>
      </c>
      <c r="EA97" s="306">
        <v>0</v>
      </c>
      <c r="EB97" s="307">
        <v>0</v>
      </c>
      <c r="EC97" s="307">
        <v>1</v>
      </c>
    </row>
    <row r="98" spans="1:136" x14ac:dyDescent="0.35">
      <c r="A98" s="294">
        <v>17264</v>
      </c>
      <c r="B98" s="343">
        <v>42380</v>
      </c>
      <c r="C98" s="344">
        <v>0.58333333333333337</v>
      </c>
      <c r="D98" s="294">
        <v>1</v>
      </c>
      <c r="E98" s="294">
        <v>0</v>
      </c>
      <c r="F98" s="294">
        <v>41</v>
      </c>
      <c r="G98" s="294">
        <v>172</v>
      </c>
      <c r="H98" s="294">
        <v>58</v>
      </c>
      <c r="I98" s="294" t="s">
        <v>758</v>
      </c>
      <c r="J98" s="296">
        <v>1</v>
      </c>
      <c r="K98" s="296">
        <v>0</v>
      </c>
      <c r="L98" s="296">
        <v>0</v>
      </c>
      <c r="M98" s="297">
        <v>1</v>
      </c>
      <c r="N98" s="297">
        <v>0</v>
      </c>
      <c r="O98" s="297">
        <v>0</v>
      </c>
      <c r="P98" s="298">
        <v>165</v>
      </c>
      <c r="Q98" s="299">
        <v>1</v>
      </c>
      <c r="R98" s="299">
        <v>0</v>
      </c>
      <c r="S98" s="299">
        <v>0</v>
      </c>
      <c r="T98" s="299">
        <v>0</v>
      </c>
      <c r="U98" s="300">
        <v>1</v>
      </c>
      <c r="V98" s="300">
        <v>0</v>
      </c>
      <c r="W98" s="300">
        <v>0</v>
      </c>
      <c r="X98" s="300">
        <v>0</v>
      </c>
      <c r="Y98" s="300">
        <v>0</v>
      </c>
      <c r="Z98" s="300">
        <v>0</v>
      </c>
      <c r="AA98" s="300">
        <v>0</v>
      </c>
      <c r="AB98" s="300">
        <v>0</v>
      </c>
      <c r="AC98" s="305">
        <v>0</v>
      </c>
      <c r="AD98" s="305">
        <v>1</v>
      </c>
      <c r="AE98" s="305">
        <v>0</v>
      </c>
      <c r="AF98" s="305">
        <v>0</v>
      </c>
      <c r="AG98" s="305">
        <v>0</v>
      </c>
      <c r="AH98" s="303">
        <v>0</v>
      </c>
      <c r="AI98" s="303">
        <v>1</v>
      </c>
      <c r="AJ98" s="303">
        <v>0</v>
      </c>
      <c r="AK98" s="303">
        <v>0</v>
      </c>
      <c r="AL98" s="303">
        <v>0</v>
      </c>
      <c r="AM98" s="304">
        <v>0</v>
      </c>
      <c r="AN98" s="304">
        <v>1</v>
      </c>
      <c r="AO98" s="304">
        <v>1</v>
      </c>
      <c r="AP98" s="304">
        <v>0</v>
      </c>
      <c r="AQ98" s="300">
        <v>0</v>
      </c>
      <c r="AR98" s="300">
        <v>1</v>
      </c>
      <c r="AS98" s="300">
        <v>0</v>
      </c>
      <c r="AT98" s="305">
        <v>1</v>
      </c>
      <c r="AU98" s="305">
        <v>0</v>
      </c>
      <c r="AV98" s="305">
        <v>0</v>
      </c>
      <c r="AW98" s="306">
        <v>0</v>
      </c>
      <c r="AX98" s="306">
        <v>0</v>
      </c>
      <c r="AY98" s="306">
        <v>1</v>
      </c>
      <c r="AZ98" s="306">
        <v>0</v>
      </c>
      <c r="BA98" s="306">
        <v>0</v>
      </c>
      <c r="BB98" s="305">
        <v>1</v>
      </c>
      <c r="BC98" s="305">
        <v>0</v>
      </c>
      <c r="BD98" s="305">
        <v>0</v>
      </c>
      <c r="BE98" s="305">
        <v>0</v>
      </c>
      <c r="BF98" s="300">
        <v>0</v>
      </c>
      <c r="BG98" s="300">
        <v>1</v>
      </c>
      <c r="BH98" s="300">
        <v>0</v>
      </c>
      <c r="BI98" s="300">
        <v>0</v>
      </c>
      <c r="BJ98" s="300">
        <v>0</v>
      </c>
      <c r="BK98" s="297">
        <v>0</v>
      </c>
      <c r="BL98" s="297">
        <v>0</v>
      </c>
      <c r="BM98" s="297">
        <v>1</v>
      </c>
      <c r="BN98" s="297">
        <v>0</v>
      </c>
      <c r="BO98" s="297">
        <v>0</v>
      </c>
      <c r="BP98" s="297">
        <v>0</v>
      </c>
      <c r="BQ98" s="297">
        <v>0</v>
      </c>
      <c r="BR98" s="297">
        <v>0</v>
      </c>
      <c r="BS98" s="305">
        <v>1</v>
      </c>
      <c r="BT98" s="305">
        <v>0</v>
      </c>
      <c r="BU98" s="305">
        <v>0</v>
      </c>
      <c r="BV98" s="305">
        <v>0</v>
      </c>
      <c r="BW98" s="307">
        <v>1</v>
      </c>
      <c r="BX98" s="307">
        <v>0</v>
      </c>
      <c r="BY98" s="307">
        <v>0</v>
      </c>
      <c r="BZ98" s="307">
        <v>0</v>
      </c>
      <c r="CA98" s="307">
        <v>0</v>
      </c>
      <c r="CB98" s="307">
        <v>1</v>
      </c>
      <c r="CC98" s="307">
        <v>0</v>
      </c>
      <c r="CD98" s="300">
        <v>0</v>
      </c>
      <c r="CE98" s="300">
        <v>0</v>
      </c>
      <c r="CF98" s="300">
        <v>0</v>
      </c>
      <c r="CG98" s="300">
        <v>1</v>
      </c>
      <c r="CH98" s="300">
        <v>0</v>
      </c>
      <c r="CI98" s="304">
        <v>1</v>
      </c>
      <c r="CJ98" s="304">
        <v>0</v>
      </c>
      <c r="CK98" s="297">
        <v>0</v>
      </c>
      <c r="CL98" s="297">
        <v>1</v>
      </c>
      <c r="CM98" s="297">
        <v>0</v>
      </c>
      <c r="CN98" s="297">
        <v>0</v>
      </c>
      <c r="CO98" s="307">
        <v>0</v>
      </c>
      <c r="CP98" s="307">
        <v>1</v>
      </c>
      <c r="CQ98" s="307">
        <v>0</v>
      </c>
      <c r="CR98" s="307">
        <v>0</v>
      </c>
      <c r="CS98" s="307">
        <v>0</v>
      </c>
      <c r="CT98" s="307">
        <v>0</v>
      </c>
      <c r="CU98" s="307">
        <v>1</v>
      </c>
      <c r="CV98" s="307">
        <v>0</v>
      </c>
      <c r="CW98" s="307">
        <v>0</v>
      </c>
      <c r="CX98" s="305">
        <v>0</v>
      </c>
      <c r="CY98" s="305">
        <v>1</v>
      </c>
      <c r="CZ98" s="303">
        <v>1</v>
      </c>
      <c r="DA98" s="303">
        <v>0</v>
      </c>
      <c r="DB98" s="303">
        <v>0</v>
      </c>
      <c r="DC98" s="303">
        <v>1</v>
      </c>
      <c r="DD98" s="305">
        <v>0</v>
      </c>
      <c r="DE98" s="305">
        <v>0</v>
      </c>
      <c r="DF98" s="305">
        <v>0</v>
      </c>
      <c r="DG98" s="305">
        <v>0</v>
      </c>
      <c r="DH98" s="309">
        <v>1</v>
      </c>
      <c r="DI98" s="309">
        <v>0</v>
      </c>
      <c r="DJ98" s="309">
        <v>0</v>
      </c>
      <c r="DK98" s="309">
        <v>1</v>
      </c>
      <c r="DL98" s="298">
        <v>0</v>
      </c>
      <c r="DM98" s="298">
        <v>0</v>
      </c>
      <c r="DN98" s="298">
        <v>0</v>
      </c>
      <c r="DO98" s="298">
        <v>0</v>
      </c>
      <c r="DP98" s="306">
        <v>0</v>
      </c>
      <c r="DQ98" s="306">
        <v>0</v>
      </c>
      <c r="DR98" s="306">
        <v>0</v>
      </c>
      <c r="DS98" s="306">
        <v>0</v>
      </c>
      <c r="DT98" s="297">
        <v>0</v>
      </c>
      <c r="DU98" s="297">
        <v>0</v>
      </c>
      <c r="DV98" s="297">
        <v>0</v>
      </c>
      <c r="DW98" s="297">
        <v>0</v>
      </c>
      <c r="DX98" s="306">
        <v>0</v>
      </c>
      <c r="DY98" s="306">
        <v>0</v>
      </c>
      <c r="DZ98" s="306">
        <v>0</v>
      </c>
      <c r="EA98" s="306">
        <v>0</v>
      </c>
      <c r="EB98" s="307">
        <v>0</v>
      </c>
      <c r="EC98" s="307">
        <v>1</v>
      </c>
    </row>
    <row r="99" spans="1:136" x14ac:dyDescent="0.35">
      <c r="A99" s="294">
        <v>14065</v>
      </c>
      <c r="B99" s="343">
        <v>42378</v>
      </c>
      <c r="C99" s="344">
        <v>0.60416666666666663</v>
      </c>
      <c r="D99" s="294">
        <v>0</v>
      </c>
      <c r="E99" s="294">
        <v>1</v>
      </c>
      <c r="F99" s="294">
        <v>51</v>
      </c>
      <c r="G99" s="294">
        <v>163</v>
      </c>
      <c r="H99" s="294">
        <v>76</v>
      </c>
      <c r="I99" s="294" t="s">
        <v>758</v>
      </c>
      <c r="J99" s="296">
        <v>1</v>
      </c>
      <c r="K99" s="296">
        <v>0</v>
      </c>
      <c r="L99" s="296">
        <v>0</v>
      </c>
      <c r="M99" s="297">
        <v>1</v>
      </c>
      <c r="N99" s="297">
        <v>0</v>
      </c>
      <c r="O99" s="297">
        <v>0</v>
      </c>
      <c r="P99" s="298">
        <v>160</v>
      </c>
      <c r="Q99" s="299">
        <v>1</v>
      </c>
      <c r="R99" s="299">
        <v>0</v>
      </c>
      <c r="S99" s="299">
        <v>0</v>
      </c>
      <c r="T99" s="299">
        <v>0</v>
      </c>
      <c r="U99" s="300">
        <v>0</v>
      </c>
      <c r="V99" s="300">
        <v>0</v>
      </c>
      <c r="W99" s="300">
        <v>0</v>
      </c>
      <c r="X99" s="300">
        <v>0</v>
      </c>
      <c r="Y99" s="300">
        <v>0</v>
      </c>
      <c r="Z99" s="300">
        <v>0</v>
      </c>
      <c r="AA99" s="300">
        <v>0</v>
      </c>
      <c r="AB99" s="300">
        <v>1</v>
      </c>
      <c r="AC99" s="305">
        <v>0</v>
      </c>
      <c r="AD99" s="305">
        <v>0</v>
      </c>
      <c r="AE99" s="305">
        <v>1</v>
      </c>
      <c r="AF99" s="305">
        <v>0</v>
      </c>
      <c r="AG99" s="305">
        <v>0</v>
      </c>
      <c r="AH99" s="303">
        <v>1</v>
      </c>
      <c r="AI99" s="303">
        <v>0</v>
      </c>
      <c r="AJ99" s="303">
        <v>0</v>
      </c>
      <c r="AK99" s="303">
        <v>0</v>
      </c>
      <c r="AL99" s="303">
        <v>0</v>
      </c>
      <c r="AM99" s="304">
        <v>0</v>
      </c>
      <c r="AN99" s="304">
        <v>1</v>
      </c>
      <c r="AO99" s="304">
        <v>0</v>
      </c>
      <c r="AP99" s="304">
        <v>0</v>
      </c>
      <c r="AQ99" s="300">
        <v>0</v>
      </c>
      <c r="AR99" s="300">
        <v>1</v>
      </c>
      <c r="AS99" s="300">
        <v>0</v>
      </c>
      <c r="AT99" s="305">
        <v>1</v>
      </c>
      <c r="AU99" s="305">
        <v>0</v>
      </c>
      <c r="AV99" s="305">
        <v>0</v>
      </c>
      <c r="AW99" s="306">
        <v>0</v>
      </c>
      <c r="AX99" s="306">
        <v>0</v>
      </c>
      <c r="AY99" s="306">
        <v>1</v>
      </c>
      <c r="AZ99" s="306">
        <v>0</v>
      </c>
      <c r="BA99" s="306">
        <v>0</v>
      </c>
      <c r="BB99" s="305">
        <v>1</v>
      </c>
      <c r="BC99" s="305">
        <v>0</v>
      </c>
      <c r="BD99" s="305">
        <v>0</v>
      </c>
      <c r="BE99" s="305">
        <v>0</v>
      </c>
      <c r="BF99" s="300">
        <v>0</v>
      </c>
      <c r="BG99" s="300">
        <v>0</v>
      </c>
      <c r="BH99" s="300">
        <v>0</v>
      </c>
      <c r="BI99" s="300">
        <v>1</v>
      </c>
      <c r="BJ99" s="300">
        <v>0</v>
      </c>
      <c r="BK99" s="297">
        <v>0</v>
      </c>
      <c r="BL99" s="297">
        <v>0</v>
      </c>
      <c r="BM99" s="297">
        <v>1</v>
      </c>
      <c r="BN99" s="297">
        <v>0</v>
      </c>
      <c r="BO99" s="297">
        <v>0</v>
      </c>
      <c r="BP99" s="297">
        <v>0</v>
      </c>
      <c r="BQ99" s="297">
        <v>0</v>
      </c>
      <c r="BR99" s="297">
        <v>0</v>
      </c>
      <c r="BS99" s="305">
        <v>1</v>
      </c>
      <c r="BT99" s="305">
        <v>0</v>
      </c>
      <c r="BU99" s="305">
        <v>0</v>
      </c>
      <c r="BV99" s="305">
        <v>0</v>
      </c>
      <c r="BW99" s="307">
        <v>1</v>
      </c>
      <c r="BX99" s="307">
        <v>0</v>
      </c>
      <c r="BY99" s="307">
        <v>0</v>
      </c>
      <c r="BZ99" s="307">
        <v>0</v>
      </c>
      <c r="CA99" s="307">
        <v>0</v>
      </c>
      <c r="CB99" s="307">
        <v>0</v>
      </c>
      <c r="CC99" s="307">
        <v>1</v>
      </c>
      <c r="CD99" s="300">
        <v>0</v>
      </c>
      <c r="CE99" s="300">
        <v>1</v>
      </c>
      <c r="CF99" s="300">
        <v>0</v>
      </c>
      <c r="CG99" s="300">
        <v>0</v>
      </c>
      <c r="CH99" s="300">
        <v>0</v>
      </c>
      <c r="CI99" s="304">
        <v>1</v>
      </c>
      <c r="CJ99" s="304">
        <v>0</v>
      </c>
      <c r="CK99" s="297">
        <v>0</v>
      </c>
      <c r="CL99" s="297">
        <v>0</v>
      </c>
      <c r="CM99" s="297">
        <v>1</v>
      </c>
      <c r="CN99" s="297">
        <v>0</v>
      </c>
      <c r="CO99" s="307">
        <v>1</v>
      </c>
      <c r="CP99" s="307">
        <v>0</v>
      </c>
      <c r="CQ99" s="307">
        <v>0</v>
      </c>
      <c r="CZ99" s="303">
        <v>1</v>
      </c>
      <c r="DA99" s="303">
        <v>0</v>
      </c>
      <c r="DB99" s="303">
        <v>1</v>
      </c>
      <c r="DC99" s="303">
        <v>0</v>
      </c>
      <c r="DD99" s="305">
        <v>0</v>
      </c>
      <c r="DE99" s="305">
        <v>0</v>
      </c>
      <c r="DF99" s="305">
        <v>0</v>
      </c>
      <c r="DG99" s="305">
        <v>0</v>
      </c>
      <c r="DH99" s="309">
        <v>0</v>
      </c>
      <c r="DI99" s="309">
        <v>0</v>
      </c>
      <c r="DJ99" s="309">
        <v>0</v>
      </c>
      <c r="DK99" s="309">
        <v>0</v>
      </c>
      <c r="DL99" s="298">
        <v>0</v>
      </c>
      <c r="DM99" s="298">
        <v>0</v>
      </c>
      <c r="DN99" s="298">
        <v>0</v>
      </c>
      <c r="DO99" s="298">
        <v>0</v>
      </c>
      <c r="DP99" s="306">
        <v>0</v>
      </c>
      <c r="DQ99" s="306">
        <v>0</v>
      </c>
      <c r="DR99" s="306">
        <v>0</v>
      </c>
      <c r="DS99" s="306">
        <v>0</v>
      </c>
      <c r="DT99" s="297">
        <v>0</v>
      </c>
      <c r="DU99" s="297">
        <v>0</v>
      </c>
      <c r="DV99" s="297">
        <v>0</v>
      </c>
      <c r="DW99" s="297">
        <v>0</v>
      </c>
      <c r="DX99" s="306">
        <v>0</v>
      </c>
      <c r="DY99" s="306">
        <v>0</v>
      </c>
      <c r="DZ99" s="306">
        <v>0</v>
      </c>
      <c r="EA99" s="306">
        <v>0</v>
      </c>
      <c r="EB99" s="307">
        <v>0</v>
      </c>
      <c r="EC99" s="307">
        <v>1</v>
      </c>
    </row>
    <row r="100" spans="1:136" x14ac:dyDescent="0.35">
      <c r="A100" s="294">
        <v>17323</v>
      </c>
      <c r="B100" s="343">
        <v>42378</v>
      </c>
      <c r="C100" s="344">
        <v>0.5</v>
      </c>
      <c r="D100" s="294">
        <v>1</v>
      </c>
      <c r="E100" s="294">
        <v>0</v>
      </c>
      <c r="F100" s="294">
        <v>33</v>
      </c>
      <c r="G100" s="294">
        <v>154</v>
      </c>
      <c r="H100" s="294">
        <v>48</v>
      </c>
      <c r="I100" s="294" t="s">
        <v>758</v>
      </c>
      <c r="J100" s="296">
        <v>1</v>
      </c>
      <c r="K100" s="296">
        <v>0</v>
      </c>
      <c r="L100" s="296">
        <v>0</v>
      </c>
      <c r="M100" s="297">
        <v>1</v>
      </c>
      <c r="N100" s="297">
        <v>0</v>
      </c>
      <c r="O100" s="297">
        <v>0</v>
      </c>
      <c r="P100" s="298">
        <v>145</v>
      </c>
      <c r="Q100" s="299">
        <v>1</v>
      </c>
      <c r="R100" s="299">
        <v>0</v>
      </c>
      <c r="S100" s="299">
        <v>0</v>
      </c>
      <c r="T100" s="299">
        <v>0</v>
      </c>
      <c r="U100" s="300">
        <v>1</v>
      </c>
      <c r="V100" s="300">
        <v>0</v>
      </c>
      <c r="W100" s="300">
        <v>0</v>
      </c>
      <c r="X100" s="300">
        <v>0</v>
      </c>
      <c r="Y100" s="300">
        <v>0</v>
      </c>
      <c r="Z100" s="300">
        <v>0</v>
      </c>
      <c r="AA100" s="300">
        <v>0</v>
      </c>
      <c r="AB100" s="300">
        <v>0</v>
      </c>
      <c r="AC100" s="305">
        <v>0</v>
      </c>
      <c r="AD100" s="305">
        <v>1</v>
      </c>
      <c r="AE100" s="305">
        <v>0</v>
      </c>
      <c r="AF100" s="305">
        <v>0</v>
      </c>
      <c r="AG100" s="305">
        <v>0</v>
      </c>
      <c r="AH100" s="303">
        <v>1</v>
      </c>
      <c r="AI100" s="303">
        <v>0</v>
      </c>
      <c r="AJ100" s="303">
        <v>0</v>
      </c>
      <c r="AK100" s="303">
        <v>0</v>
      </c>
      <c r="AL100" s="303">
        <v>0</v>
      </c>
      <c r="AM100" s="304">
        <v>1</v>
      </c>
      <c r="AN100" s="304">
        <v>0</v>
      </c>
      <c r="AO100" s="304">
        <v>0</v>
      </c>
      <c r="AP100" s="304">
        <v>0</v>
      </c>
      <c r="AQ100" s="300">
        <v>0</v>
      </c>
      <c r="AR100" s="300">
        <v>1</v>
      </c>
      <c r="AS100" s="300">
        <v>0</v>
      </c>
      <c r="AT100" s="305">
        <v>1</v>
      </c>
      <c r="AU100" s="305">
        <v>0</v>
      </c>
      <c r="AV100" s="305">
        <v>0</v>
      </c>
      <c r="AW100" s="306">
        <v>0</v>
      </c>
      <c r="AX100" s="306">
        <v>0</v>
      </c>
      <c r="AY100" s="306">
        <v>1</v>
      </c>
      <c r="AZ100" s="306">
        <v>0</v>
      </c>
      <c r="BA100" s="306">
        <v>0</v>
      </c>
      <c r="BB100" s="305">
        <v>0</v>
      </c>
      <c r="BC100" s="305">
        <v>0</v>
      </c>
      <c r="BD100" s="305">
        <v>0</v>
      </c>
      <c r="BE100" s="305">
        <v>1</v>
      </c>
      <c r="BF100" s="300">
        <v>0</v>
      </c>
      <c r="BG100" s="300">
        <v>0</v>
      </c>
      <c r="BH100" s="300">
        <v>0</v>
      </c>
      <c r="BI100" s="300">
        <v>0</v>
      </c>
      <c r="BJ100" s="300">
        <v>1</v>
      </c>
      <c r="BK100" s="297">
        <v>0</v>
      </c>
      <c r="BL100" s="297">
        <v>0</v>
      </c>
      <c r="BM100" s="297">
        <v>0</v>
      </c>
      <c r="BN100" s="297">
        <v>0</v>
      </c>
      <c r="BO100" s="297">
        <v>1</v>
      </c>
      <c r="BP100" s="297">
        <v>0</v>
      </c>
      <c r="BQ100" s="297">
        <v>0</v>
      </c>
      <c r="BR100" s="297">
        <v>0</v>
      </c>
      <c r="BS100" s="305">
        <v>1</v>
      </c>
      <c r="BT100" s="305">
        <v>0</v>
      </c>
      <c r="BU100" s="305">
        <v>0</v>
      </c>
      <c r="BV100" s="305">
        <v>0</v>
      </c>
      <c r="BW100" s="307">
        <v>0</v>
      </c>
      <c r="BX100" s="307">
        <v>0</v>
      </c>
      <c r="BY100" s="307">
        <v>1</v>
      </c>
      <c r="BZ100" s="307">
        <v>0</v>
      </c>
      <c r="CA100" s="307">
        <v>0</v>
      </c>
      <c r="CB100" s="307">
        <v>1</v>
      </c>
      <c r="CC100" s="307">
        <v>0</v>
      </c>
      <c r="CD100" s="300">
        <v>1</v>
      </c>
      <c r="CE100" s="300">
        <v>0</v>
      </c>
      <c r="CF100" s="300">
        <v>0</v>
      </c>
      <c r="CG100" s="300">
        <v>0</v>
      </c>
      <c r="CH100" s="300">
        <v>0</v>
      </c>
      <c r="CI100" s="304">
        <v>1</v>
      </c>
      <c r="CJ100" s="304">
        <v>0</v>
      </c>
      <c r="CK100" s="297">
        <v>0</v>
      </c>
      <c r="CL100" s="297">
        <v>0</v>
      </c>
      <c r="CM100" s="297">
        <v>1</v>
      </c>
      <c r="CN100" s="297">
        <v>0</v>
      </c>
      <c r="CO100" s="307">
        <v>1</v>
      </c>
      <c r="CP100" s="307">
        <v>0</v>
      </c>
      <c r="CQ100" s="307">
        <v>0</v>
      </c>
      <c r="CR100" s="307">
        <v>0</v>
      </c>
      <c r="CS100" s="307">
        <v>0</v>
      </c>
      <c r="CT100" s="307">
        <v>1</v>
      </c>
      <c r="CU100" s="307">
        <v>0</v>
      </c>
      <c r="CV100" s="307">
        <v>0</v>
      </c>
      <c r="CW100" s="307">
        <v>0</v>
      </c>
      <c r="CX100" s="305">
        <v>0</v>
      </c>
      <c r="CY100" s="305">
        <v>1</v>
      </c>
      <c r="CZ100" s="303">
        <v>0</v>
      </c>
      <c r="DA100" s="303">
        <v>0</v>
      </c>
      <c r="DB100" s="303">
        <v>0</v>
      </c>
      <c r="DC100" s="303">
        <v>0</v>
      </c>
      <c r="DD100" s="305">
        <v>0</v>
      </c>
      <c r="DE100" s="305">
        <v>0</v>
      </c>
      <c r="DF100" s="305">
        <v>0</v>
      </c>
      <c r="DG100" s="305">
        <v>0</v>
      </c>
      <c r="DH100" s="309">
        <v>1</v>
      </c>
      <c r="DI100" s="309">
        <v>0</v>
      </c>
      <c r="DJ100" s="309">
        <v>1</v>
      </c>
      <c r="DK100" s="309">
        <v>0</v>
      </c>
      <c r="DL100" s="298">
        <v>0</v>
      </c>
      <c r="DM100" s="298">
        <v>0</v>
      </c>
      <c r="DN100" s="298">
        <v>0</v>
      </c>
      <c r="DO100" s="298">
        <v>0</v>
      </c>
      <c r="DP100" s="306">
        <v>0</v>
      </c>
      <c r="DQ100" s="306">
        <v>0</v>
      </c>
      <c r="DR100" s="306">
        <v>0</v>
      </c>
      <c r="DS100" s="306">
        <v>0</v>
      </c>
      <c r="DT100" s="297">
        <v>0</v>
      </c>
      <c r="DU100" s="297">
        <v>0</v>
      </c>
      <c r="DV100" s="297">
        <v>0</v>
      </c>
      <c r="DW100" s="297">
        <v>0</v>
      </c>
      <c r="DX100" s="306">
        <v>0</v>
      </c>
      <c r="DY100" s="306">
        <v>0</v>
      </c>
      <c r="DZ100" s="306">
        <v>0</v>
      </c>
      <c r="EA100" s="306">
        <v>0</v>
      </c>
      <c r="EB100" s="307">
        <v>0</v>
      </c>
      <c r="EC100" s="307">
        <v>1</v>
      </c>
    </row>
    <row r="101" spans="1:136" x14ac:dyDescent="0.35">
      <c r="A101" s="294">
        <v>17317</v>
      </c>
      <c r="B101" s="343">
        <v>42382</v>
      </c>
      <c r="C101" s="344">
        <v>0.60416666666666663</v>
      </c>
      <c r="D101" s="294">
        <v>1</v>
      </c>
      <c r="E101" s="294">
        <v>0</v>
      </c>
      <c r="F101" s="294">
        <v>58</v>
      </c>
      <c r="G101" s="294">
        <v>166</v>
      </c>
      <c r="H101" s="294">
        <v>75</v>
      </c>
      <c r="I101" s="294" t="s">
        <v>758</v>
      </c>
      <c r="J101" s="296">
        <v>1</v>
      </c>
      <c r="K101" s="296">
        <v>0</v>
      </c>
      <c r="L101" s="296">
        <v>0</v>
      </c>
      <c r="M101" s="297">
        <v>1</v>
      </c>
      <c r="N101" s="297">
        <v>0</v>
      </c>
      <c r="O101" s="297">
        <v>0</v>
      </c>
      <c r="P101" s="298">
        <v>0</v>
      </c>
      <c r="Q101" s="299">
        <v>0</v>
      </c>
      <c r="R101" s="299">
        <v>1</v>
      </c>
      <c r="S101" s="299">
        <v>0</v>
      </c>
      <c r="T101" s="299">
        <v>0</v>
      </c>
      <c r="U101" s="300">
        <v>0</v>
      </c>
      <c r="V101" s="300">
        <v>0</v>
      </c>
      <c r="W101" s="300">
        <v>1</v>
      </c>
      <c r="X101" s="300">
        <v>0</v>
      </c>
      <c r="Y101" s="300">
        <v>0</v>
      </c>
      <c r="Z101" s="300">
        <v>0</v>
      </c>
      <c r="AA101" s="300">
        <v>0</v>
      </c>
      <c r="AB101" s="300">
        <v>0</v>
      </c>
      <c r="AC101" s="305">
        <v>0</v>
      </c>
      <c r="AD101" s="305">
        <v>0</v>
      </c>
      <c r="AE101" s="305">
        <v>1</v>
      </c>
      <c r="AF101" s="305">
        <v>0</v>
      </c>
      <c r="AG101" s="305">
        <v>0</v>
      </c>
      <c r="AH101" s="303">
        <v>1</v>
      </c>
      <c r="AI101" s="303">
        <v>0</v>
      </c>
      <c r="AJ101" s="303">
        <v>0</v>
      </c>
      <c r="AK101" s="303">
        <v>0</v>
      </c>
      <c r="AL101" s="303">
        <v>0</v>
      </c>
      <c r="AM101" s="304">
        <v>0</v>
      </c>
      <c r="AN101" s="304">
        <v>0</v>
      </c>
      <c r="AO101" s="304">
        <v>1</v>
      </c>
      <c r="AP101" s="304">
        <v>0</v>
      </c>
      <c r="AQ101" s="300">
        <v>0</v>
      </c>
      <c r="AR101" s="300">
        <v>0</v>
      </c>
      <c r="AS101" s="300">
        <v>0</v>
      </c>
      <c r="AT101" s="305">
        <v>1</v>
      </c>
      <c r="AU101" s="305">
        <v>0</v>
      </c>
      <c r="AV101" s="305">
        <v>0</v>
      </c>
      <c r="AW101" s="306">
        <v>0</v>
      </c>
      <c r="AX101" s="306">
        <v>0</v>
      </c>
      <c r="AY101" s="306">
        <v>1</v>
      </c>
      <c r="AZ101" s="306">
        <v>0</v>
      </c>
      <c r="BA101" s="306">
        <v>0</v>
      </c>
      <c r="BB101" s="305">
        <v>0</v>
      </c>
      <c r="BC101" s="305">
        <v>0</v>
      </c>
      <c r="BD101" s="305">
        <v>0</v>
      </c>
      <c r="BE101" s="305">
        <v>1</v>
      </c>
      <c r="BF101" s="300">
        <v>0</v>
      </c>
      <c r="BG101" s="300">
        <v>0</v>
      </c>
      <c r="BH101" s="300">
        <v>0</v>
      </c>
      <c r="BI101" s="300">
        <v>0</v>
      </c>
      <c r="BJ101" s="300">
        <v>1</v>
      </c>
      <c r="BK101" s="297">
        <v>0</v>
      </c>
      <c r="BL101" s="297">
        <v>1</v>
      </c>
      <c r="BM101" s="297">
        <v>0</v>
      </c>
      <c r="BN101" s="297">
        <v>0</v>
      </c>
      <c r="BO101" s="297">
        <v>0</v>
      </c>
      <c r="BP101" s="297">
        <v>0</v>
      </c>
      <c r="BQ101" s="297">
        <v>0</v>
      </c>
      <c r="BR101" s="297">
        <v>0</v>
      </c>
      <c r="BS101" s="305">
        <v>1</v>
      </c>
      <c r="BT101" s="305">
        <v>0</v>
      </c>
      <c r="BU101" s="305">
        <v>0</v>
      </c>
      <c r="BV101" s="305">
        <v>0</v>
      </c>
      <c r="BW101" s="307">
        <v>0</v>
      </c>
      <c r="BX101" s="307">
        <v>0</v>
      </c>
      <c r="BY101" s="307">
        <v>1</v>
      </c>
      <c r="BZ101" s="307">
        <v>0</v>
      </c>
      <c r="CA101" s="307">
        <v>0</v>
      </c>
      <c r="CB101" s="307">
        <v>0</v>
      </c>
      <c r="CC101" s="307">
        <v>1</v>
      </c>
      <c r="CD101" s="300">
        <v>0</v>
      </c>
      <c r="CE101" s="300">
        <v>0</v>
      </c>
      <c r="CF101" s="300">
        <v>1</v>
      </c>
      <c r="CG101" s="300">
        <v>0</v>
      </c>
      <c r="CH101" s="300">
        <v>0</v>
      </c>
      <c r="CI101" s="304">
        <v>1</v>
      </c>
      <c r="CJ101" s="304">
        <v>0</v>
      </c>
      <c r="CK101" s="297">
        <v>0</v>
      </c>
      <c r="CL101" s="297">
        <v>1</v>
      </c>
      <c r="CM101" s="297">
        <v>0</v>
      </c>
      <c r="CN101" s="297">
        <v>0</v>
      </c>
      <c r="CO101" s="307">
        <v>0</v>
      </c>
      <c r="CP101" s="307">
        <v>1</v>
      </c>
      <c r="CQ101" s="307">
        <v>0</v>
      </c>
      <c r="CZ101" s="303">
        <v>1</v>
      </c>
      <c r="DA101" s="303">
        <v>0</v>
      </c>
      <c r="DB101" s="303">
        <v>0</v>
      </c>
      <c r="DC101" s="303">
        <v>1</v>
      </c>
      <c r="DD101" s="305">
        <v>0</v>
      </c>
      <c r="DE101" s="305">
        <v>0</v>
      </c>
      <c r="DF101" s="305">
        <v>0</v>
      </c>
      <c r="DG101" s="305">
        <v>0</v>
      </c>
      <c r="DH101" s="309">
        <v>0</v>
      </c>
      <c r="DI101" s="309">
        <v>0</v>
      </c>
      <c r="DJ101" s="309">
        <v>0</v>
      </c>
      <c r="DK101" s="309">
        <v>0</v>
      </c>
      <c r="DL101" s="298">
        <v>0</v>
      </c>
      <c r="DM101" s="298">
        <v>0</v>
      </c>
      <c r="DN101" s="298">
        <v>0</v>
      </c>
      <c r="DO101" s="298">
        <v>0</v>
      </c>
      <c r="DP101" s="306">
        <v>0</v>
      </c>
      <c r="DQ101" s="306">
        <v>0</v>
      </c>
      <c r="DR101" s="306">
        <v>0</v>
      </c>
      <c r="DS101" s="306">
        <v>0</v>
      </c>
      <c r="DT101" s="297">
        <v>0</v>
      </c>
      <c r="DU101" s="297">
        <v>0</v>
      </c>
      <c r="DV101" s="297">
        <v>0</v>
      </c>
      <c r="DW101" s="297">
        <v>0</v>
      </c>
      <c r="DX101" s="306">
        <v>0</v>
      </c>
      <c r="DY101" s="306">
        <v>0</v>
      </c>
      <c r="DZ101" s="306">
        <v>0</v>
      </c>
      <c r="EA101" s="306">
        <v>0</v>
      </c>
      <c r="EB101" s="307">
        <v>1</v>
      </c>
      <c r="EC101" s="307">
        <v>0</v>
      </c>
      <c r="ED101" s="310">
        <v>0</v>
      </c>
      <c r="EE101" s="310">
        <v>1</v>
      </c>
      <c r="EF101" s="311" t="s">
        <v>780</v>
      </c>
    </row>
    <row r="102" spans="1:136" x14ac:dyDescent="0.35">
      <c r="A102" s="294">
        <v>17235</v>
      </c>
      <c r="B102" s="343">
        <v>42378</v>
      </c>
      <c r="C102" s="344">
        <v>0.5</v>
      </c>
      <c r="D102" s="294">
        <v>1</v>
      </c>
      <c r="E102" s="294">
        <v>0</v>
      </c>
      <c r="F102" s="294">
        <v>33</v>
      </c>
      <c r="G102" s="294">
        <v>154</v>
      </c>
      <c r="H102" s="294">
        <v>48</v>
      </c>
      <c r="I102" s="294" t="s">
        <v>758</v>
      </c>
      <c r="J102" s="296">
        <v>1</v>
      </c>
      <c r="K102" s="296">
        <v>0</v>
      </c>
      <c r="L102" s="296">
        <v>0</v>
      </c>
      <c r="M102" s="297">
        <v>1</v>
      </c>
      <c r="N102" s="297">
        <v>0</v>
      </c>
      <c r="O102" s="297">
        <v>0</v>
      </c>
      <c r="P102" s="298">
        <v>145</v>
      </c>
      <c r="Q102" s="299">
        <v>1</v>
      </c>
      <c r="R102" s="299">
        <v>0</v>
      </c>
      <c r="S102" s="299">
        <v>0</v>
      </c>
      <c r="T102" s="299">
        <v>0</v>
      </c>
      <c r="U102" s="300">
        <v>1</v>
      </c>
      <c r="V102" s="300">
        <v>0</v>
      </c>
      <c r="W102" s="300">
        <v>0</v>
      </c>
      <c r="X102" s="300">
        <v>0</v>
      </c>
      <c r="Y102" s="300">
        <v>0</v>
      </c>
      <c r="Z102" s="300">
        <v>0</v>
      </c>
      <c r="AA102" s="300">
        <v>0</v>
      </c>
      <c r="AB102" s="300">
        <v>0</v>
      </c>
      <c r="AC102" s="305">
        <v>0</v>
      </c>
      <c r="AD102" s="305">
        <v>1</v>
      </c>
      <c r="AE102" s="305">
        <v>0</v>
      </c>
      <c r="AF102" s="305">
        <v>0</v>
      </c>
      <c r="AG102" s="305">
        <v>0</v>
      </c>
      <c r="AH102" s="303">
        <v>1</v>
      </c>
      <c r="AI102" s="303">
        <v>0</v>
      </c>
      <c r="AJ102" s="303">
        <v>0</v>
      </c>
      <c r="AK102" s="303">
        <v>0</v>
      </c>
      <c r="AL102" s="303">
        <v>0</v>
      </c>
      <c r="AM102" s="304">
        <v>1</v>
      </c>
      <c r="AN102" s="304">
        <v>0</v>
      </c>
      <c r="AO102" s="304">
        <v>0</v>
      </c>
      <c r="AP102" s="304">
        <v>0</v>
      </c>
      <c r="AQ102" s="300">
        <v>0</v>
      </c>
      <c r="AR102" s="300">
        <v>1</v>
      </c>
      <c r="AS102" s="300">
        <v>0</v>
      </c>
      <c r="AT102" s="305">
        <v>1</v>
      </c>
      <c r="AU102" s="305">
        <v>0</v>
      </c>
      <c r="AV102" s="305">
        <v>0</v>
      </c>
      <c r="AW102" s="306">
        <v>0</v>
      </c>
      <c r="AX102" s="306">
        <v>0</v>
      </c>
      <c r="AY102" s="306">
        <v>1</v>
      </c>
      <c r="AZ102" s="306">
        <v>0</v>
      </c>
      <c r="BA102" s="306">
        <v>0</v>
      </c>
      <c r="BB102" s="305">
        <v>0</v>
      </c>
      <c r="BC102" s="305">
        <v>0</v>
      </c>
      <c r="BD102" s="305">
        <v>0</v>
      </c>
      <c r="BE102" s="305">
        <v>1</v>
      </c>
      <c r="BF102" s="300">
        <v>0</v>
      </c>
      <c r="BG102" s="300">
        <v>0</v>
      </c>
      <c r="BH102" s="300">
        <v>0</v>
      </c>
      <c r="BI102" s="300">
        <v>0</v>
      </c>
      <c r="BJ102" s="300">
        <v>1</v>
      </c>
      <c r="BK102" s="297">
        <v>0</v>
      </c>
      <c r="BL102" s="297">
        <v>0</v>
      </c>
      <c r="BM102" s="297">
        <v>0</v>
      </c>
      <c r="BN102" s="297">
        <v>0</v>
      </c>
      <c r="BO102" s="297">
        <v>1</v>
      </c>
      <c r="BP102" s="297">
        <v>0</v>
      </c>
      <c r="BQ102" s="297">
        <v>0</v>
      </c>
      <c r="BR102" s="297">
        <v>0</v>
      </c>
      <c r="BS102" s="305">
        <v>1</v>
      </c>
      <c r="BT102" s="305">
        <v>0</v>
      </c>
      <c r="BU102" s="305">
        <v>0</v>
      </c>
      <c r="BV102" s="305">
        <v>0</v>
      </c>
      <c r="BW102" s="307">
        <v>0</v>
      </c>
      <c r="BX102" s="307">
        <v>0</v>
      </c>
      <c r="BY102" s="307">
        <v>1</v>
      </c>
      <c r="BZ102" s="307">
        <v>0</v>
      </c>
      <c r="CA102" s="307">
        <v>0</v>
      </c>
      <c r="CB102" s="307">
        <v>1</v>
      </c>
      <c r="CC102" s="307">
        <v>0</v>
      </c>
      <c r="CD102" s="300">
        <v>1</v>
      </c>
      <c r="CE102" s="300">
        <v>0</v>
      </c>
      <c r="CF102" s="300">
        <v>0</v>
      </c>
      <c r="CG102" s="300">
        <v>0</v>
      </c>
      <c r="CH102" s="300">
        <v>0</v>
      </c>
      <c r="CI102" s="304">
        <v>1</v>
      </c>
      <c r="CJ102" s="304">
        <v>0</v>
      </c>
      <c r="CK102" s="297">
        <v>0</v>
      </c>
      <c r="CL102" s="297">
        <v>0</v>
      </c>
      <c r="CM102" s="297">
        <v>1</v>
      </c>
      <c r="CN102" s="297">
        <v>0</v>
      </c>
      <c r="CO102" s="307">
        <v>1</v>
      </c>
      <c r="CP102" s="307">
        <v>0</v>
      </c>
      <c r="CQ102" s="307">
        <v>0</v>
      </c>
      <c r="CR102" s="307">
        <v>0</v>
      </c>
      <c r="CS102" s="307">
        <v>0</v>
      </c>
      <c r="CT102" s="307">
        <v>1</v>
      </c>
      <c r="CU102" s="307">
        <v>0</v>
      </c>
      <c r="CV102" s="307">
        <v>0</v>
      </c>
      <c r="CW102" s="307">
        <v>0</v>
      </c>
      <c r="CX102" s="305">
        <v>0</v>
      </c>
      <c r="CY102" s="305">
        <v>1</v>
      </c>
      <c r="CZ102" s="303">
        <v>0</v>
      </c>
      <c r="DA102" s="303">
        <v>0</v>
      </c>
      <c r="DB102" s="303">
        <v>0</v>
      </c>
      <c r="DC102" s="303">
        <v>0</v>
      </c>
      <c r="DD102" s="305">
        <v>0</v>
      </c>
      <c r="DE102" s="305">
        <v>0</v>
      </c>
      <c r="DF102" s="305">
        <v>0</v>
      </c>
      <c r="DG102" s="305">
        <v>0</v>
      </c>
      <c r="DH102" s="309">
        <v>1</v>
      </c>
      <c r="DI102" s="309">
        <v>0</v>
      </c>
      <c r="DJ102" s="309">
        <v>1</v>
      </c>
      <c r="DK102" s="309">
        <v>0</v>
      </c>
      <c r="DL102" s="298">
        <v>0</v>
      </c>
      <c r="DM102" s="298">
        <v>0</v>
      </c>
      <c r="DN102" s="298">
        <v>0</v>
      </c>
      <c r="DO102" s="298">
        <v>0</v>
      </c>
      <c r="DP102" s="306">
        <v>0</v>
      </c>
      <c r="DQ102" s="306">
        <v>0</v>
      </c>
      <c r="DR102" s="306">
        <v>0</v>
      </c>
      <c r="DS102" s="306">
        <v>0</v>
      </c>
      <c r="DT102" s="297">
        <v>0</v>
      </c>
      <c r="DU102" s="297">
        <v>0</v>
      </c>
      <c r="DV102" s="297">
        <v>0</v>
      </c>
      <c r="DW102" s="297">
        <v>0</v>
      </c>
      <c r="DX102" s="306">
        <v>0</v>
      </c>
      <c r="DY102" s="306">
        <v>0</v>
      </c>
      <c r="DZ102" s="306">
        <v>0</v>
      </c>
      <c r="EA102" s="306">
        <v>0</v>
      </c>
      <c r="EB102" s="307">
        <v>0</v>
      </c>
      <c r="EC102" s="307">
        <v>1</v>
      </c>
    </row>
    <row r="103" spans="1:136" x14ac:dyDescent="0.35">
      <c r="A103" s="294">
        <v>17225</v>
      </c>
      <c r="B103" s="343">
        <v>42378</v>
      </c>
      <c r="C103" s="344">
        <v>0.47916666666666669</v>
      </c>
      <c r="D103" s="294">
        <v>0</v>
      </c>
      <c r="E103" s="294">
        <v>1</v>
      </c>
      <c r="G103" s="294">
        <v>169</v>
      </c>
      <c r="H103" s="294">
        <v>73</v>
      </c>
      <c r="I103" s="294" t="s">
        <v>758</v>
      </c>
      <c r="J103" s="296">
        <v>1</v>
      </c>
      <c r="K103" s="296">
        <v>0</v>
      </c>
      <c r="L103" s="296">
        <v>0</v>
      </c>
      <c r="M103" s="297">
        <v>1</v>
      </c>
      <c r="N103" s="297">
        <v>0</v>
      </c>
      <c r="O103" s="297">
        <v>0</v>
      </c>
      <c r="P103" s="298">
        <v>163</v>
      </c>
      <c r="Q103" s="299">
        <v>1</v>
      </c>
      <c r="R103" s="299">
        <v>0</v>
      </c>
      <c r="S103" s="299">
        <v>0</v>
      </c>
      <c r="T103" s="299">
        <v>0</v>
      </c>
      <c r="U103" s="300">
        <v>1</v>
      </c>
      <c r="V103" s="300">
        <v>0</v>
      </c>
      <c r="W103" s="300">
        <v>0</v>
      </c>
      <c r="X103" s="300">
        <v>0</v>
      </c>
      <c r="Y103" s="300">
        <v>0</v>
      </c>
      <c r="Z103" s="300">
        <v>0</v>
      </c>
      <c r="AA103" s="300">
        <v>0</v>
      </c>
      <c r="AB103" s="300">
        <v>0</v>
      </c>
      <c r="AC103" s="305">
        <v>1</v>
      </c>
      <c r="AD103" s="305">
        <v>0</v>
      </c>
      <c r="AE103" s="305">
        <v>0</v>
      </c>
      <c r="AF103" s="305">
        <v>0</v>
      </c>
      <c r="AG103" s="305">
        <v>0</v>
      </c>
      <c r="AH103" s="303">
        <v>1</v>
      </c>
      <c r="AI103" s="303">
        <v>0</v>
      </c>
      <c r="AJ103" s="303">
        <v>0</v>
      </c>
      <c r="AK103" s="303">
        <v>0</v>
      </c>
      <c r="AL103" s="303">
        <v>0</v>
      </c>
      <c r="AM103" s="304">
        <v>0</v>
      </c>
      <c r="AN103" s="304">
        <v>0</v>
      </c>
      <c r="AO103" s="304">
        <v>1</v>
      </c>
      <c r="AP103" s="304">
        <v>0</v>
      </c>
      <c r="AQ103" s="300">
        <v>1</v>
      </c>
      <c r="AR103" s="300">
        <v>0</v>
      </c>
      <c r="AS103" s="300">
        <v>0</v>
      </c>
      <c r="AT103" s="305">
        <v>1</v>
      </c>
      <c r="AU103" s="305">
        <v>0</v>
      </c>
      <c r="AV103" s="305">
        <v>0</v>
      </c>
      <c r="AW103" s="306">
        <v>0</v>
      </c>
      <c r="AX103" s="306">
        <v>0</v>
      </c>
      <c r="AY103" s="306">
        <v>1</v>
      </c>
      <c r="AZ103" s="306">
        <v>0</v>
      </c>
      <c r="BA103" s="306">
        <v>0</v>
      </c>
      <c r="BB103" s="305">
        <v>1</v>
      </c>
      <c r="BC103" s="305">
        <v>0</v>
      </c>
      <c r="BD103" s="305">
        <v>0</v>
      </c>
      <c r="BE103" s="305">
        <v>0</v>
      </c>
      <c r="BF103" s="300">
        <v>0</v>
      </c>
      <c r="BG103" s="300">
        <v>0</v>
      </c>
      <c r="BH103" s="300">
        <v>1</v>
      </c>
      <c r="BI103" s="300">
        <v>0</v>
      </c>
      <c r="BJ103" s="300">
        <v>0</v>
      </c>
      <c r="BK103" s="297">
        <v>0</v>
      </c>
      <c r="BL103" s="297">
        <v>1</v>
      </c>
      <c r="BM103" s="297">
        <v>0</v>
      </c>
      <c r="BN103" s="297">
        <v>0</v>
      </c>
      <c r="BO103" s="297">
        <v>0</v>
      </c>
      <c r="BP103" s="297">
        <v>0</v>
      </c>
      <c r="BQ103" s="297">
        <v>0</v>
      </c>
      <c r="BR103" s="297">
        <v>0</v>
      </c>
      <c r="BS103" s="305">
        <v>1</v>
      </c>
      <c r="BT103" s="305">
        <v>0</v>
      </c>
      <c r="BU103" s="305">
        <v>0</v>
      </c>
      <c r="BV103" s="305">
        <v>0</v>
      </c>
      <c r="BW103" s="307">
        <v>0</v>
      </c>
      <c r="BX103" s="307">
        <v>1</v>
      </c>
      <c r="BY103" s="307">
        <v>0</v>
      </c>
      <c r="BZ103" s="307">
        <v>0</v>
      </c>
      <c r="CA103" s="307">
        <v>0</v>
      </c>
      <c r="CB103" s="307">
        <v>0</v>
      </c>
      <c r="CC103" s="307">
        <v>1</v>
      </c>
      <c r="CD103" s="300">
        <v>0</v>
      </c>
      <c r="CE103" s="300">
        <v>0</v>
      </c>
      <c r="CF103" s="300">
        <v>1</v>
      </c>
      <c r="CG103" s="300">
        <v>0</v>
      </c>
      <c r="CH103" s="300">
        <v>0</v>
      </c>
      <c r="CI103" s="304">
        <v>1</v>
      </c>
      <c r="CJ103" s="304">
        <v>0</v>
      </c>
      <c r="CK103" s="297">
        <v>0</v>
      </c>
      <c r="CL103" s="297">
        <v>1</v>
      </c>
      <c r="CM103" s="297">
        <v>0</v>
      </c>
      <c r="CN103" s="297">
        <v>0</v>
      </c>
      <c r="CO103" s="307">
        <v>1</v>
      </c>
      <c r="CP103" s="307">
        <v>0</v>
      </c>
      <c r="CQ103" s="307">
        <v>0</v>
      </c>
      <c r="CZ103" s="303">
        <v>1</v>
      </c>
      <c r="DA103" s="303">
        <v>0</v>
      </c>
      <c r="DB103" s="303">
        <v>0</v>
      </c>
      <c r="DC103" s="303">
        <v>1</v>
      </c>
      <c r="DD103" s="305">
        <v>0</v>
      </c>
      <c r="DE103" s="305">
        <v>0</v>
      </c>
      <c r="DF103" s="305">
        <v>0</v>
      </c>
      <c r="DG103" s="305">
        <v>0</v>
      </c>
      <c r="DH103" s="309">
        <v>0</v>
      </c>
      <c r="DI103" s="309">
        <v>0</v>
      </c>
      <c r="DJ103" s="309">
        <v>0</v>
      </c>
      <c r="DK103" s="309">
        <v>0</v>
      </c>
      <c r="DL103" s="298">
        <v>0</v>
      </c>
      <c r="DM103" s="298">
        <v>0</v>
      </c>
      <c r="DN103" s="298">
        <v>0</v>
      </c>
      <c r="DO103" s="298">
        <v>0</v>
      </c>
      <c r="DP103" s="306">
        <v>0</v>
      </c>
      <c r="DQ103" s="306">
        <v>0</v>
      </c>
      <c r="DR103" s="306">
        <v>0</v>
      </c>
      <c r="DS103" s="306">
        <v>0</v>
      </c>
      <c r="DT103" s="297">
        <v>0</v>
      </c>
      <c r="DU103" s="297">
        <v>0</v>
      </c>
      <c r="DV103" s="297">
        <v>0</v>
      </c>
      <c r="DW103" s="297">
        <v>0</v>
      </c>
      <c r="DX103" s="306">
        <v>0</v>
      </c>
      <c r="DY103" s="306">
        <v>0</v>
      </c>
      <c r="DZ103" s="306">
        <v>0</v>
      </c>
      <c r="EA103" s="306">
        <v>0</v>
      </c>
      <c r="EB103" s="307">
        <v>0</v>
      </c>
      <c r="EC103" s="307">
        <v>1</v>
      </c>
    </row>
    <row r="104" spans="1:136" x14ac:dyDescent="0.35">
      <c r="A104" s="294">
        <v>17217</v>
      </c>
      <c r="B104" s="343">
        <v>42378</v>
      </c>
      <c r="C104" s="344">
        <v>0.49513888888888885</v>
      </c>
      <c r="D104" s="294">
        <v>1</v>
      </c>
      <c r="E104" s="294">
        <v>0</v>
      </c>
      <c r="F104" s="294">
        <v>42</v>
      </c>
      <c r="G104" s="294">
        <v>156</v>
      </c>
      <c r="H104" s="294">
        <v>67</v>
      </c>
      <c r="I104" s="294" t="s">
        <v>758</v>
      </c>
      <c r="J104" s="296">
        <v>1</v>
      </c>
      <c r="K104" s="296">
        <v>0</v>
      </c>
      <c r="L104" s="296">
        <v>0</v>
      </c>
      <c r="M104" s="297">
        <v>1</v>
      </c>
      <c r="N104" s="297">
        <v>0</v>
      </c>
      <c r="O104" s="297">
        <v>0</v>
      </c>
      <c r="P104" s="298">
        <v>170</v>
      </c>
      <c r="Q104" s="299">
        <v>0</v>
      </c>
      <c r="R104" s="299">
        <v>0</v>
      </c>
      <c r="S104" s="299">
        <v>1</v>
      </c>
      <c r="T104" s="299">
        <v>0</v>
      </c>
      <c r="U104" s="300">
        <v>0</v>
      </c>
      <c r="V104" s="300">
        <v>1</v>
      </c>
      <c r="W104" s="300">
        <v>0</v>
      </c>
      <c r="X104" s="300">
        <v>0</v>
      </c>
      <c r="Y104" s="300">
        <v>0</v>
      </c>
      <c r="Z104" s="300">
        <v>0</v>
      </c>
      <c r="AA104" s="300">
        <v>0</v>
      </c>
      <c r="AB104" s="300">
        <v>0</v>
      </c>
      <c r="AC104" s="305">
        <v>1</v>
      </c>
      <c r="AD104" s="305">
        <v>0</v>
      </c>
      <c r="AE104" s="305">
        <v>0</v>
      </c>
      <c r="AF104" s="305">
        <v>0</v>
      </c>
      <c r="AG104" s="305">
        <v>0</v>
      </c>
      <c r="AH104" s="303">
        <v>1</v>
      </c>
      <c r="AI104" s="303">
        <v>0</v>
      </c>
      <c r="AJ104" s="303">
        <v>0</v>
      </c>
      <c r="AK104" s="303">
        <v>0</v>
      </c>
      <c r="AL104" s="303">
        <v>0</v>
      </c>
      <c r="AM104" s="304">
        <v>0</v>
      </c>
      <c r="AN104" s="304">
        <v>0</v>
      </c>
      <c r="AO104" s="304">
        <v>1</v>
      </c>
      <c r="AP104" s="304">
        <v>0</v>
      </c>
      <c r="AQ104" s="300">
        <v>0</v>
      </c>
      <c r="AR104" s="300">
        <v>1</v>
      </c>
      <c r="AS104" s="300">
        <v>0</v>
      </c>
      <c r="AT104" s="305">
        <v>0</v>
      </c>
      <c r="AU104" s="305">
        <v>1</v>
      </c>
      <c r="AV104" s="305">
        <v>0</v>
      </c>
      <c r="AW104" s="306">
        <v>0</v>
      </c>
      <c r="AX104" s="306">
        <v>0</v>
      </c>
      <c r="AY104" s="306">
        <v>1</v>
      </c>
      <c r="AZ104" s="306">
        <v>0</v>
      </c>
      <c r="BA104" s="306">
        <v>0</v>
      </c>
      <c r="BB104" s="305">
        <v>0</v>
      </c>
      <c r="BC104" s="305">
        <v>0</v>
      </c>
      <c r="BD104" s="305">
        <v>0</v>
      </c>
      <c r="BE104" s="305">
        <v>1</v>
      </c>
      <c r="BF104" s="300">
        <v>0</v>
      </c>
      <c r="BG104" s="300">
        <v>0</v>
      </c>
      <c r="BH104" s="300">
        <v>0</v>
      </c>
      <c r="BI104" s="300">
        <v>0</v>
      </c>
      <c r="BJ104" s="300">
        <v>1</v>
      </c>
      <c r="BK104" s="297">
        <v>0</v>
      </c>
      <c r="BL104" s="297">
        <v>0</v>
      </c>
      <c r="BM104" s="297">
        <v>0</v>
      </c>
      <c r="BN104" s="297">
        <v>0</v>
      </c>
      <c r="BO104" s="297">
        <v>1</v>
      </c>
      <c r="BP104" s="297">
        <v>0</v>
      </c>
      <c r="BQ104" s="297">
        <v>1</v>
      </c>
      <c r="BR104" s="297">
        <v>0</v>
      </c>
      <c r="BS104" s="305">
        <v>0</v>
      </c>
      <c r="BT104" s="305">
        <v>0</v>
      </c>
      <c r="BU104" s="305">
        <v>1</v>
      </c>
      <c r="BV104" s="305">
        <v>0</v>
      </c>
      <c r="BW104" s="307">
        <v>0</v>
      </c>
      <c r="BX104" s="307">
        <v>1</v>
      </c>
      <c r="BY104" s="307">
        <v>0</v>
      </c>
      <c r="BZ104" s="307">
        <v>0</v>
      </c>
      <c r="CA104" s="307">
        <v>0</v>
      </c>
      <c r="CB104" s="307">
        <v>0</v>
      </c>
      <c r="CC104" s="307">
        <v>1</v>
      </c>
      <c r="CD104" s="300">
        <v>0</v>
      </c>
      <c r="CE104" s="300">
        <v>0</v>
      </c>
      <c r="CF104" s="300">
        <v>1</v>
      </c>
      <c r="CG104" s="300">
        <v>0</v>
      </c>
      <c r="CH104" s="300">
        <v>0</v>
      </c>
      <c r="CI104" s="304">
        <v>1</v>
      </c>
      <c r="CJ104" s="304">
        <v>0</v>
      </c>
      <c r="CK104" s="297">
        <v>0</v>
      </c>
      <c r="CL104" s="297">
        <v>0</v>
      </c>
      <c r="CM104" s="297">
        <v>1</v>
      </c>
      <c r="CN104" s="297">
        <v>0</v>
      </c>
      <c r="CO104" s="307">
        <v>0</v>
      </c>
      <c r="CP104" s="307">
        <v>1</v>
      </c>
      <c r="CQ104" s="307">
        <v>0</v>
      </c>
      <c r="CR104" s="307">
        <v>0</v>
      </c>
      <c r="CS104" s="307">
        <v>1</v>
      </c>
      <c r="CT104" s="307">
        <v>0</v>
      </c>
      <c r="CU104" s="307">
        <v>0</v>
      </c>
      <c r="CV104" s="307">
        <v>0</v>
      </c>
      <c r="CW104" s="307">
        <v>0</v>
      </c>
      <c r="CX104" s="305">
        <v>0</v>
      </c>
      <c r="CY104" s="305">
        <v>1</v>
      </c>
      <c r="CZ104" s="303">
        <v>1</v>
      </c>
      <c r="DA104" s="303">
        <v>0</v>
      </c>
      <c r="DB104" s="303">
        <v>1</v>
      </c>
      <c r="DC104" s="303">
        <v>0</v>
      </c>
      <c r="DD104" s="305">
        <v>0</v>
      </c>
      <c r="DE104" s="305">
        <v>0</v>
      </c>
      <c r="DF104" s="305">
        <v>0</v>
      </c>
      <c r="DG104" s="305">
        <v>0</v>
      </c>
      <c r="DH104" s="309">
        <v>0</v>
      </c>
      <c r="DI104" s="309">
        <v>0</v>
      </c>
      <c r="DJ104" s="309">
        <v>0</v>
      </c>
      <c r="DK104" s="309">
        <v>0</v>
      </c>
      <c r="DL104" s="298">
        <v>0</v>
      </c>
      <c r="DM104" s="298">
        <v>0</v>
      </c>
      <c r="DN104" s="298">
        <v>0</v>
      </c>
      <c r="DO104" s="298">
        <v>0</v>
      </c>
      <c r="DP104" s="306">
        <v>0</v>
      </c>
      <c r="DQ104" s="306">
        <v>0</v>
      </c>
      <c r="DR104" s="306">
        <v>0</v>
      </c>
      <c r="DS104" s="306">
        <v>0</v>
      </c>
      <c r="DT104" s="297">
        <v>0</v>
      </c>
      <c r="DU104" s="297">
        <v>0</v>
      </c>
      <c r="DV104" s="297">
        <v>0</v>
      </c>
      <c r="DW104" s="297">
        <v>0</v>
      </c>
      <c r="DX104" s="306">
        <v>0</v>
      </c>
      <c r="DY104" s="306">
        <v>0</v>
      </c>
      <c r="DZ104" s="306">
        <v>0</v>
      </c>
      <c r="EA104" s="306">
        <v>0</v>
      </c>
      <c r="EB104" s="307">
        <v>0</v>
      </c>
      <c r="EC104" s="307">
        <v>1</v>
      </c>
    </row>
    <row r="105" spans="1:136" x14ac:dyDescent="0.35">
      <c r="A105" s="294">
        <v>16842</v>
      </c>
      <c r="B105" s="343">
        <v>42367</v>
      </c>
      <c r="C105" s="344">
        <v>0.54166666666666663</v>
      </c>
      <c r="D105" s="294">
        <v>1</v>
      </c>
      <c r="E105" s="294">
        <v>0</v>
      </c>
      <c r="F105" s="294">
        <v>41</v>
      </c>
      <c r="G105" s="294">
        <v>162</v>
      </c>
      <c r="H105" s="294">
        <v>52</v>
      </c>
      <c r="I105" s="294" t="s">
        <v>758</v>
      </c>
      <c r="J105" s="296">
        <v>1</v>
      </c>
      <c r="K105" s="296">
        <v>0</v>
      </c>
      <c r="L105" s="296">
        <v>0</v>
      </c>
      <c r="M105" s="297">
        <v>1</v>
      </c>
      <c r="N105" s="297">
        <v>0</v>
      </c>
      <c r="O105" s="297">
        <v>0</v>
      </c>
      <c r="P105" s="298">
        <v>152</v>
      </c>
      <c r="Q105" s="299">
        <v>0</v>
      </c>
      <c r="R105" s="299">
        <v>1</v>
      </c>
      <c r="S105" s="299">
        <v>0</v>
      </c>
      <c r="T105" s="299">
        <v>0</v>
      </c>
      <c r="U105" s="300">
        <v>0</v>
      </c>
      <c r="V105" s="300">
        <v>0</v>
      </c>
      <c r="W105" s="300">
        <v>1</v>
      </c>
      <c r="X105" s="300">
        <v>0</v>
      </c>
      <c r="Y105" s="300">
        <v>0</v>
      </c>
      <c r="Z105" s="300">
        <v>0</v>
      </c>
      <c r="AA105" s="300">
        <v>0</v>
      </c>
      <c r="AB105" s="300">
        <v>0</v>
      </c>
      <c r="AC105" s="305">
        <v>0</v>
      </c>
      <c r="AD105" s="305">
        <v>1</v>
      </c>
      <c r="AE105" s="305">
        <v>0</v>
      </c>
      <c r="AF105" s="305">
        <v>0</v>
      </c>
      <c r="AG105" s="305">
        <v>0</v>
      </c>
      <c r="AH105" s="303">
        <v>1</v>
      </c>
      <c r="AI105" s="303">
        <v>0</v>
      </c>
      <c r="AJ105" s="303">
        <v>0</v>
      </c>
      <c r="AK105" s="303">
        <v>0</v>
      </c>
      <c r="AL105" s="303">
        <v>0</v>
      </c>
      <c r="AM105" s="304">
        <v>0</v>
      </c>
      <c r="AN105" s="304">
        <v>0</v>
      </c>
      <c r="AO105" s="304">
        <v>1</v>
      </c>
      <c r="AP105" s="304">
        <v>1</v>
      </c>
      <c r="AQ105" s="300">
        <v>1</v>
      </c>
      <c r="AR105" s="300">
        <v>0</v>
      </c>
      <c r="AS105" s="300">
        <v>0</v>
      </c>
      <c r="AT105" s="305">
        <v>1</v>
      </c>
      <c r="AU105" s="305">
        <v>0</v>
      </c>
      <c r="AV105" s="305">
        <v>0</v>
      </c>
      <c r="AW105" s="306">
        <v>0</v>
      </c>
      <c r="AX105" s="306">
        <v>0</v>
      </c>
      <c r="AY105" s="306">
        <v>1</v>
      </c>
      <c r="AZ105" s="306">
        <v>0</v>
      </c>
      <c r="BA105" s="306">
        <v>0</v>
      </c>
      <c r="BB105" s="305">
        <v>1</v>
      </c>
      <c r="BC105" s="305">
        <v>0</v>
      </c>
      <c r="BD105" s="305">
        <v>0</v>
      </c>
      <c r="BE105" s="305">
        <v>0</v>
      </c>
      <c r="BF105" s="300">
        <v>0</v>
      </c>
      <c r="BG105" s="300">
        <v>0</v>
      </c>
      <c r="BH105" s="300">
        <v>0</v>
      </c>
      <c r="BI105" s="300">
        <v>0</v>
      </c>
      <c r="BJ105" s="300">
        <v>1</v>
      </c>
      <c r="BK105" s="297">
        <v>0</v>
      </c>
      <c r="BL105" s="297">
        <v>1</v>
      </c>
      <c r="BM105" s="297">
        <v>0</v>
      </c>
      <c r="BN105" s="297">
        <v>0</v>
      </c>
      <c r="BO105" s="297">
        <v>0</v>
      </c>
      <c r="BP105" s="297">
        <v>1</v>
      </c>
      <c r="BQ105" s="297">
        <v>0</v>
      </c>
      <c r="BR105" s="297">
        <v>0</v>
      </c>
      <c r="BS105" s="305">
        <v>1</v>
      </c>
      <c r="BT105" s="305">
        <v>0</v>
      </c>
      <c r="BU105" s="305">
        <v>0</v>
      </c>
      <c r="BV105" s="305">
        <v>0</v>
      </c>
      <c r="BW105" s="307">
        <v>0</v>
      </c>
      <c r="BX105" s="307">
        <v>0</v>
      </c>
      <c r="BY105" s="307">
        <v>1</v>
      </c>
      <c r="BZ105" s="307">
        <v>0</v>
      </c>
      <c r="CA105" s="307">
        <v>0</v>
      </c>
      <c r="CB105" s="307">
        <v>0</v>
      </c>
      <c r="CC105" s="307">
        <v>1</v>
      </c>
      <c r="CD105" s="300">
        <v>0</v>
      </c>
      <c r="CE105" s="300">
        <v>1</v>
      </c>
      <c r="CF105" s="300">
        <v>0</v>
      </c>
      <c r="CG105" s="300">
        <v>0</v>
      </c>
      <c r="CH105" s="300">
        <v>0</v>
      </c>
      <c r="CI105" s="304">
        <v>1</v>
      </c>
      <c r="CJ105" s="304">
        <v>0</v>
      </c>
      <c r="CK105" s="297">
        <v>0</v>
      </c>
      <c r="CL105" s="297">
        <v>1</v>
      </c>
      <c r="CM105" s="297">
        <v>0</v>
      </c>
      <c r="CN105" s="297">
        <v>0</v>
      </c>
      <c r="CO105" s="307">
        <v>1</v>
      </c>
      <c r="CP105" s="307">
        <v>0</v>
      </c>
      <c r="CQ105" s="307">
        <v>0</v>
      </c>
      <c r="CR105" s="307">
        <v>0</v>
      </c>
      <c r="CS105" s="307">
        <v>0</v>
      </c>
      <c r="CT105" s="307">
        <v>1</v>
      </c>
      <c r="CU105" s="307">
        <v>0</v>
      </c>
      <c r="CV105" s="307">
        <v>0</v>
      </c>
      <c r="CW105" s="307">
        <v>0</v>
      </c>
      <c r="CX105" s="305">
        <v>0</v>
      </c>
      <c r="CY105" s="305">
        <v>1</v>
      </c>
      <c r="CZ105" s="303">
        <v>0</v>
      </c>
      <c r="DA105" s="303">
        <v>0</v>
      </c>
      <c r="DB105" s="303">
        <v>0</v>
      </c>
      <c r="DC105" s="303">
        <v>0</v>
      </c>
      <c r="DD105" s="305">
        <v>0</v>
      </c>
      <c r="DE105" s="305">
        <v>0</v>
      </c>
      <c r="DF105" s="305">
        <v>0</v>
      </c>
      <c r="DG105" s="305">
        <v>0</v>
      </c>
      <c r="DH105" s="309">
        <v>1</v>
      </c>
      <c r="DI105" s="309">
        <v>0</v>
      </c>
      <c r="DJ105" s="309">
        <v>0</v>
      </c>
      <c r="DK105" s="309">
        <v>1</v>
      </c>
      <c r="DL105" s="298">
        <v>0</v>
      </c>
      <c r="DM105" s="298">
        <v>0</v>
      </c>
      <c r="DN105" s="298">
        <v>0</v>
      </c>
      <c r="DO105" s="298">
        <v>0</v>
      </c>
      <c r="DP105" s="306">
        <v>0</v>
      </c>
      <c r="DQ105" s="306">
        <v>0</v>
      </c>
      <c r="DR105" s="306">
        <v>0</v>
      </c>
      <c r="DS105" s="306">
        <v>0</v>
      </c>
      <c r="DT105" s="297">
        <v>0</v>
      </c>
      <c r="DU105" s="297">
        <v>0</v>
      </c>
      <c r="DV105" s="297">
        <v>0</v>
      </c>
      <c r="DW105" s="297">
        <v>0</v>
      </c>
      <c r="DX105" s="306">
        <v>0</v>
      </c>
      <c r="DY105" s="306">
        <v>0</v>
      </c>
      <c r="DZ105" s="306">
        <v>0</v>
      </c>
      <c r="EA105" s="306">
        <v>0</v>
      </c>
      <c r="EB105" s="307">
        <v>0</v>
      </c>
      <c r="EC105" s="307">
        <v>1</v>
      </c>
    </row>
    <row r="106" spans="1:136" x14ac:dyDescent="0.35">
      <c r="A106" s="294">
        <v>16937</v>
      </c>
      <c r="B106" s="343">
        <v>42007</v>
      </c>
      <c r="C106" s="344">
        <v>0.5</v>
      </c>
      <c r="D106" s="294">
        <v>1</v>
      </c>
      <c r="E106" s="294">
        <v>0</v>
      </c>
      <c r="F106" s="294">
        <v>45</v>
      </c>
      <c r="G106" s="294">
        <v>155</v>
      </c>
      <c r="H106" s="294">
        <v>70</v>
      </c>
      <c r="I106" s="294" t="s">
        <v>758</v>
      </c>
      <c r="J106" s="296">
        <v>1</v>
      </c>
      <c r="K106" s="296">
        <v>0</v>
      </c>
      <c r="L106" s="296">
        <v>0</v>
      </c>
      <c r="M106" s="297">
        <v>0</v>
      </c>
      <c r="N106" s="297">
        <v>1</v>
      </c>
      <c r="O106" s="297">
        <v>0</v>
      </c>
      <c r="P106" s="298">
        <v>140</v>
      </c>
      <c r="Q106" s="299">
        <v>0</v>
      </c>
      <c r="R106" s="299">
        <v>0</v>
      </c>
      <c r="S106" s="299">
        <v>0</v>
      </c>
      <c r="T106" s="299">
        <v>1</v>
      </c>
      <c r="U106" s="300">
        <v>0</v>
      </c>
      <c r="V106" s="300">
        <v>0</v>
      </c>
      <c r="W106" s="300">
        <v>0</v>
      </c>
      <c r="X106" s="300">
        <v>1</v>
      </c>
      <c r="Y106" s="300">
        <v>0</v>
      </c>
      <c r="Z106" s="300">
        <v>0</v>
      </c>
      <c r="AA106" s="300">
        <v>0</v>
      </c>
      <c r="AB106" s="300">
        <v>0</v>
      </c>
      <c r="AC106" s="305">
        <v>0</v>
      </c>
      <c r="AD106" s="305">
        <v>0</v>
      </c>
      <c r="AE106" s="305">
        <v>1</v>
      </c>
      <c r="AF106" s="305">
        <v>0</v>
      </c>
      <c r="AG106" s="305">
        <v>0</v>
      </c>
      <c r="AH106" s="303">
        <v>1</v>
      </c>
      <c r="AI106" s="303">
        <v>0</v>
      </c>
      <c r="AJ106" s="303">
        <v>0</v>
      </c>
      <c r="AK106" s="303">
        <v>0</v>
      </c>
      <c r="AL106" s="303">
        <v>0</v>
      </c>
      <c r="AM106" s="304">
        <v>1</v>
      </c>
      <c r="AN106" s="304">
        <v>0</v>
      </c>
      <c r="AO106" s="304">
        <v>0</v>
      </c>
      <c r="AP106" s="304">
        <v>0</v>
      </c>
      <c r="AQ106" s="300">
        <v>1</v>
      </c>
      <c r="AR106" s="300">
        <v>0</v>
      </c>
      <c r="AS106" s="300">
        <v>0</v>
      </c>
      <c r="AT106" s="305">
        <v>0</v>
      </c>
      <c r="AU106" s="305">
        <v>1</v>
      </c>
      <c r="AV106" s="305">
        <v>0</v>
      </c>
      <c r="AW106" s="306">
        <v>1</v>
      </c>
      <c r="AX106" s="306">
        <v>0</v>
      </c>
      <c r="AY106" s="306">
        <v>0</v>
      </c>
      <c r="AZ106" s="306">
        <v>0</v>
      </c>
      <c r="BA106" s="306">
        <v>0</v>
      </c>
      <c r="BB106" s="305">
        <v>1</v>
      </c>
      <c r="BC106" s="305">
        <v>0</v>
      </c>
      <c r="BD106" s="305">
        <v>0</v>
      </c>
      <c r="BE106" s="305">
        <v>0</v>
      </c>
      <c r="BF106" s="300">
        <v>0</v>
      </c>
      <c r="BG106" s="300">
        <v>0</v>
      </c>
      <c r="BH106" s="300">
        <v>0</v>
      </c>
      <c r="BI106" s="300">
        <v>1</v>
      </c>
      <c r="BJ106" s="300">
        <v>0</v>
      </c>
      <c r="BK106" s="297">
        <v>0</v>
      </c>
      <c r="BL106" s="297">
        <v>0</v>
      </c>
      <c r="BM106" s="297">
        <v>0</v>
      </c>
      <c r="BN106" s="297">
        <v>0</v>
      </c>
      <c r="BO106" s="297">
        <v>1</v>
      </c>
      <c r="BP106" s="297">
        <v>0</v>
      </c>
      <c r="BQ106" s="297">
        <v>0</v>
      </c>
      <c r="BR106" s="297">
        <v>0</v>
      </c>
      <c r="BS106" s="305">
        <v>1</v>
      </c>
      <c r="BT106" s="305">
        <v>0</v>
      </c>
      <c r="BU106" s="305">
        <v>0</v>
      </c>
      <c r="BV106" s="305">
        <v>0</v>
      </c>
      <c r="BW106" s="307">
        <v>0</v>
      </c>
      <c r="BX106" s="307">
        <v>0</v>
      </c>
      <c r="BY106" s="307">
        <v>1</v>
      </c>
      <c r="BZ106" s="307">
        <v>0</v>
      </c>
      <c r="CA106" s="307">
        <v>0</v>
      </c>
      <c r="CB106" s="307">
        <v>1</v>
      </c>
      <c r="CC106" s="307">
        <v>0</v>
      </c>
      <c r="CD106" s="300">
        <v>0</v>
      </c>
      <c r="CE106" s="300">
        <v>1</v>
      </c>
      <c r="CF106" s="300">
        <v>0</v>
      </c>
      <c r="CG106" s="300">
        <v>0</v>
      </c>
      <c r="CH106" s="300">
        <v>0</v>
      </c>
      <c r="CI106" s="304">
        <v>1</v>
      </c>
      <c r="CJ106" s="304">
        <v>0</v>
      </c>
      <c r="CK106" s="297">
        <v>0</v>
      </c>
      <c r="CL106" s="297">
        <v>0</v>
      </c>
      <c r="CM106" s="297">
        <v>0</v>
      </c>
      <c r="CN106" s="297">
        <v>1</v>
      </c>
      <c r="CO106" s="307">
        <v>0</v>
      </c>
      <c r="CP106" s="307">
        <v>1</v>
      </c>
      <c r="CQ106" s="307">
        <v>0</v>
      </c>
      <c r="CR106" s="307">
        <v>0</v>
      </c>
      <c r="CS106" s="307">
        <v>1</v>
      </c>
      <c r="CT106" s="307">
        <v>0</v>
      </c>
      <c r="CU106" s="307">
        <v>0</v>
      </c>
      <c r="CV106" s="307">
        <v>0</v>
      </c>
      <c r="CW106" s="307">
        <v>0</v>
      </c>
      <c r="CX106" s="305">
        <v>0</v>
      </c>
      <c r="CY106" s="305">
        <v>1</v>
      </c>
      <c r="CZ106" s="303">
        <v>0</v>
      </c>
      <c r="DA106" s="303">
        <v>0</v>
      </c>
      <c r="DB106" s="303">
        <v>0</v>
      </c>
      <c r="DC106" s="303">
        <v>0</v>
      </c>
      <c r="DD106" s="305">
        <v>0</v>
      </c>
      <c r="DE106" s="305">
        <v>0</v>
      </c>
      <c r="DF106" s="305">
        <v>0</v>
      </c>
      <c r="DG106" s="305">
        <v>0</v>
      </c>
      <c r="DH106" s="309">
        <v>1</v>
      </c>
      <c r="DI106" s="309">
        <v>0</v>
      </c>
      <c r="DJ106" s="309">
        <v>1</v>
      </c>
      <c r="DK106" s="309">
        <v>0</v>
      </c>
      <c r="DL106" s="298">
        <v>0</v>
      </c>
      <c r="DM106" s="298">
        <v>0</v>
      </c>
      <c r="DN106" s="298">
        <v>0</v>
      </c>
      <c r="DO106" s="298">
        <v>0</v>
      </c>
      <c r="DP106" s="306">
        <v>0</v>
      </c>
      <c r="DQ106" s="306">
        <v>0</v>
      </c>
      <c r="DR106" s="306">
        <v>0</v>
      </c>
      <c r="DS106" s="306">
        <v>0</v>
      </c>
      <c r="DT106" s="297">
        <v>0</v>
      </c>
      <c r="DU106" s="297">
        <v>0</v>
      </c>
      <c r="DV106" s="297">
        <v>0</v>
      </c>
      <c r="DW106" s="297">
        <v>0</v>
      </c>
      <c r="DX106" s="306">
        <v>0</v>
      </c>
      <c r="DY106" s="306">
        <v>0</v>
      </c>
      <c r="DZ106" s="306">
        <v>0</v>
      </c>
      <c r="EA106" s="306">
        <v>0</v>
      </c>
      <c r="EB106" s="307">
        <v>0</v>
      </c>
      <c r="EC106" s="307">
        <v>1</v>
      </c>
    </row>
    <row r="107" spans="1:136" x14ac:dyDescent="0.35">
      <c r="A107" s="294">
        <v>17052</v>
      </c>
      <c r="B107" s="343">
        <v>42372</v>
      </c>
      <c r="C107" s="344">
        <v>0.62569444444444444</v>
      </c>
      <c r="D107" s="294">
        <v>1</v>
      </c>
      <c r="E107" s="294">
        <v>0</v>
      </c>
      <c r="F107" s="294">
        <v>17</v>
      </c>
      <c r="G107" s="294">
        <v>160</v>
      </c>
      <c r="H107" s="294">
        <v>56</v>
      </c>
      <c r="I107" s="294" t="s">
        <v>758</v>
      </c>
      <c r="J107" s="296">
        <v>1</v>
      </c>
      <c r="K107" s="296">
        <v>0</v>
      </c>
      <c r="L107" s="296">
        <v>0</v>
      </c>
      <c r="M107" s="297">
        <v>1</v>
      </c>
      <c r="N107" s="297">
        <v>0</v>
      </c>
      <c r="O107" s="297">
        <v>0</v>
      </c>
      <c r="P107" s="298">
        <v>0</v>
      </c>
      <c r="Q107" s="299">
        <v>0</v>
      </c>
      <c r="R107" s="299">
        <v>0</v>
      </c>
      <c r="S107" s="299">
        <v>0</v>
      </c>
      <c r="T107" s="299">
        <v>1</v>
      </c>
      <c r="U107" s="300">
        <v>0</v>
      </c>
      <c r="V107" s="300">
        <v>0</v>
      </c>
      <c r="W107" s="300">
        <v>0</v>
      </c>
      <c r="X107" s="300">
        <v>0</v>
      </c>
      <c r="Y107" s="300">
        <v>0</v>
      </c>
      <c r="Z107" s="300">
        <v>0</v>
      </c>
      <c r="AA107" s="300">
        <v>1</v>
      </c>
      <c r="AB107" s="300">
        <v>0</v>
      </c>
      <c r="AC107" s="305">
        <v>1</v>
      </c>
      <c r="AD107" s="305">
        <v>0</v>
      </c>
      <c r="AE107" s="305">
        <v>0</v>
      </c>
      <c r="AF107" s="305">
        <v>0</v>
      </c>
      <c r="AG107" s="305">
        <v>0</v>
      </c>
      <c r="AH107" s="303">
        <v>1</v>
      </c>
      <c r="AI107" s="303">
        <v>0</v>
      </c>
      <c r="AJ107" s="303">
        <v>0</v>
      </c>
      <c r="AK107" s="303">
        <v>0</v>
      </c>
      <c r="AL107" s="303">
        <v>0</v>
      </c>
      <c r="AM107" s="304">
        <v>0</v>
      </c>
      <c r="AN107" s="304">
        <v>0</v>
      </c>
      <c r="AO107" s="304">
        <v>1</v>
      </c>
      <c r="AP107" s="304">
        <v>1</v>
      </c>
      <c r="AQ107" s="300">
        <v>0</v>
      </c>
      <c r="AR107" s="300">
        <v>0</v>
      </c>
      <c r="AS107" s="300">
        <v>1</v>
      </c>
      <c r="AT107" s="305">
        <v>0</v>
      </c>
      <c r="AU107" s="305">
        <v>0</v>
      </c>
      <c r="AV107" s="305">
        <v>1</v>
      </c>
      <c r="AW107" s="306">
        <v>0</v>
      </c>
      <c r="AX107" s="306">
        <v>1</v>
      </c>
      <c r="AY107" s="306">
        <v>0</v>
      </c>
      <c r="AZ107" s="306">
        <v>0</v>
      </c>
      <c r="BA107" s="306">
        <v>0</v>
      </c>
      <c r="BB107" s="305">
        <v>1</v>
      </c>
      <c r="BC107" s="305">
        <v>0</v>
      </c>
      <c r="BD107" s="305">
        <v>0</v>
      </c>
      <c r="BE107" s="305">
        <v>0</v>
      </c>
      <c r="BF107" s="300">
        <v>0</v>
      </c>
      <c r="BG107" s="300">
        <v>0</v>
      </c>
      <c r="BH107" s="300">
        <v>1</v>
      </c>
      <c r="BI107" s="300">
        <v>0</v>
      </c>
      <c r="BJ107" s="300">
        <v>0</v>
      </c>
      <c r="BK107" s="297">
        <v>0</v>
      </c>
      <c r="BL107" s="297">
        <v>0</v>
      </c>
      <c r="BM107" s="297">
        <v>0</v>
      </c>
      <c r="BN107" s="297">
        <v>0</v>
      </c>
      <c r="BO107" s="297">
        <v>1</v>
      </c>
      <c r="BP107" s="297">
        <v>0</v>
      </c>
      <c r="BQ107" s="297">
        <v>0</v>
      </c>
      <c r="BR107" s="297">
        <v>0</v>
      </c>
      <c r="BS107" s="305">
        <v>0</v>
      </c>
      <c r="BT107" s="305">
        <v>0</v>
      </c>
      <c r="BU107" s="305">
        <v>1</v>
      </c>
      <c r="BV107" s="305">
        <v>0</v>
      </c>
      <c r="BW107" s="307">
        <v>0</v>
      </c>
      <c r="BX107" s="307">
        <v>1</v>
      </c>
      <c r="BY107" s="307">
        <v>0</v>
      </c>
      <c r="BZ107" s="307">
        <v>0</v>
      </c>
      <c r="CA107" s="307">
        <v>0</v>
      </c>
      <c r="CB107" s="307">
        <v>0</v>
      </c>
      <c r="CC107" s="307">
        <v>1</v>
      </c>
      <c r="CD107" s="300">
        <v>1</v>
      </c>
      <c r="CE107" s="300">
        <v>0</v>
      </c>
      <c r="CF107" s="300">
        <v>0</v>
      </c>
      <c r="CG107" s="300">
        <v>0</v>
      </c>
      <c r="CH107" s="300">
        <v>0</v>
      </c>
      <c r="CI107" s="304">
        <v>1</v>
      </c>
      <c r="CJ107" s="304">
        <v>0</v>
      </c>
      <c r="CK107" s="297">
        <v>0</v>
      </c>
      <c r="CL107" s="297">
        <v>1</v>
      </c>
      <c r="CM107" s="297">
        <v>0</v>
      </c>
      <c r="CN107" s="297">
        <v>0</v>
      </c>
      <c r="CO107" s="307">
        <v>1</v>
      </c>
      <c r="CP107" s="307">
        <v>0</v>
      </c>
      <c r="CQ107" s="307">
        <v>0</v>
      </c>
      <c r="CR107" s="307">
        <v>1</v>
      </c>
      <c r="CS107" s="307">
        <v>0</v>
      </c>
      <c r="CT107" s="307">
        <v>0</v>
      </c>
      <c r="CU107" s="307">
        <v>0</v>
      </c>
      <c r="CV107" s="307">
        <v>0</v>
      </c>
      <c r="CW107" s="307">
        <v>0</v>
      </c>
      <c r="CX107" s="305">
        <v>0</v>
      </c>
      <c r="CY107" s="305">
        <v>1</v>
      </c>
      <c r="CZ107" s="303">
        <v>1</v>
      </c>
    </row>
    <row r="108" spans="1:136" x14ac:dyDescent="0.35">
      <c r="A108" s="294">
        <v>17451</v>
      </c>
      <c r="B108" s="343">
        <v>42388</v>
      </c>
      <c r="C108" s="344">
        <v>0.58333333333333337</v>
      </c>
      <c r="D108" s="294">
        <v>0</v>
      </c>
      <c r="E108" s="294">
        <v>1</v>
      </c>
      <c r="F108" s="294">
        <v>35</v>
      </c>
      <c r="G108" s="294">
        <v>180</v>
      </c>
      <c r="H108" s="294">
        <v>84</v>
      </c>
      <c r="I108" s="294" t="s">
        <v>758</v>
      </c>
      <c r="J108" s="296">
        <v>0</v>
      </c>
      <c r="K108" s="296">
        <v>1</v>
      </c>
      <c r="L108" s="296">
        <v>0</v>
      </c>
      <c r="M108" s="297">
        <v>1</v>
      </c>
      <c r="N108" s="297">
        <v>0</v>
      </c>
      <c r="O108" s="297">
        <v>0</v>
      </c>
      <c r="P108" s="298">
        <v>0</v>
      </c>
      <c r="Q108" s="299">
        <v>1</v>
      </c>
      <c r="R108" s="299">
        <v>0</v>
      </c>
      <c r="S108" s="299">
        <v>0</v>
      </c>
      <c r="T108" s="299">
        <v>0</v>
      </c>
      <c r="U108" s="300">
        <v>0</v>
      </c>
      <c r="V108" s="300">
        <v>0</v>
      </c>
      <c r="W108" s="300">
        <v>0</v>
      </c>
      <c r="X108" s="300">
        <v>1</v>
      </c>
      <c r="Y108" s="300">
        <v>0</v>
      </c>
      <c r="Z108" s="300">
        <v>0</v>
      </c>
      <c r="AA108" s="300">
        <v>0</v>
      </c>
      <c r="AB108" s="300">
        <v>0</v>
      </c>
      <c r="AC108" s="305">
        <v>0</v>
      </c>
      <c r="AD108" s="305">
        <v>0</v>
      </c>
      <c r="AE108" s="305">
        <v>1</v>
      </c>
      <c r="AF108" s="305">
        <v>0</v>
      </c>
      <c r="AG108" s="305">
        <v>0</v>
      </c>
      <c r="AH108" s="303">
        <v>0</v>
      </c>
      <c r="AI108" s="303">
        <v>1</v>
      </c>
      <c r="AJ108" s="303">
        <v>0</v>
      </c>
      <c r="AK108" s="303">
        <v>0</v>
      </c>
      <c r="AL108" s="303">
        <v>0</v>
      </c>
      <c r="AM108" s="304">
        <v>1</v>
      </c>
      <c r="AN108" s="304">
        <v>0</v>
      </c>
      <c r="AO108" s="304">
        <v>0</v>
      </c>
      <c r="AP108" s="304">
        <v>0</v>
      </c>
      <c r="AQ108" s="300">
        <v>0</v>
      </c>
      <c r="AR108" s="300">
        <v>0</v>
      </c>
      <c r="AS108" s="300">
        <v>1</v>
      </c>
      <c r="AT108" s="305">
        <v>1</v>
      </c>
      <c r="AU108" s="305">
        <v>0</v>
      </c>
      <c r="AV108" s="305">
        <v>0</v>
      </c>
      <c r="AW108" s="306">
        <v>0</v>
      </c>
      <c r="AX108" s="306">
        <v>0</v>
      </c>
      <c r="AY108" s="306">
        <v>1</v>
      </c>
      <c r="AZ108" s="306">
        <v>0</v>
      </c>
      <c r="BA108" s="306">
        <v>0</v>
      </c>
      <c r="BB108" s="305">
        <v>1</v>
      </c>
      <c r="BC108" s="305">
        <v>0</v>
      </c>
      <c r="BD108" s="305">
        <v>0</v>
      </c>
      <c r="BE108" s="305">
        <v>0</v>
      </c>
      <c r="BF108" s="300">
        <v>0</v>
      </c>
      <c r="BG108" s="300">
        <v>0</v>
      </c>
      <c r="BH108" s="300">
        <v>1</v>
      </c>
      <c r="BI108" s="300">
        <v>0</v>
      </c>
      <c r="BJ108" s="300">
        <v>0</v>
      </c>
      <c r="BK108" s="297">
        <v>0</v>
      </c>
      <c r="BL108" s="297">
        <v>1</v>
      </c>
      <c r="BM108" s="297">
        <v>0</v>
      </c>
      <c r="BN108" s="297">
        <v>0</v>
      </c>
      <c r="BO108" s="297">
        <v>0</v>
      </c>
      <c r="BP108" s="297">
        <v>0</v>
      </c>
      <c r="BQ108" s="297">
        <v>0</v>
      </c>
      <c r="BR108" s="297">
        <v>0</v>
      </c>
      <c r="BS108" s="305">
        <v>0</v>
      </c>
      <c r="BT108" s="305">
        <v>0</v>
      </c>
      <c r="BU108" s="305">
        <v>0</v>
      </c>
      <c r="BV108" s="305">
        <v>0</v>
      </c>
      <c r="BW108" s="307">
        <v>0</v>
      </c>
      <c r="BX108" s="307">
        <v>0</v>
      </c>
      <c r="BY108" s="307">
        <v>0</v>
      </c>
      <c r="BZ108" s="307">
        <v>0</v>
      </c>
      <c r="CA108" s="307">
        <v>1</v>
      </c>
      <c r="CB108" s="307">
        <v>0</v>
      </c>
      <c r="CC108" s="307">
        <v>1</v>
      </c>
      <c r="CD108" s="300">
        <v>0</v>
      </c>
      <c r="CE108" s="300">
        <v>0</v>
      </c>
      <c r="CF108" s="300">
        <v>1</v>
      </c>
      <c r="CG108" s="300">
        <v>0</v>
      </c>
      <c r="CH108" s="300">
        <v>0</v>
      </c>
      <c r="CI108" s="304">
        <v>1</v>
      </c>
      <c r="CJ108" s="304">
        <v>0</v>
      </c>
      <c r="CK108" s="297">
        <v>0</v>
      </c>
      <c r="CL108" s="297">
        <v>0</v>
      </c>
      <c r="CM108" s="297">
        <v>1</v>
      </c>
      <c r="CN108" s="297">
        <v>0</v>
      </c>
      <c r="CO108" s="307">
        <v>0</v>
      </c>
      <c r="CP108" s="307">
        <v>0</v>
      </c>
      <c r="CQ108" s="307">
        <v>1</v>
      </c>
      <c r="CZ108" s="303">
        <v>1</v>
      </c>
      <c r="DA108" s="303">
        <v>0</v>
      </c>
      <c r="DB108" s="303">
        <v>1</v>
      </c>
      <c r="DC108" s="303">
        <v>0</v>
      </c>
      <c r="DD108" s="305">
        <v>0</v>
      </c>
      <c r="DE108" s="305">
        <v>0</v>
      </c>
      <c r="DF108" s="305">
        <v>0</v>
      </c>
      <c r="DG108" s="305">
        <v>0</v>
      </c>
      <c r="DH108" s="309">
        <v>0</v>
      </c>
      <c r="DI108" s="309">
        <v>0</v>
      </c>
      <c r="DJ108" s="309">
        <v>0</v>
      </c>
      <c r="DK108" s="309">
        <v>0</v>
      </c>
      <c r="DL108" s="298">
        <v>0</v>
      </c>
      <c r="DM108" s="298">
        <v>0</v>
      </c>
      <c r="DN108" s="298">
        <v>0</v>
      </c>
      <c r="DO108" s="298">
        <v>0</v>
      </c>
      <c r="DP108" s="306">
        <v>0</v>
      </c>
      <c r="DQ108" s="306">
        <v>0</v>
      </c>
      <c r="DR108" s="306">
        <v>0</v>
      </c>
      <c r="DS108" s="306">
        <v>0</v>
      </c>
      <c r="DT108" s="297">
        <v>0</v>
      </c>
      <c r="DU108" s="297">
        <v>0</v>
      </c>
      <c r="DV108" s="297">
        <v>0</v>
      </c>
      <c r="DW108" s="297">
        <v>0</v>
      </c>
      <c r="DX108" s="306">
        <v>0</v>
      </c>
      <c r="DY108" s="306">
        <v>0</v>
      </c>
      <c r="DZ108" s="306">
        <v>0</v>
      </c>
      <c r="EA108" s="306">
        <v>0</v>
      </c>
      <c r="EB108" s="307">
        <v>0</v>
      </c>
      <c r="EC108" s="307">
        <v>1</v>
      </c>
    </row>
    <row r="109" spans="1:136" x14ac:dyDescent="0.35">
      <c r="A109" s="294">
        <v>17399</v>
      </c>
      <c r="B109" s="343">
        <v>42386</v>
      </c>
      <c r="C109" s="344">
        <v>0.44791666666666669</v>
      </c>
      <c r="D109" s="294">
        <v>0</v>
      </c>
      <c r="E109" s="294">
        <v>1</v>
      </c>
      <c r="F109" s="294">
        <v>36</v>
      </c>
      <c r="G109" s="294">
        <v>183</v>
      </c>
      <c r="H109" s="294">
        <v>107</v>
      </c>
      <c r="I109" s="294" t="s">
        <v>758</v>
      </c>
      <c r="J109" s="296">
        <v>1</v>
      </c>
      <c r="K109" s="296">
        <v>0</v>
      </c>
      <c r="L109" s="296">
        <v>0</v>
      </c>
      <c r="M109" s="297">
        <v>0</v>
      </c>
      <c r="N109" s="297">
        <v>1</v>
      </c>
      <c r="O109" s="297">
        <v>0</v>
      </c>
      <c r="P109" s="298">
        <v>180</v>
      </c>
      <c r="Q109" s="299">
        <v>0</v>
      </c>
      <c r="R109" s="299">
        <v>0</v>
      </c>
      <c r="S109" s="299">
        <v>0</v>
      </c>
      <c r="T109" s="299">
        <v>1</v>
      </c>
      <c r="U109" s="300">
        <v>0</v>
      </c>
      <c r="V109" s="300">
        <v>1</v>
      </c>
      <c r="W109" s="300">
        <v>0</v>
      </c>
      <c r="X109" s="300">
        <v>0</v>
      </c>
      <c r="Y109" s="300">
        <v>0</v>
      </c>
      <c r="Z109" s="300">
        <v>0</v>
      </c>
      <c r="AA109" s="300">
        <v>0</v>
      </c>
      <c r="AB109" s="300">
        <v>0</v>
      </c>
      <c r="AC109" s="305">
        <v>1</v>
      </c>
      <c r="AD109" s="305">
        <v>0</v>
      </c>
      <c r="AE109" s="305">
        <v>0</v>
      </c>
      <c r="AF109" s="305">
        <v>0</v>
      </c>
      <c r="AG109" s="305">
        <v>0</v>
      </c>
      <c r="AH109" s="303">
        <v>0</v>
      </c>
      <c r="AI109" s="303">
        <v>0</v>
      </c>
      <c r="AJ109" s="303">
        <v>0</v>
      </c>
      <c r="AK109" s="303">
        <v>1</v>
      </c>
      <c r="AL109" s="303">
        <v>0</v>
      </c>
      <c r="AM109" s="304">
        <v>1</v>
      </c>
      <c r="AN109" s="304">
        <v>0</v>
      </c>
      <c r="AO109" s="304">
        <v>0</v>
      </c>
      <c r="AP109" s="304">
        <v>0</v>
      </c>
      <c r="AQ109" s="300">
        <v>1</v>
      </c>
      <c r="AR109" s="300">
        <v>0</v>
      </c>
      <c r="AS109" s="300">
        <v>0</v>
      </c>
      <c r="AT109" s="305">
        <v>1</v>
      </c>
      <c r="AU109" s="305">
        <v>0</v>
      </c>
      <c r="AV109" s="305">
        <v>0</v>
      </c>
      <c r="AW109" s="306">
        <v>0</v>
      </c>
      <c r="AX109" s="306">
        <v>0</v>
      </c>
      <c r="AY109" s="306">
        <v>1</v>
      </c>
      <c r="AZ109" s="306">
        <v>0</v>
      </c>
      <c r="BA109" s="306">
        <v>0</v>
      </c>
      <c r="BB109" s="305">
        <v>1</v>
      </c>
      <c r="BC109" s="305">
        <v>0</v>
      </c>
      <c r="BD109" s="305">
        <v>0</v>
      </c>
      <c r="BE109" s="305">
        <v>0</v>
      </c>
      <c r="BF109" s="300">
        <v>0</v>
      </c>
      <c r="BG109" s="300">
        <v>1</v>
      </c>
      <c r="BH109" s="300">
        <v>0</v>
      </c>
      <c r="BI109" s="300">
        <v>0</v>
      </c>
      <c r="BJ109" s="300">
        <v>0</v>
      </c>
      <c r="BK109" s="297">
        <v>1</v>
      </c>
      <c r="BL109" s="297">
        <v>0</v>
      </c>
      <c r="BM109" s="297">
        <v>0</v>
      </c>
      <c r="BN109" s="297">
        <v>0</v>
      </c>
      <c r="BO109" s="297">
        <v>0</v>
      </c>
      <c r="BP109" s="297">
        <v>1</v>
      </c>
      <c r="BQ109" s="297">
        <v>0</v>
      </c>
      <c r="BR109" s="297">
        <v>0</v>
      </c>
      <c r="BS109" s="305">
        <v>1</v>
      </c>
      <c r="BT109" s="305">
        <v>0</v>
      </c>
      <c r="BU109" s="305">
        <v>0</v>
      </c>
      <c r="BV109" s="305">
        <v>0</v>
      </c>
      <c r="BW109" s="307">
        <v>1</v>
      </c>
      <c r="BX109" s="307">
        <v>0</v>
      </c>
      <c r="BY109" s="307">
        <v>0</v>
      </c>
      <c r="BZ109" s="307">
        <v>0</v>
      </c>
      <c r="CA109" s="307">
        <v>0</v>
      </c>
      <c r="CB109" s="307">
        <v>1</v>
      </c>
      <c r="CC109" s="307">
        <v>0</v>
      </c>
      <c r="CD109" s="300">
        <v>0</v>
      </c>
      <c r="CE109" s="300">
        <v>0</v>
      </c>
      <c r="CF109" s="300">
        <v>1</v>
      </c>
      <c r="CG109" s="300">
        <v>0</v>
      </c>
      <c r="CH109" s="300">
        <v>0</v>
      </c>
      <c r="CI109" s="304">
        <v>1</v>
      </c>
      <c r="CJ109" s="304">
        <v>0</v>
      </c>
      <c r="CK109" s="297">
        <v>0</v>
      </c>
      <c r="CL109" s="297">
        <v>0</v>
      </c>
      <c r="CM109" s="297">
        <v>0</v>
      </c>
      <c r="CN109" s="297">
        <v>1</v>
      </c>
      <c r="CO109" s="307">
        <v>0</v>
      </c>
      <c r="CP109" s="307">
        <v>1</v>
      </c>
      <c r="CQ109" s="307">
        <v>0</v>
      </c>
      <c r="CZ109" s="303">
        <v>1</v>
      </c>
      <c r="DA109" s="303">
        <v>0</v>
      </c>
      <c r="DB109" s="303">
        <v>0</v>
      </c>
      <c r="DC109" s="303">
        <v>1</v>
      </c>
      <c r="DD109" s="305">
        <v>0</v>
      </c>
      <c r="DE109" s="305">
        <v>0</v>
      </c>
      <c r="DF109" s="305">
        <v>0</v>
      </c>
      <c r="DG109" s="305">
        <v>0</v>
      </c>
      <c r="DH109" s="309">
        <v>0</v>
      </c>
      <c r="DI109" s="309">
        <v>0</v>
      </c>
      <c r="DJ109" s="309">
        <v>0</v>
      </c>
      <c r="DK109" s="309">
        <v>0</v>
      </c>
      <c r="DL109" s="298">
        <v>0</v>
      </c>
      <c r="DM109" s="298">
        <v>0</v>
      </c>
      <c r="DN109" s="298">
        <v>0</v>
      </c>
      <c r="DO109" s="298">
        <v>0</v>
      </c>
      <c r="DP109" s="306">
        <v>0</v>
      </c>
      <c r="DQ109" s="306">
        <v>0</v>
      </c>
      <c r="DR109" s="306">
        <v>0</v>
      </c>
      <c r="DS109" s="306">
        <v>0</v>
      </c>
      <c r="DT109" s="297">
        <v>0</v>
      </c>
      <c r="DU109" s="297">
        <v>0</v>
      </c>
      <c r="DV109" s="297">
        <v>0</v>
      </c>
      <c r="DW109" s="297">
        <v>0</v>
      </c>
      <c r="DX109" s="306">
        <v>0</v>
      </c>
      <c r="DY109" s="306">
        <v>0</v>
      </c>
      <c r="DZ109" s="306">
        <v>0</v>
      </c>
      <c r="EA109" s="306">
        <v>0</v>
      </c>
      <c r="EB109" s="307">
        <v>0</v>
      </c>
      <c r="EC109" s="307">
        <v>1</v>
      </c>
    </row>
    <row r="110" spans="1:136" x14ac:dyDescent="0.35">
      <c r="A110" s="294">
        <v>7529</v>
      </c>
      <c r="B110" s="343">
        <v>42384</v>
      </c>
      <c r="C110" s="344">
        <v>0.5</v>
      </c>
      <c r="D110" s="294">
        <v>1</v>
      </c>
      <c r="E110" s="294">
        <v>0</v>
      </c>
      <c r="F110" s="294">
        <v>14</v>
      </c>
      <c r="G110" s="294">
        <v>160</v>
      </c>
      <c r="H110" s="294">
        <v>54</v>
      </c>
      <c r="I110" s="294" t="s">
        <v>758</v>
      </c>
      <c r="J110" s="296">
        <v>1</v>
      </c>
      <c r="K110" s="296">
        <v>0</v>
      </c>
      <c r="L110" s="296">
        <v>1</v>
      </c>
      <c r="M110" s="297">
        <v>1</v>
      </c>
      <c r="N110" s="297">
        <v>0</v>
      </c>
      <c r="O110" s="297">
        <v>0</v>
      </c>
      <c r="P110" s="298">
        <v>188</v>
      </c>
      <c r="Q110" s="299">
        <v>1</v>
      </c>
      <c r="R110" s="299">
        <v>0</v>
      </c>
      <c r="S110" s="299">
        <v>0</v>
      </c>
      <c r="T110" s="299">
        <v>0</v>
      </c>
      <c r="U110" s="300">
        <v>1</v>
      </c>
      <c r="V110" s="300">
        <v>0</v>
      </c>
      <c r="W110" s="300">
        <v>0</v>
      </c>
      <c r="X110" s="300">
        <v>0</v>
      </c>
      <c r="Y110" s="300">
        <v>0</v>
      </c>
      <c r="Z110" s="300">
        <v>0</v>
      </c>
      <c r="AA110" s="300">
        <v>0</v>
      </c>
      <c r="AB110" s="300">
        <v>0</v>
      </c>
      <c r="AC110" s="305">
        <v>0</v>
      </c>
      <c r="AD110" s="305">
        <v>0</v>
      </c>
      <c r="AE110" s="305">
        <v>1</v>
      </c>
      <c r="AF110" s="305">
        <v>0</v>
      </c>
      <c r="AG110" s="305">
        <v>0</v>
      </c>
      <c r="AH110" s="303">
        <v>1</v>
      </c>
      <c r="AI110" s="303">
        <v>0</v>
      </c>
      <c r="AJ110" s="303">
        <v>0</v>
      </c>
      <c r="AK110" s="303">
        <v>0</v>
      </c>
      <c r="AL110" s="303">
        <v>0</v>
      </c>
      <c r="AM110" s="304">
        <v>0</v>
      </c>
      <c r="AN110" s="304">
        <v>0</v>
      </c>
      <c r="AO110" s="304">
        <v>1</v>
      </c>
      <c r="AP110" s="304">
        <v>0</v>
      </c>
      <c r="AQ110" s="300">
        <v>0</v>
      </c>
      <c r="AR110" s="300">
        <v>1</v>
      </c>
      <c r="AS110" s="300">
        <v>0</v>
      </c>
      <c r="AT110" s="305">
        <v>0</v>
      </c>
      <c r="AU110" s="305">
        <v>0</v>
      </c>
      <c r="AV110" s="305">
        <v>1</v>
      </c>
      <c r="AW110" s="306">
        <v>1</v>
      </c>
      <c r="AX110" s="306">
        <v>0</v>
      </c>
      <c r="AY110" s="306">
        <v>0</v>
      </c>
      <c r="AZ110" s="306">
        <v>0</v>
      </c>
      <c r="BA110" s="306">
        <v>0</v>
      </c>
      <c r="BB110" s="305">
        <v>1</v>
      </c>
      <c r="BC110" s="305">
        <v>0</v>
      </c>
      <c r="BD110" s="305">
        <v>0</v>
      </c>
      <c r="BE110" s="305">
        <v>0</v>
      </c>
      <c r="BF110" s="300">
        <v>0</v>
      </c>
      <c r="BG110" s="300">
        <v>1</v>
      </c>
      <c r="BH110" s="300">
        <v>0</v>
      </c>
      <c r="BI110" s="300">
        <v>0</v>
      </c>
      <c r="BJ110" s="300">
        <v>0</v>
      </c>
      <c r="BK110" s="297">
        <v>0</v>
      </c>
      <c r="BL110" s="297">
        <v>1</v>
      </c>
      <c r="BM110" s="297">
        <v>0</v>
      </c>
      <c r="BN110" s="297">
        <v>0</v>
      </c>
      <c r="BO110" s="297">
        <v>0</v>
      </c>
      <c r="BP110" s="297">
        <v>1</v>
      </c>
      <c r="BQ110" s="297">
        <v>0</v>
      </c>
      <c r="BR110" s="297">
        <v>0</v>
      </c>
      <c r="BS110" s="305">
        <v>0</v>
      </c>
      <c r="BT110" s="305">
        <v>1</v>
      </c>
      <c r="BU110" s="305">
        <v>0</v>
      </c>
      <c r="BV110" s="305">
        <v>0</v>
      </c>
      <c r="BW110" s="307">
        <v>0</v>
      </c>
      <c r="BX110" s="307">
        <v>1</v>
      </c>
      <c r="BY110" s="307">
        <v>0</v>
      </c>
      <c r="BZ110" s="307">
        <v>0</v>
      </c>
      <c r="CA110" s="307">
        <v>0</v>
      </c>
      <c r="CB110" s="307">
        <v>0</v>
      </c>
      <c r="CC110" s="307">
        <v>1</v>
      </c>
      <c r="CD110" s="300">
        <v>0</v>
      </c>
      <c r="CE110" s="300">
        <v>1</v>
      </c>
      <c r="CF110" s="300">
        <v>0</v>
      </c>
      <c r="CG110" s="300">
        <v>0</v>
      </c>
      <c r="CH110" s="300">
        <v>0</v>
      </c>
      <c r="CI110" s="304">
        <v>0</v>
      </c>
      <c r="CJ110" s="304">
        <v>1</v>
      </c>
      <c r="CK110" s="297">
        <v>1</v>
      </c>
      <c r="CL110" s="297">
        <v>0</v>
      </c>
      <c r="CM110" s="297">
        <v>0</v>
      </c>
      <c r="CN110" s="297">
        <v>0</v>
      </c>
      <c r="CO110" s="307">
        <v>1</v>
      </c>
      <c r="CP110" s="307">
        <v>0</v>
      </c>
      <c r="CQ110" s="307">
        <v>0</v>
      </c>
      <c r="CR110" s="307">
        <v>0</v>
      </c>
      <c r="CS110" s="307">
        <v>0</v>
      </c>
      <c r="CT110" s="307">
        <v>0</v>
      </c>
      <c r="CU110" s="307">
        <v>0</v>
      </c>
      <c r="CV110" s="307">
        <v>0</v>
      </c>
      <c r="CW110" s="307">
        <v>1</v>
      </c>
      <c r="CX110" s="305">
        <v>0</v>
      </c>
      <c r="CY110" s="305">
        <v>1</v>
      </c>
      <c r="CZ110" s="303">
        <v>0</v>
      </c>
      <c r="DA110" s="303">
        <v>0</v>
      </c>
      <c r="DB110" s="303">
        <v>0</v>
      </c>
      <c r="DC110" s="303">
        <v>0</v>
      </c>
      <c r="DD110" s="305">
        <v>0</v>
      </c>
      <c r="DE110" s="305">
        <v>0</v>
      </c>
      <c r="DF110" s="305">
        <v>0</v>
      </c>
      <c r="DG110" s="305">
        <v>0</v>
      </c>
      <c r="DH110" s="309">
        <v>1</v>
      </c>
      <c r="DI110" s="309">
        <v>0</v>
      </c>
      <c r="DJ110" s="309">
        <v>0</v>
      </c>
      <c r="DK110" s="309">
        <v>1</v>
      </c>
      <c r="DL110" s="298">
        <v>0</v>
      </c>
      <c r="DM110" s="298">
        <v>0</v>
      </c>
      <c r="DN110" s="298">
        <v>0</v>
      </c>
      <c r="DO110" s="298">
        <v>0</v>
      </c>
      <c r="DP110" s="306">
        <v>0</v>
      </c>
      <c r="DQ110" s="306">
        <v>0</v>
      </c>
      <c r="DR110" s="306">
        <v>0</v>
      </c>
      <c r="DS110" s="306">
        <v>0</v>
      </c>
      <c r="DT110" s="297">
        <v>0</v>
      </c>
      <c r="DU110" s="297">
        <v>0</v>
      </c>
      <c r="DV110" s="297">
        <v>0</v>
      </c>
      <c r="DW110" s="297">
        <v>0</v>
      </c>
      <c r="DX110" s="306">
        <v>0</v>
      </c>
      <c r="DY110" s="306">
        <v>0</v>
      </c>
      <c r="DZ110" s="306">
        <v>0</v>
      </c>
      <c r="EA110" s="306">
        <v>0</v>
      </c>
      <c r="EB110" s="307">
        <v>0</v>
      </c>
      <c r="EC110" s="307">
        <v>1</v>
      </c>
    </row>
    <row r="111" spans="1:136" x14ac:dyDescent="0.35">
      <c r="A111" s="294">
        <v>17408</v>
      </c>
      <c r="B111" s="343">
        <v>42386</v>
      </c>
      <c r="C111" s="344">
        <v>0.5</v>
      </c>
      <c r="D111" s="294">
        <v>1</v>
      </c>
      <c r="E111" s="294">
        <v>0</v>
      </c>
      <c r="F111" s="294">
        <v>36</v>
      </c>
      <c r="G111" s="294">
        <v>184</v>
      </c>
      <c r="H111" s="294">
        <v>85</v>
      </c>
      <c r="I111" s="294" t="s">
        <v>774</v>
      </c>
      <c r="J111" s="296">
        <v>0</v>
      </c>
      <c r="K111" s="296">
        <v>1</v>
      </c>
      <c r="L111" s="296">
        <v>0</v>
      </c>
      <c r="M111" s="297">
        <v>1</v>
      </c>
      <c r="N111" s="297">
        <v>0</v>
      </c>
      <c r="O111" s="297">
        <v>0</v>
      </c>
      <c r="P111" s="298">
        <v>168</v>
      </c>
      <c r="Q111" s="299">
        <v>1</v>
      </c>
      <c r="R111" s="299">
        <v>0</v>
      </c>
      <c r="S111" s="299">
        <v>0</v>
      </c>
      <c r="T111" s="299">
        <v>0</v>
      </c>
      <c r="U111" s="300">
        <v>1</v>
      </c>
      <c r="V111" s="300">
        <v>0</v>
      </c>
      <c r="W111" s="300">
        <v>0</v>
      </c>
      <c r="X111" s="300">
        <v>0</v>
      </c>
      <c r="Y111" s="300">
        <v>0</v>
      </c>
      <c r="Z111" s="300">
        <v>0</v>
      </c>
      <c r="AA111" s="300">
        <v>0</v>
      </c>
      <c r="AB111" s="300">
        <v>0</v>
      </c>
      <c r="AC111" s="305">
        <v>0</v>
      </c>
      <c r="AD111" s="305">
        <v>0</v>
      </c>
      <c r="AE111" s="305">
        <v>0</v>
      </c>
      <c r="AF111" s="305">
        <v>1</v>
      </c>
      <c r="AG111" s="305">
        <v>0</v>
      </c>
      <c r="AH111" s="303">
        <v>1</v>
      </c>
      <c r="AI111" s="303">
        <v>0</v>
      </c>
      <c r="AJ111" s="303">
        <v>0</v>
      </c>
      <c r="AK111" s="303">
        <v>0</v>
      </c>
      <c r="AL111" s="303">
        <v>0</v>
      </c>
      <c r="AM111" s="304">
        <v>1</v>
      </c>
      <c r="AN111" s="304">
        <v>0</v>
      </c>
      <c r="AO111" s="304">
        <v>0</v>
      </c>
      <c r="AP111" s="304">
        <v>0</v>
      </c>
      <c r="AQ111" s="300">
        <v>1</v>
      </c>
      <c r="AR111" s="300">
        <v>0</v>
      </c>
      <c r="AS111" s="300">
        <v>0</v>
      </c>
      <c r="AT111" s="305">
        <v>1</v>
      </c>
      <c r="AU111" s="305">
        <v>0</v>
      </c>
      <c r="AV111" s="305">
        <v>0</v>
      </c>
      <c r="AW111" s="306">
        <v>0</v>
      </c>
      <c r="AX111" s="306">
        <v>0</v>
      </c>
      <c r="AY111" s="306">
        <v>1</v>
      </c>
      <c r="AZ111" s="306">
        <v>0</v>
      </c>
      <c r="BA111" s="306">
        <v>0</v>
      </c>
      <c r="BB111" s="305">
        <v>0</v>
      </c>
      <c r="BC111" s="305">
        <v>1</v>
      </c>
      <c r="BD111" s="305">
        <v>0</v>
      </c>
      <c r="BE111" s="305">
        <v>0</v>
      </c>
      <c r="BF111" s="300">
        <v>1</v>
      </c>
      <c r="BG111" s="300">
        <v>0</v>
      </c>
      <c r="BH111" s="300">
        <v>0</v>
      </c>
      <c r="BI111" s="300">
        <v>0</v>
      </c>
      <c r="BJ111" s="300">
        <v>0</v>
      </c>
      <c r="BK111" s="297">
        <v>0</v>
      </c>
      <c r="BL111" s="297">
        <v>0</v>
      </c>
      <c r="BM111" s="297">
        <v>1</v>
      </c>
      <c r="BN111" s="297">
        <v>0</v>
      </c>
      <c r="BO111" s="297">
        <v>0</v>
      </c>
      <c r="BP111" s="297">
        <v>0</v>
      </c>
      <c r="BQ111" s="297">
        <v>0</v>
      </c>
      <c r="BR111" s="297">
        <v>0</v>
      </c>
      <c r="BS111" s="305">
        <v>1</v>
      </c>
      <c r="BT111" s="305">
        <v>0</v>
      </c>
      <c r="BU111" s="305">
        <v>0</v>
      </c>
      <c r="BV111" s="305">
        <v>0</v>
      </c>
      <c r="BW111" s="307">
        <v>0</v>
      </c>
      <c r="BX111" s="307">
        <v>1</v>
      </c>
      <c r="BY111" s="307">
        <v>0</v>
      </c>
      <c r="BZ111" s="307">
        <v>0</v>
      </c>
      <c r="CA111" s="307">
        <v>0</v>
      </c>
      <c r="CB111" s="307">
        <v>0</v>
      </c>
      <c r="CC111" s="307">
        <v>1</v>
      </c>
      <c r="CD111" s="300">
        <v>0</v>
      </c>
      <c r="CE111" s="300">
        <v>1</v>
      </c>
      <c r="CF111" s="300">
        <v>0</v>
      </c>
      <c r="CG111" s="300">
        <v>0</v>
      </c>
      <c r="CH111" s="300">
        <v>0</v>
      </c>
      <c r="CI111" s="304">
        <v>1</v>
      </c>
      <c r="CJ111" s="304">
        <v>0</v>
      </c>
      <c r="CK111" s="297">
        <v>0</v>
      </c>
      <c r="CL111" s="297">
        <v>1</v>
      </c>
      <c r="CM111" s="297">
        <v>0</v>
      </c>
      <c r="CN111" s="297">
        <v>0</v>
      </c>
      <c r="CO111" s="307">
        <v>0</v>
      </c>
      <c r="CP111" s="307">
        <v>1</v>
      </c>
      <c r="CQ111" s="307">
        <v>0</v>
      </c>
      <c r="CZ111" s="303">
        <v>1</v>
      </c>
      <c r="DA111" s="303">
        <v>0</v>
      </c>
      <c r="DB111" s="303">
        <v>0</v>
      </c>
      <c r="DC111" s="303">
        <v>1</v>
      </c>
      <c r="DD111" s="305">
        <v>0</v>
      </c>
      <c r="DE111" s="305">
        <v>0</v>
      </c>
      <c r="DF111" s="305">
        <v>0</v>
      </c>
      <c r="DG111" s="305">
        <v>0</v>
      </c>
      <c r="DH111" s="309">
        <v>1</v>
      </c>
      <c r="DI111" s="309">
        <v>0</v>
      </c>
      <c r="DJ111" s="309">
        <v>0</v>
      </c>
      <c r="DK111" s="309">
        <v>1</v>
      </c>
      <c r="DL111" s="298">
        <v>0</v>
      </c>
      <c r="DM111" s="298">
        <v>0</v>
      </c>
      <c r="DN111" s="298">
        <v>0</v>
      </c>
      <c r="DO111" s="298">
        <v>0</v>
      </c>
      <c r="DP111" s="306">
        <v>0</v>
      </c>
      <c r="DQ111" s="306">
        <v>0</v>
      </c>
      <c r="DR111" s="306">
        <v>0</v>
      </c>
      <c r="DS111" s="306">
        <v>0</v>
      </c>
      <c r="DT111" s="297">
        <v>0</v>
      </c>
      <c r="DU111" s="297">
        <v>0</v>
      </c>
      <c r="DV111" s="297">
        <v>0</v>
      </c>
      <c r="DW111" s="297">
        <v>0</v>
      </c>
      <c r="DX111" s="306">
        <v>0</v>
      </c>
      <c r="DY111" s="306">
        <v>0</v>
      </c>
      <c r="DZ111" s="306">
        <v>0</v>
      </c>
      <c r="EA111" s="306">
        <v>0</v>
      </c>
      <c r="EB111" s="307">
        <v>0</v>
      </c>
      <c r="EC111" s="307">
        <v>1</v>
      </c>
    </row>
    <row r="112" spans="1:136" x14ac:dyDescent="0.35">
      <c r="A112" s="294">
        <v>17415</v>
      </c>
      <c r="B112" s="343">
        <v>42386</v>
      </c>
      <c r="C112" s="344">
        <v>0.58333333333333337</v>
      </c>
      <c r="D112" s="294">
        <v>0</v>
      </c>
      <c r="E112" s="294">
        <v>1</v>
      </c>
      <c r="F112" s="294">
        <v>36</v>
      </c>
      <c r="G112" s="294">
        <v>185</v>
      </c>
      <c r="H112" s="294">
        <v>85</v>
      </c>
      <c r="I112" s="294" t="s">
        <v>758</v>
      </c>
      <c r="J112" s="296">
        <v>0</v>
      </c>
      <c r="K112" s="296">
        <v>1</v>
      </c>
      <c r="L112" s="296">
        <v>0</v>
      </c>
      <c r="M112" s="297">
        <v>0</v>
      </c>
      <c r="N112" s="297">
        <v>1</v>
      </c>
      <c r="O112" s="297">
        <v>0</v>
      </c>
      <c r="P112" s="298">
        <v>165</v>
      </c>
      <c r="Q112" s="299">
        <v>0</v>
      </c>
      <c r="R112" s="299">
        <v>0</v>
      </c>
      <c r="S112" s="299">
        <v>0</v>
      </c>
      <c r="T112" s="299">
        <v>1</v>
      </c>
      <c r="U112" s="300">
        <v>0</v>
      </c>
      <c r="V112" s="300">
        <v>1</v>
      </c>
      <c r="W112" s="300">
        <v>0</v>
      </c>
      <c r="X112" s="300">
        <v>0</v>
      </c>
      <c r="Y112" s="300">
        <v>0</v>
      </c>
      <c r="Z112" s="300">
        <v>0</v>
      </c>
      <c r="AA112" s="300">
        <v>0</v>
      </c>
      <c r="AB112" s="300">
        <v>0</v>
      </c>
      <c r="AC112" s="305">
        <v>0</v>
      </c>
      <c r="AD112" s="305">
        <v>0</v>
      </c>
      <c r="AE112" s="305">
        <v>0</v>
      </c>
      <c r="AF112" s="305">
        <v>1</v>
      </c>
      <c r="AG112" s="305">
        <v>0</v>
      </c>
      <c r="AH112" s="303">
        <v>0</v>
      </c>
      <c r="AI112" s="303">
        <v>0</v>
      </c>
      <c r="AJ112" s="303">
        <v>1</v>
      </c>
      <c r="AK112" s="303">
        <v>0</v>
      </c>
      <c r="AL112" s="303">
        <v>0</v>
      </c>
      <c r="AM112" s="304">
        <v>1</v>
      </c>
      <c r="AN112" s="304">
        <v>0</v>
      </c>
      <c r="AO112" s="304">
        <v>0</v>
      </c>
      <c r="AP112" s="304">
        <v>0</v>
      </c>
      <c r="AQ112" s="300">
        <v>1</v>
      </c>
      <c r="AR112" s="300">
        <v>0</v>
      </c>
      <c r="AS112" s="300">
        <v>0</v>
      </c>
      <c r="AT112" s="305">
        <v>1</v>
      </c>
      <c r="AU112" s="305">
        <v>0</v>
      </c>
      <c r="AV112" s="305">
        <v>0</v>
      </c>
      <c r="AW112" s="306">
        <v>0</v>
      </c>
      <c r="AX112" s="306">
        <v>0</v>
      </c>
      <c r="AY112" s="306">
        <v>1</v>
      </c>
      <c r="AZ112" s="306">
        <v>0</v>
      </c>
      <c r="BA112" s="306">
        <v>0</v>
      </c>
      <c r="BB112" s="305">
        <v>1</v>
      </c>
      <c r="BC112" s="305">
        <v>0</v>
      </c>
      <c r="BD112" s="305">
        <v>0</v>
      </c>
      <c r="BE112" s="305">
        <v>0</v>
      </c>
      <c r="BF112" s="300">
        <v>0</v>
      </c>
      <c r="BG112" s="300">
        <v>0</v>
      </c>
      <c r="BH112" s="300">
        <v>1</v>
      </c>
      <c r="BI112" s="300">
        <v>0</v>
      </c>
      <c r="BJ112" s="300">
        <v>0</v>
      </c>
      <c r="BK112" s="297">
        <v>0</v>
      </c>
      <c r="BL112" s="297">
        <v>0</v>
      </c>
      <c r="BM112" s="297">
        <v>1</v>
      </c>
      <c r="BN112" s="297">
        <v>0</v>
      </c>
      <c r="BO112" s="297">
        <v>0</v>
      </c>
      <c r="BP112" s="297">
        <v>0</v>
      </c>
      <c r="BQ112" s="297">
        <v>0</v>
      </c>
      <c r="BR112" s="297">
        <v>0</v>
      </c>
      <c r="BS112" s="305">
        <v>0</v>
      </c>
      <c r="BT112" s="305">
        <v>1</v>
      </c>
      <c r="BU112" s="305">
        <v>0</v>
      </c>
      <c r="BV112" s="305">
        <v>0</v>
      </c>
      <c r="BW112" s="307">
        <v>0</v>
      </c>
      <c r="BX112" s="307">
        <v>1</v>
      </c>
      <c r="BY112" s="307">
        <v>0</v>
      </c>
      <c r="BZ112" s="307">
        <v>0</v>
      </c>
      <c r="CA112" s="307">
        <v>0</v>
      </c>
      <c r="CB112" s="307">
        <v>0</v>
      </c>
      <c r="CC112" s="307">
        <v>1</v>
      </c>
      <c r="CD112" s="300">
        <v>0</v>
      </c>
      <c r="CE112" s="300">
        <v>0</v>
      </c>
      <c r="CF112" s="300">
        <v>1</v>
      </c>
      <c r="CG112" s="300">
        <v>0</v>
      </c>
      <c r="CH112" s="300">
        <v>0</v>
      </c>
      <c r="CI112" s="304">
        <v>1</v>
      </c>
      <c r="CJ112" s="304">
        <v>0</v>
      </c>
      <c r="CK112" s="297">
        <v>0</v>
      </c>
      <c r="CL112" s="297">
        <v>0</v>
      </c>
      <c r="CM112" s="297">
        <v>0</v>
      </c>
      <c r="CN112" s="297">
        <v>1</v>
      </c>
      <c r="CO112" s="307">
        <v>0</v>
      </c>
      <c r="CP112" s="307">
        <v>1</v>
      </c>
      <c r="CQ112" s="307">
        <v>0</v>
      </c>
      <c r="CZ112" s="303">
        <v>0</v>
      </c>
      <c r="DA112" s="303">
        <v>0</v>
      </c>
      <c r="DB112" s="303">
        <v>0</v>
      </c>
      <c r="DC112" s="303">
        <v>0</v>
      </c>
      <c r="DD112" s="305">
        <v>0</v>
      </c>
      <c r="DE112" s="305">
        <v>0</v>
      </c>
      <c r="DF112" s="305">
        <v>0</v>
      </c>
      <c r="DG112" s="305">
        <v>0</v>
      </c>
      <c r="DH112" s="309">
        <v>1</v>
      </c>
      <c r="DI112" s="309">
        <v>0</v>
      </c>
      <c r="DJ112" s="309">
        <v>0</v>
      </c>
      <c r="DK112" s="309">
        <v>1</v>
      </c>
      <c r="DL112" s="298">
        <v>0</v>
      </c>
      <c r="DM112" s="298">
        <v>0</v>
      </c>
      <c r="DN112" s="298">
        <v>0</v>
      </c>
      <c r="DO112" s="298">
        <v>0</v>
      </c>
      <c r="DP112" s="306">
        <v>0</v>
      </c>
      <c r="DQ112" s="306">
        <v>0</v>
      </c>
      <c r="DR112" s="306">
        <v>0</v>
      </c>
      <c r="DS112" s="306">
        <v>0</v>
      </c>
      <c r="DT112" s="297">
        <v>0</v>
      </c>
      <c r="DU112" s="297">
        <v>0</v>
      </c>
      <c r="DV112" s="297">
        <v>0</v>
      </c>
      <c r="DW112" s="297">
        <v>0</v>
      </c>
      <c r="DX112" s="306">
        <v>0</v>
      </c>
      <c r="DY112" s="306">
        <v>0</v>
      </c>
      <c r="DZ112" s="306">
        <v>0</v>
      </c>
      <c r="EA112" s="306">
        <v>0</v>
      </c>
      <c r="EB112" s="307">
        <v>0</v>
      </c>
      <c r="EC112" s="307">
        <v>1</v>
      </c>
    </row>
    <row r="113" spans="1:137" x14ac:dyDescent="0.35">
      <c r="A113" s="294">
        <v>17414</v>
      </c>
      <c r="B113" s="343">
        <v>42386</v>
      </c>
      <c r="C113" s="344">
        <v>0.58333333333333337</v>
      </c>
      <c r="D113" s="294">
        <v>1</v>
      </c>
      <c r="E113" s="294">
        <v>0</v>
      </c>
      <c r="F113" s="294">
        <v>34</v>
      </c>
      <c r="G113" s="294">
        <v>172</v>
      </c>
      <c r="H113" s="294">
        <v>57</v>
      </c>
      <c r="I113" s="294" t="s">
        <v>758</v>
      </c>
      <c r="J113" s="296">
        <v>1</v>
      </c>
      <c r="K113" s="296">
        <v>0</v>
      </c>
      <c r="L113" s="296">
        <v>0</v>
      </c>
      <c r="M113" s="297">
        <v>0</v>
      </c>
      <c r="N113" s="297">
        <v>1</v>
      </c>
      <c r="O113" s="297">
        <v>0</v>
      </c>
      <c r="P113" s="298">
        <v>175</v>
      </c>
      <c r="Q113" s="299">
        <v>1</v>
      </c>
      <c r="R113" s="299">
        <v>0</v>
      </c>
      <c r="S113" s="299">
        <v>0</v>
      </c>
      <c r="T113" s="299">
        <v>0</v>
      </c>
      <c r="U113" s="300">
        <v>0</v>
      </c>
      <c r="V113" s="300">
        <v>1</v>
      </c>
      <c r="W113" s="300">
        <v>0</v>
      </c>
      <c r="X113" s="300">
        <v>0</v>
      </c>
      <c r="Y113" s="300">
        <v>0</v>
      </c>
      <c r="Z113" s="300">
        <v>0</v>
      </c>
      <c r="AA113" s="300">
        <v>0</v>
      </c>
      <c r="AB113" s="300">
        <v>0</v>
      </c>
      <c r="AC113" s="305">
        <v>0</v>
      </c>
      <c r="AD113" s="305">
        <v>1</v>
      </c>
      <c r="AE113" s="305">
        <v>0</v>
      </c>
      <c r="AF113" s="305">
        <v>0</v>
      </c>
      <c r="AG113" s="305">
        <v>0</v>
      </c>
      <c r="AH113" s="303">
        <v>1</v>
      </c>
      <c r="AI113" s="303">
        <v>0</v>
      </c>
      <c r="AJ113" s="303">
        <v>0</v>
      </c>
      <c r="AK113" s="303">
        <v>0</v>
      </c>
      <c r="AL113" s="303">
        <v>0</v>
      </c>
      <c r="AM113" s="304">
        <v>1</v>
      </c>
      <c r="AN113" s="304">
        <v>0</v>
      </c>
      <c r="AO113" s="304">
        <v>0</v>
      </c>
      <c r="AP113" s="304">
        <v>0</v>
      </c>
      <c r="AQ113" s="300">
        <v>1</v>
      </c>
      <c r="AR113" s="300">
        <v>0</v>
      </c>
      <c r="AS113" s="300">
        <v>0</v>
      </c>
      <c r="AT113" s="305">
        <v>1</v>
      </c>
      <c r="AU113" s="305">
        <v>0</v>
      </c>
      <c r="AV113" s="305">
        <v>0</v>
      </c>
      <c r="AW113" s="306">
        <v>0</v>
      </c>
      <c r="AX113" s="306">
        <v>0</v>
      </c>
      <c r="AY113" s="306">
        <v>1</v>
      </c>
      <c r="AZ113" s="306">
        <v>0</v>
      </c>
      <c r="BA113" s="306">
        <v>0</v>
      </c>
      <c r="BB113" s="305">
        <v>0</v>
      </c>
      <c r="BC113" s="305">
        <v>1</v>
      </c>
      <c r="BD113" s="305">
        <v>0</v>
      </c>
      <c r="BE113" s="305">
        <v>0</v>
      </c>
      <c r="BF113" s="300">
        <v>0</v>
      </c>
      <c r="BG113" s="300">
        <v>0</v>
      </c>
      <c r="BH113" s="300">
        <v>0</v>
      </c>
      <c r="BI113" s="300">
        <v>0</v>
      </c>
      <c r="BJ113" s="300">
        <v>1</v>
      </c>
      <c r="BK113" s="297">
        <v>0</v>
      </c>
      <c r="BL113" s="297">
        <v>0</v>
      </c>
      <c r="BM113" s="297">
        <v>0</v>
      </c>
      <c r="BN113" s="297">
        <v>0</v>
      </c>
      <c r="BO113" s="297">
        <v>1</v>
      </c>
      <c r="BP113" s="297">
        <v>0</v>
      </c>
      <c r="BQ113" s="297">
        <v>0</v>
      </c>
      <c r="BR113" s="297">
        <v>0</v>
      </c>
      <c r="BS113" s="305">
        <v>1</v>
      </c>
      <c r="BT113" s="305">
        <v>0</v>
      </c>
      <c r="BU113" s="305">
        <v>0</v>
      </c>
      <c r="BV113" s="305">
        <v>0</v>
      </c>
      <c r="BW113" s="307">
        <v>0</v>
      </c>
      <c r="BX113" s="307">
        <v>0</v>
      </c>
      <c r="BY113" s="307">
        <v>1</v>
      </c>
      <c r="BZ113" s="307">
        <v>0</v>
      </c>
      <c r="CA113" s="307">
        <v>0</v>
      </c>
      <c r="CB113" s="307">
        <v>0</v>
      </c>
      <c r="CC113" s="307">
        <v>1</v>
      </c>
      <c r="CD113" s="300">
        <v>0</v>
      </c>
      <c r="CE113" s="300">
        <v>1</v>
      </c>
      <c r="CF113" s="300">
        <v>0</v>
      </c>
      <c r="CG113" s="300">
        <v>0</v>
      </c>
      <c r="CH113" s="300">
        <v>0</v>
      </c>
      <c r="CI113" s="304">
        <v>1</v>
      </c>
      <c r="CJ113" s="304">
        <v>0</v>
      </c>
      <c r="CK113" s="297">
        <v>0</v>
      </c>
      <c r="CL113" s="297">
        <v>1</v>
      </c>
      <c r="CM113" s="297">
        <v>0</v>
      </c>
      <c r="CN113" s="297">
        <v>0</v>
      </c>
      <c r="CO113" s="307">
        <v>1</v>
      </c>
      <c r="CP113" s="307">
        <v>0</v>
      </c>
      <c r="CQ113" s="307">
        <v>0</v>
      </c>
      <c r="CR113" s="307">
        <v>0</v>
      </c>
      <c r="CS113" s="307">
        <v>0</v>
      </c>
      <c r="CT113" s="307">
        <v>1</v>
      </c>
      <c r="CU113" s="307">
        <v>0</v>
      </c>
      <c r="CV113" s="307">
        <v>0</v>
      </c>
      <c r="CW113" s="307">
        <v>0</v>
      </c>
      <c r="CX113" s="305">
        <v>0</v>
      </c>
      <c r="CY113" s="305">
        <v>1</v>
      </c>
      <c r="CZ113" s="303">
        <v>0</v>
      </c>
      <c r="DA113" s="303">
        <v>0</v>
      </c>
      <c r="DB113" s="303">
        <v>0</v>
      </c>
      <c r="DC113" s="303">
        <v>0</v>
      </c>
      <c r="DD113" s="305">
        <v>0</v>
      </c>
      <c r="DE113" s="305">
        <v>0</v>
      </c>
      <c r="DF113" s="305">
        <v>0</v>
      </c>
      <c r="DG113" s="305">
        <v>0</v>
      </c>
      <c r="DH113" s="309">
        <v>0</v>
      </c>
      <c r="DI113" s="309">
        <v>0</v>
      </c>
      <c r="DJ113" s="309">
        <v>0</v>
      </c>
      <c r="DK113" s="309">
        <v>0</v>
      </c>
      <c r="DL113" s="298">
        <v>0</v>
      </c>
      <c r="DM113" s="298">
        <v>0</v>
      </c>
      <c r="DN113" s="298">
        <v>0</v>
      </c>
      <c r="DO113" s="298">
        <v>0</v>
      </c>
      <c r="DP113" s="306">
        <v>0</v>
      </c>
      <c r="DQ113" s="306">
        <v>0</v>
      </c>
      <c r="DR113" s="306">
        <v>0</v>
      </c>
      <c r="DS113" s="306">
        <v>0</v>
      </c>
      <c r="DT113" s="297">
        <v>0</v>
      </c>
      <c r="DU113" s="297">
        <v>0</v>
      </c>
      <c r="DV113" s="297">
        <v>0</v>
      </c>
      <c r="DW113" s="297">
        <v>0</v>
      </c>
      <c r="DX113" s="306">
        <v>0</v>
      </c>
      <c r="DY113" s="306">
        <v>0</v>
      </c>
      <c r="DZ113" s="306">
        <v>0</v>
      </c>
      <c r="EA113" s="306">
        <v>0</v>
      </c>
      <c r="EB113" s="307">
        <v>0</v>
      </c>
      <c r="EC113" s="307">
        <v>1</v>
      </c>
      <c r="EF113" s="311" t="s">
        <v>781</v>
      </c>
    </row>
    <row r="114" spans="1:137" x14ac:dyDescent="0.35">
      <c r="A114" s="294">
        <v>17404</v>
      </c>
      <c r="B114" s="343">
        <v>42386</v>
      </c>
      <c r="C114" s="344">
        <v>0.47916666666666669</v>
      </c>
      <c r="D114" s="294">
        <v>0</v>
      </c>
      <c r="E114" s="294">
        <v>1</v>
      </c>
      <c r="F114" s="294">
        <v>56</v>
      </c>
      <c r="G114" s="294">
        <v>172</v>
      </c>
      <c r="H114" s="294">
        <v>75</v>
      </c>
      <c r="I114" s="294" t="s">
        <v>758</v>
      </c>
      <c r="J114" s="296">
        <v>1</v>
      </c>
      <c r="K114" s="296">
        <v>0</v>
      </c>
      <c r="L114" s="296">
        <v>0</v>
      </c>
      <c r="M114" s="297">
        <v>1</v>
      </c>
      <c r="N114" s="297">
        <v>0</v>
      </c>
      <c r="O114" s="297">
        <v>0</v>
      </c>
      <c r="P114" s="298">
        <v>160</v>
      </c>
      <c r="Q114" s="299">
        <v>0</v>
      </c>
      <c r="R114" s="299">
        <v>1</v>
      </c>
      <c r="S114" s="299">
        <v>0</v>
      </c>
      <c r="T114" s="299">
        <v>0</v>
      </c>
      <c r="U114" s="300">
        <v>0</v>
      </c>
      <c r="V114" s="300">
        <v>1</v>
      </c>
      <c r="W114" s="300">
        <v>0</v>
      </c>
      <c r="X114" s="300">
        <v>0</v>
      </c>
      <c r="Y114" s="300">
        <v>0</v>
      </c>
      <c r="Z114" s="300">
        <v>0</v>
      </c>
      <c r="AA114" s="300">
        <v>0</v>
      </c>
      <c r="AB114" s="300">
        <v>0</v>
      </c>
      <c r="AC114" s="305">
        <v>0</v>
      </c>
      <c r="AD114" s="305">
        <v>1</v>
      </c>
      <c r="AE114" s="305">
        <v>0</v>
      </c>
      <c r="AF114" s="305">
        <v>0</v>
      </c>
      <c r="AG114" s="305">
        <v>0</v>
      </c>
      <c r="AH114" s="303">
        <v>0</v>
      </c>
      <c r="AI114" s="303">
        <v>0</v>
      </c>
      <c r="AJ114" s="303">
        <v>1</v>
      </c>
      <c r="AK114" s="303">
        <v>0</v>
      </c>
      <c r="AL114" s="303">
        <v>0</v>
      </c>
      <c r="AM114" s="304">
        <v>1</v>
      </c>
      <c r="AN114" s="304">
        <v>0</v>
      </c>
      <c r="AO114" s="304">
        <v>0</v>
      </c>
      <c r="AP114" s="304">
        <v>0</v>
      </c>
      <c r="AQ114" s="300">
        <v>0</v>
      </c>
      <c r="AR114" s="300">
        <v>0</v>
      </c>
      <c r="AS114" s="300">
        <v>1</v>
      </c>
      <c r="AT114" s="305">
        <v>1</v>
      </c>
      <c r="AU114" s="305">
        <v>0</v>
      </c>
      <c r="AV114" s="305">
        <v>0</v>
      </c>
      <c r="AW114" s="306">
        <v>0</v>
      </c>
      <c r="AX114" s="306">
        <v>1</v>
      </c>
      <c r="AY114" s="306">
        <v>0</v>
      </c>
      <c r="AZ114" s="306">
        <v>0</v>
      </c>
      <c r="BA114" s="306">
        <v>0</v>
      </c>
      <c r="BB114" s="305">
        <v>1</v>
      </c>
      <c r="BC114" s="305">
        <v>0</v>
      </c>
      <c r="BD114" s="305">
        <v>0</v>
      </c>
      <c r="BE114" s="305">
        <v>0</v>
      </c>
      <c r="BF114" s="300">
        <v>0</v>
      </c>
      <c r="BG114" s="300">
        <v>0</v>
      </c>
      <c r="BH114" s="300">
        <v>0</v>
      </c>
      <c r="BI114" s="300">
        <v>1</v>
      </c>
      <c r="BJ114" s="300">
        <v>0</v>
      </c>
      <c r="BK114" s="297">
        <v>0</v>
      </c>
      <c r="BL114" s="297">
        <v>0</v>
      </c>
      <c r="BM114" s="297">
        <v>0</v>
      </c>
      <c r="BN114" s="297">
        <v>0</v>
      </c>
      <c r="BO114" s="297">
        <v>1</v>
      </c>
      <c r="BP114" s="297">
        <v>0</v>
      </c>
      <c r="BQ114" s="297">
        <v>0</v>
      </c>
      <c r="BR114" s="297">
        <v>0</v>
      </c>
      <c r="BS114" s="305">
        <v>0</v>
      </c>
      <c r="BT114" s="305">
        <v>0</v>
      </c>
      <c r="BU114" s="305">
        <v>1</v>
      </c>
      <c r="BV114" s="305">
        <v>0</v>
      </c>
      <c r="BW114" s="307">
        <v>0</v>
      </c>
      <c r="BX114" s="307">
        <v>1</v>
      </c>
      <c r="BY114" s="307">
        <v>0</v>
      </c>
      <c r="BZ114" s="307">
        <v>0</v>
      </c>
      <c r="CA114" s="307">
        <v>0</v>
      </c>
      <c r="CB114" s="307">
        <v>0</v>
      </c>
      <c r="CC114" s="307">
        <v>1</v>
      </c>
      <c r="CD114" s="300">
        <v>0</v>
      </c>
      <c r="CE114" s="300">
        <v>1</v>
      </c>
      <c r="CF114" s="300">
        <v>0</v>
      </c>
      <c r="CG114" s="300">
        <v>0</v>
      </c>
      <c r="CH114" s="300">
        <v>0</v>
      </c>
      <c r="CI114" s="304">
        <v>0</v>
      </c>
      <c r="CJ114" s="304">
        <v>1</v>
      </c>
      <c r="CK114" s="297">
        <v>0</v>
      </c>
      <c r="CL114" s="297">
        <v>0</v>
      </c>
      <c r="CM114" s="297">
        <v>1</v>
      </c>
      <c r="CN114" s="297">
        <v>0</v>
      </c>
      <c r="CO114" s="307">
        <v>1</v>
      </c>
      <c r="CP114" s="307">
        <v>0</v>
      </c>
      <c r="CQ114" s="307">
        <v>0</v>
      </c>
      <c r="CZ114" s="303">
        <v>1</v>
      </c>
      <c r="DA114" s="303">
        <v>0</v>
      </c>
      <c r="DB114" s="303">
        <v>0</v>
      </c>
      <c r="DC114" s="303">
        <v>1</v>
      </c>
      <c r="DD114" s="305">
        <v>0</v>
      </c>
      <c r="DE114" s="305">
        <v>0</v>
      </c>
      <c r="DF114" s="305">
        <v>0</v>
      </c>
      <c r="DG114" s="305">
        <v>0</v>
      </c>
      <c r="DH114" s="309">
        <v>0</v>
      </c>
      <c r="DI114" s="309">
        <v>0</v>
      </c>
      <c r="DJ114" s="309">
        <v>0</v>
      </c>
      <c r="DK114" s="309">
        <v>0</v>
      </c>
      <c r="DL114" s="298">
        <v>0</v>
      </c>
      <c r="DM114" s="298">
        <v>0</v>
      </c>
      <c r="DN114" s="298">
        <v>0</v>
      </c>
      <c r="DO114" s="298">
        <v>0</v>
      </c>
      <c r="DP114" s="306">
        <v>0</v>
      </c>
      <c r="DQ114" s="306">
        <v>0</v>
      </c>
      <c r="DR114" s="306">
        <v>0</v>
      </c>
      <c r="DS114" s="306">
        <v>0</v>
      </c>
      <c r="DT114" s="297">
        <v>0</v>
      </c>
      <c r="DU114" s="297">
        <v>0</v>
      </c>
      <c r="DV114" s="297">
        <v>0</v>
      </c>
      <c r="DW114" s="297">
        <v>0</v>
      </c>
      <c r="DX114" s="306">
        <v>0</v>
      </c>
      <c r="DY114" s="306">
        <v>0</v>
      </c>
      <c r="DZ114" s="306">
        <v>0</v>
      </c>
      <c r="EA114" s="306">
        <v>0</v>
      </c>
      <c r="EB114" s="307">
        <v>0</v>
      </c>
      <c r="EC114" s="307">
        <v>1</v>
      </c>
    </row>
    <row r="115" spans="1:137" x14ac:dyDescent="0.35">
      <c r="A115" s="294">
        <v>17396</v>
      </c>
      <c r="B115" s="343">
        <v>42385</v>
      </c>
      <c r="D115" s="294">
        <v>1</v>
      </c>
      <c r="E115" s="294">
        <v>0</v>
      </c>
      <c r="F115" s="294">
        <v>32</v>
      </c>
      <c r="G115" s="294">
        <v>173</v>
      </c>
      <c r="H115" s="294">
        <v>68</v>
      </c>
      <c r="I115" s="294" t="s">
        <v>758</v>
      </c>
      <c r="J115" s="296">
        <v>1</v>
      </c>
      <c r="K115" s="296">
        <v>0</v>
      </c>
      <c r="L115" s="296">
        <v>0</v>
      </c>
      <c r="M115" s="297">
        <v>0</v>
      </c>
      <c r="N115" s="297">
        <v>1</v>
      </c>
      <c r="O115" s="297">
        <v>0</v>
      </c>
      <c r="P115" s="298">
        <v>183</v>
      </c>
      <c r="Q115" s="299">
        <v>0</v>
      </c>
      <c r="R115" s="299">
        <v>0</v>
      </c>
      <c r="S115" s="299">
        <v>0</v>
      </c>
      <c r="T115" s="299">
        <v>1</v>
      </c>
      <c r="U115" s="300">
        <v>1</v>
      </c>
      <c r="V115" s="300">
        <v>0</v>
      </c>
      <c r="W115" s="300">
        <v>0</v>
      </c>
      <c r="X115" s="300">
        <v>0</v>
      </c>
      <c r="Y115" s="300">
        <v>0</v>
      </c>
      <c r="Z115" s="300">
        <v>0</v>
      </c>
      <c r="AA115" s="300">
        <v>0</v>
      </c>
      <c r="AB115" s="300">
        <v>0</v>
      </c>
      <c r="AC115" s="305">
        <v>0</v>
      </c>
      <c r="AD115" s="305">
        <v>1</v>
      </c>
      <c r="AE115" s="305">
        <v>0</v>
      </c>
      <c r="AF115" s="305">
        <v>0</v>
      </c>
      <c r="AG115" s="305">
        <v>0</v>
      </c>
      <c r="AH115" s="303">
        <v>0</v>
      </c>
      <c r="AI115" s="303">
        <v>0</v>
      </c>
      <c r="AJ115" s="303">
        <v>1</v>
      </c>
      <c r="AK115" s="303">
        <v>0</v>
      </c>
      <c r="AL115" s="303">
        <v>0</v>
      </c>
      <c r="AM115" s="304">
        <v>0</v>
      </c>
      <c r="AN115" s="304">
        <v>0</v>
      </c>
      <c r="AO115" s="304">
        <v>1</v>
      </c>
      <c r="AP115" s="304">
        <v>0</v>
      </c>
      <c r="AQ115" s="300">
        <v>0</v>
      </c>
      <c r="AR115" s="300">
        <v>1</v>
      </c>
      <c r="AS115" s="300">
        <v>0</v>
      </c>
      <c r="AT115" s="305">
        <v>0</v>
      </c>
      <c r="AU115" s="305">
        <v>1</v>
      </c>
      <c r="AV115" s="305">
        <v>0</v>
      </c>
      <c r="AW115" s="306">
        <v>0</v>
      </c>
      <c r="AX115" s="306">
        <v>1</v>
      </c>
      <c r="AY115" s="306">
        <v>0</v>
      </c>
      <c r="AZ115" s="306">
        <v>0</v>
      </c>
      <c r="BA115" s="306">
        <v>0</v>
      </c>
      <c r="BB115" s="305">
        <v>1</v>
      </c>
      <c r="BC115" s="305">
        <v>0</v>
      </c>
      <c r="BD115" s="305">
        <v>0</v>
      </c>
      <c r="BE115" s="305">
        <v>0</v>
      </c>
      <c r="BF115" s="300">
        <v>0</v>
      </c>
      <c r="BG115" s="300">
        <v>0</v>
      </c>
      <c r="BH115" s="300">
        <v>1</v>
      </c>
      <c r="BI115" s="300">
        <v>0</v>
      </c>
      <c r="BJ115" s="300">
        <v>0</v>
      </c>
      <c r="BK115" s="297">
        <v>0</v>
      </c>
      <c r="BL115" s="297">
        <v>0</v>
      </c>
      <c r="BM115" s="297">
        <v>0</v>
      </c>
      <c r="BN115" s="297">
        <v>0</v>
      </c>
      <c r="BO115" s="297">
        <v>0</v>
      </c>
      <c r="BP115" s="297">
        <v>0</v>
      </c>
      <c r="BQ115" s="297">
        <v>0</v>
      </c>
      <c r="BR115" s="297">
        <v>1</v>
      </c>
      <c r="BS115" s="305">
        <v>1</v>
      </c>
      <c r="BT115" s="305">
        <v>0</v>
      </c>
      <c r="BU115" s="305">
        <v>0</v>
      </c>
      <c r="BV115" s="305">
        <v>0</v>
      </c>
      <c r="BW115" s="307">
        <v>1</v>
      </c>
      <c r="BX115" s="307">
        <v>0</v>
      </c>
      <c r="BY115" s="307">
        <v>0</v>
      </c>
      <c r="BZ115" s="307">
        <v>0</v>
      </c>
      <c r="CA115" s="307">
        <v>0</v>
      </c>
      <c r="CB115" s="307">
        <v>1</v>
      </c>
      <c r="CC115" s="307">
        <v>0</v>
      </c>
      <c r="CD115" s="300">
        <v>1</v>
      </c>
      <c r="CE115" s="300">
        <v>0</v>
      </c>
      <c r="CF115" s="300">
        <v>0</v>
      </c>
      <c r="CG115" s="300">
        <v>0</v>
      </c>
      <c r="CH115" s="300">
        <v>0</v>
      </c>
      <c r="CI115" s="304">
        <v>1</v>
      </c>
      <c r="CJ115" s="304">
        <v>0</v>
      </c>
      <c r="CK115" s="297">
        <v>0</v>
      </c>
      <c r="CL115" s="297">
        <v>0</v>
      </c>
      <c r="CM115" s="297">
        <v>0</v>
      </c>
      <c r="CN115" s="297">
        <v>1</v>
      </c>
      <c r="CO115" s="307">
        <v>0</v>
      </c>
      <c r="CP115" s="307">
        <v>1</v>
      </c>
      <c r="CQ115" s="307">
        <v>0</v>
      </c>
      <c r="CR115" s="307">
        <v>0</v>
      </c>
      <c r="CS115" s="307">
        <v>0</v>
      </c>
      <c r="CT115" s="307">
        <v>0</v>
      </c>
      <c r="CU115" s="307">
        <v>0</v>
      </c>
      <c r="CV115" s="307">
        <v>1</v>
      </c>
      <c r="CW115" s="307">
        <v>0</v>
      </c>
      <c r="CX115" s="305">
        <v>0</v>
      </c>
      <c r="CY115" s="305">
        <v>1</v>
      </c>
      <c r="CZ115" s="303">
        <v>1</v>
      </c>
      <c r="DA115" s="303">
        <v>0</v>
      </c>
      <c r="DB115" s="303">
        <v>0</v>
      </c>
      <c r="DC115" s="303">
        <v>1</v>
      </c>
      <c r="DD115" s="305">
        <v>0</v>
      </c>
      <c r="DE115" s="305">
        <v>0</v>
      </c>
      <c r="DF115" s="305">
        <v>0</v>
      </c>
      <c r="DG115" s="305">
        <v>0</v>
      </c>
      <c r="DH115" s="309">
        <v>0</v>
      </c>
      <c r="DI115" s="309">
        <v>0</v>
      </c>
      <c r="DJ115" s="309">
        <v>0</v>
      </c>
      <c r="DK115" s="309">
        <v>0</v>
      </c>
      <c r="DL115" s="298">
        <v>0</v>
      </c>
      <c r="DM115" s="298">
        <v>0</v>
      </c>
      <c r="DN115" s="298">
        <v>0</v>
      </c>
      <c r="DO115" s="298">
        <v>0</v>
      </c>
      <c r="DP115" s="306">
        <v>0</v>
      </c>
      <c r="DQ115" s="306">
        <v>0</v>
      </c>
      <c r="DR115" s="306">
        <v>0</v>
      </c>
      <c r="DS115" s="306">
        <v>0</v>
      </c>
      <c r="DT115" s="297">
        <v>0</v>
      </c>
      <c r="DU115" s="297">
        <v>0</v>
      </c>
      <c r="DV115" s="297">
        <v>0</v>
      </c>
      <c r="DW115" s="297">
        <v>0</v>
      </c>
      <c r="DX115" s="306">
        <v>0</v>
      </c>
      <c r="DY115" s="306">
        <v>0</v>
      </c>
      <c r="DZ115" s="306">
        <v>0</v>
      </c>
      <c r="EA115" s="306">
        <v>0</v>
      </c>
      <c r="EB115" s="307">
        <v>0</v>
      </c>
      <c r="EC115" s="307">
        <v>1</v>
      </c>
    </row>
    <row r="116" spans="1:137" x14ac:dyDescent="0.35">
      <c r="A116" s="294">
        <v>17395</v>
      </c>
      <c r="B116" s="343">
        <v>42385</v>
      </c>
      <c r="C116" s="344">
        <v>0.52083333333333337</v>
      </c>
      <c r="D116" s="294">
        <v>0</v>
      </c>
      <c r="E116" s="294">
        <v>1</v>
      </c>
      <c r="F116" s="294">
        <v>41</v>
      </c>
      <c r="G116" s="294">
        <v>158</v>
      </c>
      <c r="H116" s="294">
        <v>51</v>
      </c>
      <c r="I116" s="294" t="s">
        <v>758</v>
      </c>
      <c r="J116" s="296">
        <v>1</v>
      </c>
      <c r="K116" s="296">
        <v>0</v>
      </c>
      <c r="L116" s="296">
        <v>0</v>
      </c>
      <c r="M116" s="297">
        <v>1</v>
      </c>
      <c r="N116" s="297">
        <v>0</v>
      </c>
      <c r="O116" s="297">
        <v>0</v>
      </c>
      <c r="P116" s="298">
        <v>140</v>
      </c>
      <c r="Q116" s="299">
        <v>1</v>
      </c>
      <c r="R116" s="299">
        <v>0</v>
      </c>
      <c r="S116" s="299">
        <v>0</v>
      </c>
      <c r="T116" s="299">
        <v>0</v>
      </c>
      <c r="U116" s="300">
        <v>1</v>
      </c>
      <c r="V116" s="300">
        <v>0</v>
      </c>
      <c r="W116" s="300">
        <v>0</v>
      </c>
      <c r="X116" s="300">
        <v>0</v>
      </c>
      <c r="Y116" s="300">
        <v>0</v>
      </c>
      <c r="Z116" s="300">
        <v>0</v>
      </c>
      <c r="AA116" s="300">
        <v>0</v>
      </c>
      <c r="AB116" s="300">
        <v>0</v>
      </c>
      <c r="AC116" s="305">
        <v>0</v>
      </c>
      <c r="AD116" s="305">
        <v>1</v>
      </c>
      <c r="AE116" s="305">
        <v>0</v>
      </c>
      <c r="AF116" s="305">
        <v>0</v>
      </c>
      <c r="AG116" s="305">
        <v>0</v>
      </c>
      <c r="AH116" s="303">
        <v>1</v>
      </c>
      <c r="AI116" s="303">
        <v>0</v>
      </c>
      <c r="AJ116" s="303">
        <v>0</v>
      </c>
      <c r="AK116" s="303">
        <v>0</v>
      </c>
      <c r="AL116" s="303">
        <v>0</v>
      </c>
      <c r="AM116" s="304">
        <v>1</v>
      </c>
      <c r="AN116" s="304">
        <v>0</v>
      </c>
      <c r="AO116" s="304">
        <v>0</v>
      </c>
      <c r="AP116" s="304">
        <v>0</v>
      </c>
      <c r="AQ116" s="300">
        <v>1</v>
      </c>
      <c r="AR116" s="300">
        <v>0</v>
      </c>
      <c r="AS116" s="300">
        <v>0</v>
      </c>
      <c r="AT116" s="305">
        <v>1</v>
      </c>
      <c r="AU116" s="305">
        <v>0</v>
      </c>
      <c r="AV116" s="305">
        <v>0</v>
      </c>
      <c r="AW116" s="306">
        <v>0</v>
      </c>
      <c r="AX116" s="306">
        <v>1</v>
      </c>
      <c r="AY116" s="306">
        <v>0</v>
      </c>
      <c r="AZ116" s="306">
        <v>0</v>
      </c>
      <c r="BA116" s="306">
        <v>0</v>
      </c>
      <c r="BB116" s="305">
        <v>1</v>
      </c>
      <c r="BC116" s="305">
        <v>0</v>
      </c>
      <c r="BD116" s="305">
        <v>0</v>
      </c>
      <c r="BE116" s="305">
        <v>0</v>
      </c>
      <c r="BF116" s="300">
        <v>0</v>
      </c>
      <c r="BG116" s="300">
        <v>0</v>
      </c>
      <c r="BH116" s="300">
        <v>1</v>
      </c>
      <c r="BI116" s="300">
        <v>0</v>
      </c>
      <c r="BJ116" s="300">
        <v>0</v>
      </c>
      <c r="BK116" s="297">
        <v>0</v>
      </c>
      <c r="BL116" s="297">
        <v>1</v>
      </c>
      <c r="BM116" s="297">
        <v>0</v>
      </c>
      <c r="BN116" s="297">
        <v>0</v>
      </c>
      <c r="BO116" s="297">
        <v>0</v>
      </c>
      <c r="BP116" s="297">
        <v>0</v>
      </c>
      <c r="BQ116" s="297">
        <v>0</v>
      </c>
      <c r="BR116" s="297">
        <v>0</v>
      </c>
      <c r="BS116" s="305">
        <v>0</v>
      </c>
      <c r="BT116" s="305">
        <v>0</v>
      </c>
      <c r="BU116" s="305">
        <v>1</v>
      </c>
      <c r="BV116" s="305">
        <v>0</v>
      </c>
      <c r="BW116" s="307">
        <v>0</v>
      </c>
      <c r="BX116" s="307">
        <v>1</v>
      </c>
      <c r="BY116" s="307">
        <v>0</v>
      </c>
      <c r="BZ116" s="307">
        <v>0</v>
      </c>
      <c r="CA116" s="307">
        <v>0</v>
      </c>
      <c r="CB116" s="307">
        <v>1</v>
      </c>
      <c r="CC116" s="307">
        <v>0</v>
      </c>
      <c r="CD116" s="300">
        <v>0</v>
      </c>
      <c r="CE116" s="300">
        <v>0</v>
      </c>
      <c r="CF116" s="300">
        <v>1</v>
      </c>
      <c r="CG116" s="300">
        <v>0</v>
      </c>
      <c r="CH116" s="300">
        <v>0</v>
      </c>
      <c r="CI116" s="304">
        <v>1</v>
      </c>
      <c r="CJ116" s="304">
        <v>0</v>
      </c>
      <c r="CK116" s="297">
        <v>0</v>
      </c>
      <c r="CL116" s="297">
        <v>1</v>
      </c>
      <c r="CM116" s="297">
        <v>0</v>
      </c>
      <c r="CN116" s="297">
        <v>0</v>
      </c>
      <c r="CO116" s="307">
        <v>1</v>
      </c>
      <c r="CP116" s="307">
        <v>0</v>
      </c>
      <c r="CQ116" s="307">
        <v>0</v>
      </c>
      <c r="CR116" s="307">
        <v>0</v>
      </c>
      <c r="CS116" s="307">
        <v>1</v>
      </c>
      <c r="CT116" s="307">
        <v>0</v>
      </c>
      <c r="CU116" s="307">
        <v>0</v>
      </c>
      <c r="CV116" s="307">
        <v>0</v>
      </c>
      <c r="CW116" s="307">
        <v>0</v>
      </c>
      <c r="CX116" s="305">
        <v>0</v>
      </c>
      <c r="CY116" s="305">
        <v>1</v>
      </c>
      <c r="CZ116" s="303">
        <v>1</v>
      </c>
      <c r="DA116" s="303">
        <v>0</v>
      </c>
      <c r="DB116" s="303">
        <v>1</v>
      </c>
      <c r="DC116" s="303">
        <v>0</v>
      </c>
      <c r="DD116" s="305">
        <v>0</v>
      </c>
      <c r="DE116" s="305">
        <v>0</v>
      </c>
      <c r="DF116" s="305">
        <v>0</v>
      </c>
      <c r="DG116" s="305">
        <v>0</v>
      </c>
      <c r="DH116" s="309">
        <v>0</v>
      </c>
      <c r="DI116" s="309">
        <v>0</v>
      </c>
      <c r="DJ116" s="309">
        <v>0</v>
      </c>
      <c r="DK116" s="309">
        <v>0</v>
      </c>
      <c r="DL116" s="298">
        <v>0</v>
      </c>
      <c r="DM116" s="298">
        <v>0</v>
      </c>
      <c r="DN116" s="298">
        <v>0</v>
      </c>
      <c r="DO116" s="298">
        <v>0</v>
      </c>
      <c r="DP116" s="306">
        <v>0</v>
      </c>
      <c r="DQ116" s="306">
        <v>0</v>
      </c>
      <c r="DR116" s="306">
        <v>0</v>
      </c>
      <c r="DS116" s="306">
        <v>0</v>
      </c>
      <c r="DT116" s="297">
        <v>0</v>
      </c>
      <c r="DU116" s="297">
        <v>0</v>
      </c>
      <c r="DV116" s="297">
        <v>0</v>
      </c>
      <c r="DW116" s="297">
        <v>0</v>
      </c>
      <c r="DX116" s="306">
        <v>0</v>
      </c>
      <c r="DY116" s="306">
        <v>0</v>
      </c>
      <c r="DZ116" s="306">
        <v>0</v>
      </c>
      <c r="EA116" s="306">
        <v>0</v>
      </c>
      <c r="EB116" s="307">
        <v>0</v>
      </c>
      <c r="EC116" s="307">
        <v>1</v>
      </c>
    </row>
    <row r="117" spans="1:137" x14ac:dyDescent="0.35">
      <c r="A117" s="294">
        <v>17386</v>
      </c>
      <c r="B117" s="343">
        <v>42385</v>
      </c>
      <c r="C117" s="344">
        <v>0.52083333333333337</v>
      </c>
      <c r="D117" s="294">
        <v>0</v>
      </c>
      <c r="E117" s="294">
        <v>1</v>
      </c>
      <c r="F117" s="294">
        <v>32</v>
      </c>
      <c r="G117" s="294">
        <v>165</v>
      </c>
      <c r="H117" s="294">
        <v>63</v>
      </c>
      <c r="I117" s="294" t="s">
        <v>758</v>
      </c>
      <c r="J117" s="296">
        <v>1</v>
      </c>
      <c r="K117" s="296">
        <v>0</v>
      </c>
      <c r="L117" s="296">
        <v>0</v>
      </c>
      <c r="M117" s="297">
        <v>1</v>
      </c>
      <c r="N117" s="297">
        <v>0</v>
      </c>
      <c r="O117" s="297">
        <v>0</v>
      </c>
      <c r="P117" s="298">
        <v>160</v>
      </c>
      <c r="Q117" s="299">
        <v>1</v>
      </c>
      <c r="R117" s="299">
        <v>0</v>
      </c>
      <c r="S117" s="299">
        <v>0</v>
      </c>
      <c r="T117" s="299">
        <v>0</v>
      </c>
      <c r="U117" s="300">
        <v>1</v>
      </c>
      <c r="V117" s="300">
        <v>0</v>
      </c>
      <c r="W117" s="300">
        <v>0</v>
      </c>
      <c r="X117" s="300">
        <v>0</v>
      </c>
      <c r="Y117" s="300">
        <v>0</v>
      </c>
      <c r="Z117" s="300">
        <v>0</v>
      </c>
      <c r="AA117" s="300">
        <v>0</v>
      </c>
      <c r="AB117" s="300">
        <v>0</v>
      </c>
      <c r="AC117" s="305">
        <v>1</v>
      </c>
      <c r="AD117" s="305">
        <v>0</v>
      </c>
      <c r="AE117" s="305">
        <v>0</v>
      </c>
      <c r="AF117" s="305">
        <v>0</v>
      </c>
      <c r="AG117" s="305">
        <v>0</v>
      </c>
      <c r="AH117" s="303">
        <v>1</v>
      </c>
      <c r="AI117" s="303">
        <v>0</v>
      </c>
      <c r="AJ117" s="303">
        <v>0</v>
      </c>
      <c r="AK117" s="303">
        <v>0</v>
      </c>
      <c r="AL117" s="303">
        <v>0</v>
      </c>
      <c r="AM117" s="304">
        <v>0</v>
      </c>
      <c r="AN117" s="304">
        <v>0</v>
      </c>
      <c r="AO117" s="304">
        <v>1</v>
      </c>
      <c r="AP117" s="304">
        <v>0</v>
      </c>
      <c r="AQ117" s="300">
        <v>1</v>
      </c>
      <c r="AR117" s="300">
        <v>0</v>
      </c>
      <c r="AS117" s="300">
        <v>0</v>
      </c>
      <c r="AT117" s="305">
        <v>0</v>
      </c>
      <c r="AU117" s="305">
        <v>1</v>
      </c>
      <c r="AV117" s="305">
        <v>0</v>
      </c>
      <c r="AW117" s="306">
        <v>1</v>
      </c>
      <c r="AX117" s="306">
        <v>0</v>
      </c>
      <c r="AY117" s="306">
        <v>0</v>
      </c>
      <c r="AZ117" s="306">
        <v>0</v>
      </c>
      <c r="BA117" s="306">
        <v>0</v>
      </c>
      <c r="BB117" s="305">
        <v>1</v>
      </c>
      <c r="BC117" s="305">
        <v>0</v>
      </c>
      <c r="BD117" s="305">
        <v>0</v>
      </c>
      <c r="BE117" s="305">
        <v>0</v>
      </c>
      <c r="BF117" s="300">
        <v>0</v>
      </c>
      <c r="BG117" s="300">
        <v>0</v>
      </c>
      <c r="BH117" s="300">
        <v>1</v>
      </c>
      <c r="BI117" s="300">
        <v>0</v>
      </c>
      <c r="BJ117" s="300">
        <v>0</v>
      </c>
      <c r="BK117" s="297">
        <v>0</v>
      </c>
      <c r="BL117" s="297">
        <v>0</v>
      </c>
      <c r="BM117" s="297">
        <v>1</v>
      </c>
      <c r="BN117" s="297">
        <v>0</v>
      </c>
      <c r="BO117" s="297">
        <v>0</v>
      </c>
      <c r="BP117" s="297">
        <v>0</v>
      </c>
      <c r="BQ117" s="297">
        <v>0</v>
      </c>
      <c r="BR117" s="297">
        <v>1</v>
      </c>
      <c r="BS117" s="305">
        <v>0</v>
      </c>
      <c r="BT117" s="305">
        <v>0</v>
      </c>
      <c r="BU117" s="305">
        <v>1</v>
      </c>
      <c r="BV117" s="305">
        <v>0</v>
      </c>
      <c r="BW117" s="307">
        <v>0</v>
      </c>
      <c r="BX117" s="307">
        <v>0</v>
      </c>
      <c r="BY117" s="307">
        <v>0</v>
      </c>
      <c r="BZ117" s="307">
        <v>0</v>
      </c>
      <c r="CA117" s="307">
        <v>1</v>
      </c>
      <c r="CB117" s="307">
        <v>0</v>
      </c>
      <c r="CC117" s="307">
        <v>1</v>
      </c>
      <c r="CD117" s="300">
        <v>0</v>
      </c>
      <c r="CE117" s="300">
        <v>0</v>
      </c>
      <c r="CF117" s="300">
        <v>1</v>
      </c>
      <c r="CG117" s="300">
        <v>0</v>
      </c>
      <c r="CH117" s="300">
        <v>0</v>
      </c>
      <c r="CI117" s="304">
        <v>1</v>
      </c>
      <c r="CJ117" s="304">
        <v>0</v>
      </c>
      <c r="CK117" s="297">
        <v>0</v>
      </c>
      <c r="CL117" s="297">
        <v>0</v>
      </c>
      <c r="CM117" s="297">
        <v>0</v>
      </c>
      <c r="CN117" s="297">
        <v>1</v>
      </c>
      <c r="CO117" s="307">
        <v>0</v>
      </c>
      <c r="CP117" s="307">
        <v>1</v>
      </c>
      <c r="CQ117" s="307">
        <v>0</v>
      </c>
      <c r="CR117" s="307">
        <v>0</v>
      </c>
      <c r="CS117" s="307">
        <v>0</v>
      </c>
      <c r="CT117" s="307">
        <v>0</v>
      </c>
      <c r="CU117" s="307">
        <v>0</v>
      </c>
      <c r="CV117" s="307">
        <v>0</v>
      </c>
      <c r="CW117" s="307">
        <v>1</v>
      </c>
      <c r="CX117" s="305">
        <v>0</v>
      </c>
      <c r="CY117" s="305">
        <v>1</v>
      </c>
      <c r="CZ117" s="303">
        <v>1</v>
      </c>
      <c r="DA117" s="303">
        <v>0</v>
      </c>
      <c r="DB117" s="303">
        <v>0</v>
      </c>
      <c r="DC117" s="303">
        <v>1</v>
      </c>
      <c r="DD117" s="305">
        <v>0</v>
      </c>
      <c r="DE117" s="305">
        <v>0</v>
      </c>
      <c r="DF117" s="305">
        <v>0</v>
      </c>
      <c r="DG117" s="305">
        <v>0</v>
      </c>
      <c r="DH117" s="309">
        <v>0</v>
      </c>
      <c r="DI117" s="309">
        <v>0</v>
      </c>
      <c r="DJ117" s="309">
        <v>0</v>
      </c>
      <c r="DK117" s="309">
        <v>0</v>
      </c>
      <c r="DL117" s="298">
        <v>0</v>
      </c>
      <c r="DM117" s="298">
        <v>0</v>
      </c>
      <c r="DN117" s="298">
        <v>0</v>
      </c>
      <c r="DO117" s="298">
        <v>0</v>
      </c>
      <c r="DP117" s="306">
        <v>0</v>
      </c>
      <c r="DQ117" s="306">
        <v>0</v>
      </c>
      <c r="DR117" s="306">
        <v>0</v>
      </c>
      <c r="DS117" s="306">
        <v>0</v>
      </c>
      <c r="DT117" s="297">
        <v>0</v>
      </c>
      <c r="DU117" s="297">
        <v>0</v>
      </c>
      <c r="DV117" s="297">
        <v>0</v>
      </c>
      <c r="DW117" s="297">
        <v>0</v>
      </c>
      <c r="DX117" s="306">
        <v>0</v>
      </c>
      <c r="DY117" s="306">
        <v>0</v>
      </c>
      <c r="DZ117" s="306">
        <v>0</v>
      </c>
      <c r="EA117" s="306">
        <v>0</v>
      </c>
      <c r="EB117" s="307">
        <v>0</v>
      </c>
      <c r="EC117" s="307">
        <v>1</v>
      </c>
    </row>
    <row r="118" spans="1:137" x14ac:dyDescent="0.35">
      <c r="A118" s="294">
        <v>17388</v>
      </c>
      <c r="B118" s="343">
        <v>42385</v>
      </c>
      <c r="C118" s="344">
        <v>0.56944444444444442</v>
      </c>
      <c r="D118" s="294">
        <v>0</v>
      </c>
      <c r="E118" s="294">
        <v>1</v>
      </c>
      <c r="F118" s="294">
        <v>34</v>
      </c>
      <c r="G118" s="294">
        <v>188</v>
      </c>
      <c r="H118" s="294">
        <v>105</v>
      </c>
      <c r="I118" s="294" t="s">
        <v>758</v>
      </c>
      <c r="J118" s="296">
        <v>1</v>
      </c>
      <c r="K118" s="296">
        <v>0</v>
      </c>
      <c r="L118" s="296">
        <v>0</v>
      </c>
      <c r="M118" s="297">
        <v>1</v>
      </c>
      <c r="N118" s="297">
        <v>0</v>
      </c>
      <c r="O118" s="297">
        <v>0</v>
      </c>
      <c r="P118" s="298">
        <v>181</v>
      </c>
      <c r="Q118" s="299">
        <v>1</v>
      </c>
      <c r="R118" s="299">
        <v>0</v>
      </c>
      <c r="S118" s="299">
        <v>0</v>
      </c>
      <c r="T118" s="299">
        <v>0</v>
      </c>
      <c r="U118" s="300">
        <v>0</v>
      </c>
      <c r="V118" s="300">
        <v>1</v>
      </c>
      <c r="W118" s="300">
        <v>0</v>
      </c>
      <c r="X118" s="300">
        <v>0</v>
      </c>
      <c r="Y118" s="300">
        <v>0</v>
      </c>
      <c r="Z118" s="300">
        <v>0</v>
      </c>
      <c r="AA118" s="300">
        <v>0</v>
      </c>
      <c r="AB118" s="300">
        <v>0</v>
      </c>
      <c r="AC118" s="305">
        <v>0</v>
      </c>
      <c r="AD118" s="305">
        <v>0</v>
      </c>
      <c r="AE118" s="305">
        <v>0</v>
      </c>
      <c r="AF118" s="305">
        <v>1</v>
      </c>
      <c r="AG118" s="305">
        <v>0</v>
      </c>
      <c r="AH118" s="303">
        <v>1</v>
      </c>
      <c r="AI118" s="303">
        <v>0</v>
      </c>
      <c r="AJ118" s="303">
        <v>0</v>
      </c>
      <c r="AK118" s="303">
        <v>0</v>
      </c>
      <c r="AL118" s="303">
        <v>0</v>
      </c>
      <c r="AM118" s="304">
        <v>1</v>
      </c>
      <c r="AN118" s="304">
        <v>0</v>
      </c>
      <c r="AO118" s="304">
        <v>0</v>
      </c>
      <c r="AP118" s="304">
        <v>0</v>
      </c>
      <c r="AQ118" s="300">
        <v>1</v>
      </c>
      <c r="AR118" s="300">
        <v>0</v>
      </c>
      <c r="AS118" s="300">
        <v>0</v>
      </c>
      <c r="AT118" s="305">
        <v>1</v>
      </c>
      <c r="AU118" s="305">
        <v>0</v>
      </c>
      <c r="AV118" s="305">
        <v>0</v>
      </c>
      <c r="AW118" s="306">
        <v>0</v>
      </c>
      <c r="AX118" s="306">
        <v>0</v>
      </c>
      <c r="AY118" s="306">
        <v>1</v>
      </c>
      <c r="AZ118" s="306">
        <v>0</v>
      </c>
      <c r="BA118" s="306">
        <v>0</v>
      </c>
      <c r="BB118" s="305">
        <v>0</v>
      </c>
      <c r="BC118" s="305">
        <v>0</v>
      </c>
      <c r="BD118" s="305">
        <v>0</v>
      </c>
      <c r="BE118" s="305">
        <v>1</v>
      </c>
      <c r="BF118" s="300">
        <v>0</v>
      </c>
      <c r="BG118" s="300">
        <v>0</v>
      </c>
      <c r="BH118" s="300">
        <v>1</v>
      </c>
      <c r="BI118" s="300">
        <v>0</v>
      </c>
      <c r="BJ118" s="300">
        <v>0</v>
      </c>
      <c r="BK118" s="297">
        <v>0</v>
      </c>
      <c r="BL118" s="297">
        <v>0</v>
      </c>
      <c r="BM118" s="297">
        <v>0</v>
      </c>
      <c r="BN118" s="297">
        <v>1</v>
      </c>
      <c r="BO118" s="297">
        <v>0</v>
      </c>
      <c r="BP118" s="297">
        <v>0</v>
      </c>
      <c r="BQ118" s="297">
        <v>0</v>
      </c>
      <c r="BR118" s="297">
        <v>0</v>
      </c>
      <c r="BS118" s="305">
        <v>0</v>
      </c>
      <c r="BT118" s="305">
        <v>0</v>
      </c>
      <c r="BU118" s="305">
        <v>0</v>
      </c>
      <c r="BV118" s="305">
        <v>0</v>
      </c>
      <c r="BW118" s="307">
        <v>0</v>
      </c>
      <c r="BX118" s="307">
        <v>1</v>
      </c>
      <c r="BY118" s="307">
        <v>0</v>
      </c>
      <c r="BZ118" s="307">
        <v>0</v>
      </c>
      <c r="CA118" s="307">
        <v>0</v>
      </c>
      <c r="CB118" s="307">
        <v>0</v>
      </c>
      <c r="CC118" s="307">
        <v>1</v>
      </c>
      <c r="CD118" s="300">
        <v>1</v>
      </c>
      <c r="CE118" s="300">
        <v>0</v>
      </c>
      <c r="CF118" s="300">
        <v>0</v>
      </c>
      <c r="CG118" s="300">
        <v>0</v>
      </c>
      <c r="CH118" s="300">
        <v>0</v>
      </c>
      <c r="CI118" s="304">
        <v>1</v>
      </c>
      <c r="CJ118" s="304">
        <v>0</v>
      </c>
      <c r="CK118" s="297">
        <v>1</v>
      </c>
      <c r="CL118" s="297">
        <v>0</v>
      </c>
      <c r="CM118" s="297">
        <v>0</v>
      </c>
      <c r="CN118" s="297">
        <v>0</v>
      </c>
      <c r="CO118" s="307">
        <v>1</v>
      </c>
      <c r="CP118" s="307">
        <v>0</v>
      </c>
      <c r="CQ118" s="307">
        <v>0</v>
      </c>
      <c r="CZ118" s="303">
        <v>1</v>
      </c>
      <c r="DA118" s="303">
        <v>0</v>
      </c>
      <c r="DB118" s="303">
        <v>0</v>
      </c>
      <c r="DC118" s="303">
        <v>1</v>
      </c>
      <c r="DD118" s="305">
        <v>0</v>
      </c>
      <c r="DE118" s="305">
        <v>0</v>
      </c>
      <c r="DF118" s="305">
        <v>0</v>
      </c>
      <c r="DG118" s="305">
        <v>0</v>
      </c>
      <c r="DH118" s="309">
        <v>0</v>
      </c>
      <c r="DI118" s="309">
        <v>0</v>
      </c>
      <c r="DJ118" s="309">
        <v>0</v>
      </c>
      <c r="DK118" s="309">
        <v>0</v>
      </c>
      <c r="DL118" s="298">
        <v>0</v>
      </c>
      <c r="DM118" s="298">
        <v>0</v>
      </c>
      <c r="DN118" s="298">
        <v>0</v>
      </c>
      <c r="DO118" s="298">
        <v>0</v>
      </c>
      <c r="DP118" s="306">
        <v>0</v>
      </c>
      <c r="DQ118" s="306">
        <v>0</v>
      </c>
      <c r="DR118" s="306">
        <v>0</v>
      </c>
      <c r="DS118" s="306">
        <v>0</v>
      </c>
      <c r="DT118" s="297">
        <v>0</v>
      </c>
      <c r="DU118" s="297">
        <v>0</v>
      </c>
      <c r="DV118" s="297">
        <v>0</v>
      </c>
      <c r="DW118" s="297">
        <v>0</v>
      </c>
      <c r="DX118" s="306">
        <v>0</v>
      </c>
      <c r="DY118" s="306">
        <v>0</v>
      </c>
      <c r="DZ118" s="306">
        <v>0</v>
      </c>
      <c r="EA118" s="306">
        <v>0</v>
      </c>
      <c r="EB118" s="307">
        <v>0</v>
      </c>
      <c r="EC118" s="307">
        <v>1</v>
      </c>
    </row>
    <row r="119" spans="1:137" x14ac:dyDescent="0.35">
      <c r="A119" s="294">
        <v>17373</v>
      </c>
      <c r="B119" s="343">
        <v>42384</v>
      </c>
      <c r="C119" s="344">
        <v>0.45833333333333331</v>
      </c>
      <c r="D119" s="294">
        <v>0</v>
      </c>
      <c r="E119" s="294">
        <v>1</v>
      </c>
      <c r="F119" s="294">
        <v>29</v>
      </c>
      <c r="G119" s="294">
        <v>173</v>
      </c>
      <c r="H119" s="294">
        <v>73</v>
      </c>
      <c r="I119" s="294" t="s">
        <v>758</v>
      </c>
      <c r="J119" s="296">
        <v>1</v>
      </c>
      <c r="K119" s="296">
        <v>0</v>
      </c>
      <c r="L119" s="296">
        <v>0</v>
      </c>
      <c r="M119" s="297">
        <v>1</v>
      </c>
      <c r="N119" s="297">
        <v>0</v>
      </c>
      <c r="O119" s="297">
        <v>0</v>
      </c>
      <c r="P119" s="298">
        <v>170</v>
      </c>
      <c r="Q119" s="299">
        <v>1</v>
      </c>
      <c r="R119" s="299">
        <v>0</v>
      </c>
      <c r="S119" s="299">
        <v>0</v>
      </c>
      <c r="T119" s="299">
        <v>0</v>
      </c>
      <c r="U119" s="300">
        <v>0</v>
      </c>
      <c r="V119" s="300">
        <v>0</v>
      </c>
      <c r="W119" s="300">
        <v>0</v>
      </c>
      <c r="X119" s="300">
        <v>0</v>
      </c>
      <c r="Y119" s="300">
        <v>1</v>
      </c>
      <c r="Z119" s="300">
        <v>0</v>
      </c>
      <c r="AA119" s="300">
        <v>0</v>
      </c>
      <c r="AB119" s="300">
        <v>0</v>
      </c>
      <c r="AC119" s="305">
        <v>0</v>
      </c>
      <c r="AD119" s="305">
        <v>0</v>
      </c>
      <c r="AE119" s="305">
        <v>1</v>
      </c>
      <c r="AF119" s="305">
        <v>0</v>
      </c>
      <c r="AG119" s="305">
        <v>0</v>
      </c>
      <c r="AH119" s="303">
        <v>0</v>
      </c>
      <c r="AI119" s="303">
        <v>0</v>
      </c>
      <c r="AJ119" s="303">
        <v>1</v>
      </c>
      <c r="AK119" s="303">
        <v>0</v>
      </c>
      <c r="AL119" s="303">
        <v>0</v>
      </c>
      <c r="AM119" s="304">
        <v>1</v>
      </c>
      <c r="AN119" s="304">
        <v>0</v>
      </c>
      <c r="AO119" s="304">
        <v>0</v>
      </c>
      <c r="AP119" s="304">
        <v>0</v>
      </c>
      <c r="AQ119" s="300">
        <v>0</v>
      </c>
      <c r="AR119" s="300">
        <v>1</v>
      </c>
      <c r="AS119" s="300">
        <v>0</v>
      </c>
      <c r="AT119" s="305">
        <v>0</v>
      </c>
      <c r="AU119" s="305">
        <v>1</v>
      </c>
      <c r="AV119" s="305">
        <v>1</v>
      </c>
      <c r="AW119" s="306">
        <v>0</v>
      </c>
      <c r="AX119" s="306">
        <v>1</v>
      </c>
      <c r="AY119" s="306">
        <v>0</v>
      </c>
      <c r="AZ119" s="306">
        <v>0</v>
      </c>
      <c r="BA119" s="306">
        <v>0</v>
      </c>
      <c r="BB119" s="305">
        <v>0</v>
      </c>
      <c r="BC119" s="305">
        <v>0</v>
      </c>
      <c r="BD119" s="305">
        <v>0</v>
      </c>
      <c r="BE119" s="305">
        <v>1</v>
      </c>
      <c r="BF119" s="300">
        <v>0</v>
      </c>
      <c r="BG119" s="300">
        <v>0</v>
      </c>
      <c r="BH119" s="300">
        <v>0</v>
      </c>
      <c r="BI119" s="300">
        <v>1</v>
      </c>
      <c r="BJ119" s="300">
        <v>0</v>
      </c>
      <c r="BK119" s="297">
        <v>0</v>
      </c>
      <c r="BL119" s="297">
        <v>1</v>
      </c>
      <c r="BM119" s="297">
        <v>0</v>
      </c>
      <c r="BN119" s="297">
        <v>0</v>
      </c>
      <c r="BO119" s="297">
        <v>0</v>
      </c>
      <c r="BP119" s="297">
        <v>0</v>
      </c>
      <c r="BQ119" s="297">
        <v>0</v>
      </c>
      <c r="BR119" s="297">
        <v>0</v>
      </c>
      <c r="BS119" s="305">
        <v>0</v>
      </c>
      <c r="BT119" s="305">
        <v>0</v>
      </c>
      <c r="BU119" s="305">
        <v>0</v>
      </c>
      <c r="BV119" s="305">
        <v>0</v>
      </c>
      <c r="BW119" s="307">
        <v>0</v>
      </c>
      <c r="BX119" s="307">
        <v>0</v>
      </c>
      <c r="BY119" s="307">
        <v>0</v>
      </c>
      <c r="BZ119" s="307">
        <v>0</v>
      </c>
      <c r="CA119" s="307">
        <v>1</v>
      </c>
      <c r="CB119" s="307">
        <v>0</v>
      </c>
      <c r="CC119" s="307">
        <v>1</v>
      </c>
      <c r="CD119" s="300">
        <v>0</v>
      </c>
      <c r="CE119" s="300">
        <v>0</v>
      </c>
      <c r="CF119" s="300">
        <v>1</v>
      </c>
      <c r="CG119" s="300">
        <v>0</v>
      </c>
      <c r="CH119" s="300">
        <v>0</v>
      </c>
      <c r="CI119" s="304">
        <v>1</v>
      </c>
      <c r="CJ119" s="304">
        <v>0</v>
      </c>
      <c r="CK119" s="297">
        <v>0</v>
      </c>
      <c r="CL119" s="297">
        <v>1</v>
      </c>
      <c r="CM119" s="297">
        <v>0</v>
      </c>
      <c r="CN119" s="297">
        <v>0</v>
      </c>
      <c r="CO119" s="307">
        <v>1</v>
      </c>
      <c r="CP119" s="307">
        <v>0</v>
      </c>
      <c r="CQ119" s="307">
        <v>0</v>
      </c>
      <c r="CR119" s="307">
        <v>1</v>
      </c>
      <c r="CS119" s="307">
        <v>0</v>
      </c>
      <c r="CT119" s="307">
        <v>0</v>
      </c>
      <c r="CU119" s="307">
        <v>0</v>
      </c>
      <c r="CV119" s="307">
        <v>0</v>
      </c>
      <c r="CW119" s="307">
        <v>0</v>
      </c>
      <c r="CX119" s="305">
        <v>0</v>
      </c>
      <c r="CY119" s="305">
        <v>1</v>
      </c>
      <c r="CZ119" s="303">
        <v>0</v>
      </c>
      <c r="DA119" s="303">
        <v>0</v>
      </c>
      <c r="DB119" s="303">
        <v>0</v>
      </c>
      <c r="DC119" s="303">
        <v>0</v>
      </c>
      <c r="DD119" s="305">
        <v>0</v>
      </c>
      <c r="DE119" s="305">
        <v>0</v>
      </c>
      <c r="DF119" s="305">
        <v>0</v>
      </c>
      <c r="DG119" s="305">
        <v>0</v>
      </c>
      <c r="DH119" s="309">
        <v>1</v>
      </c>
      <c r="DI119" s="309">
        <v>0</v>
      </c>
      <c r="DJ119" s="309">
        <v>0</v>
      </c>
      <c r="DK119" s="309">
        <v>1</v>
      </c>
      <c r="DL119" s="298">
        <v>0</v>
      </c>
      <c r="DM119" s="298">
        <v>0</v>
      </c>
      <c r="DN119" s="298">
        <v>0</v>
      </c>
      <c r="DO119" s="298">
        <v>0</v>
      </c>
      <c r="DP119" s="306">
        <v>0</v>
      </c>
      <c r="DQ119" s="306">
        <v>0</v>
      </c>
      <c r="DR119" s="306">
        <v>0</v>
      </c>
      <c r="DS119" s="306">
        <v>0</v>
      </c>
      <c r="DT119" s="297">
        <v>0</v>
      </c>
      <c r="DU119" s="297">
        <v>0</v>
      </c>
      <c r="DV119" s="297">
        <v>0</v>
      </c>
      <c r="DW119" s="297">
        <v>0</v>
      </c>
      <c r="DX119" s="306">
        <v>0</v>
      </c>
      <c r="DY119" s="306">
        <v>0</v>
      </c>
      <c r="DZ119" s="306">
        <v>0</v>
      </c>
      <c r="EA119" s="306">
        <v>0</v>
      </c>
      <c r="EB119" s="307">
        <v>0</v>
      </c>
      <c r="EC119" s="307">
        <v>1</v>
      </c>
    </row>
    <row r="120" spans="1:137" x14ac:dyDescent="0.35">
      <c r="A120" s="294">
        <v>16850</v>
      </c>
      <c r="B120" s="343">
        <v>42368</v>
      </c>
      <c r="C120" s="344">
        <v>0.45833333333333331</v>
      </c>
      <c r="D120" s="294">
        <v>1</v>
      </c>
      <c r="E120" s="294">
        <v>0</v>
      </c>
      <c r="F120" s="294">
        <v>51</v>
      </c>
      <c r="G120" s="294">
        <v>164</v>
      </c>
      <c r="H120" s="294">
        <v>64</v>
      </c>
      <c r="I120" s="294" t="s">
        <v>758</v>
      </c>
      <c r="J120" s="296">
        <v>1</v>
      </c>
      <c r="K120" s="296">
        <v>0</v>
      </c>
      <c r="L120" s="296">
        <v>0</v>
      </c>
      <c r="M120" s="297">
        <v>0</v>
      </c>
      <c r="N120" s="297">
        <v>1</v>
      </c>
      <c r="O120" s="297">
        <v>0</v>
      </c>
      <c r="P120" s="298">
        <v>157</v>
      </c>
      <c r="Q120" s="299">
        <v>0</v>
      </c>
      <c r="R120" s="299">
        <v>0</v>
      </c>
      <c r="S120" s="299">
        <v>0</v>
      </c>
      <c r="T120" s="299">
        <v>1</v>
      </c>
      <c r="U120" s="300">
        <v>0</v>
      </c>
      <c r="V120" s="300">
        <v>0</v>
      </c>
      <c r="W120" s="300">
        <v>0</v>
      </c>
      <c r="X120" s="300">
        <v>1</v>
      </c>
      <c r="Y120" s="300">
        <v>0</v>
      </c>
      <c r="Z120" s="300">
        <v>0</v>
      </c>
      <c r="AA120" s="300">
        <v>0</v>
      </c>
      <c r="AB120" s="300">
        <v>0</v>
      </c>
      <c r="AC120" s="305">
        <v>0</v>
      </c>
      <c r="AD120" s="305">
        <v>1</v>
      </c>
      <c r="AE120" s="305">
        <v>0</v>
      </c>
      <c r="AF120" s="305">
        <v>0</v>
      </c>
      <c r="AG120" s="305">
        <v>0</v>
      </c>
      <c r="AH120" s="303">
        <v>1</v>
      </c>
      <c r="AI120" s="303">
        <v>0</v>
      </c>
      <c r="AJ120" s="303">
        <v>0</v>
      </c>
      <c r="AK120" s="303">
        <v>0</v>
      </c>
      <c r="AL120" s="303">
        <v>0</v>
      </c>
      <c r="AM120" s="304">
        <v>1</v>
      </c>
      <c r="AN120" s="304">
        <v>0</v>
      </c>
      <c r="AO120" s="304">
        <v>0</v>
      </c>
      <c r="AP120" s="304">
        <v>0</v>
      </c>
      <c r="AQ120" s="300">
        <v>1</v>
      </c>
      <c r="AR120" s="300">
        <v>0</v>
      </c>
      <c r="AS120" s="300">
        <v>0</v>
      </c>
      <c r="AT120" s="305">
        <v>1</v>
      </c>
      <c r="AU120" s="305">
        <v>0</v>
      </c>
      <c r="AV120" s="305">
        <v>0</v>
      </c>
      <c r="AW120" s="306">
        <v>0</v>
      </c>
      <c r="AX120" s="306">
        <v>0</v>
      </c>
      <c r="AY120" s="306">
        <v>0</v>
      </c>
      <c r="AZ120" s="306">
        <v>1</v>
      </c>
      <c r="BA120" s="306">
        <v>0</v>
      </c>
      <c r="BB120" s="305">
        <v>0</v>
      </c>
      <c r="BC120" s="305">
        <v>1</v>
      </c>
      <c r="BD120" s="305">
        <v>0</v>
      </c>
      <c r="BE120" s="305">
        <v>0</v>
      </c>
      <c r="BF120" s="300">
        <v>0</v>
      </c>
      <c r="BG120" s="300">
        <v>0</v>
      </c>
      <c r="BH120" s="300">
        <v>0</v>
      </c>
      <c r="BI120" s="300">
        <v>1</v>
      </c>
      <c r="BJ120" s="300">
        <v>0</v>
      </c>
      <c r="BK120" s="297">
        <v>0</v>
      </c>
      <c r="BL120" s="297">
        <v>0</v>
      </c>
      <c r="BM120" s="297">
        <v>0</v>
      </c>
      <c r="BN120" s="297">
        <v>0</v>
      </c>
      <c r="BO120" s="297">
        <v>1</v>
      </c>
      <c r="BP120" s="297">
        <v>0</v>
      </c>
      <c r="BQ120" s="297">
        <v>0</v>
      </c>
      <c r="BR120" s="297">
        <v>1</v>
      </c>
      <c r="BS120" s="305">
        <v>0</v>
      </c>
      <c r="BT120" s="305">
        <v>0</v>
      </c>
      <c r="BU120" s="305">
        <v>1</v>
      </c>
      <c r="BV120" s="305">
        <v>0</v>
      </c>
      <c r="BW120" s="307">
        <v>0</v>
      </c>
      <c r="BX120" s="307">
        <v>1</v>
      </c>
      <c r="BY120" s="307">
        <v>0</v>
      </c>
      <c r="BZ120" s="307">
        <v>0</v>
      </c>
      <c r="CA120" s="307">
        <v>0</v>
      </c>
      <c r="CB120" s="307">
        <v>1</v>
      </c>
      <c r="CC120" s="307">
        <v>0</v>
      </c>
      <c r="CD120" s="300">
        <v>0</v>
      </c>
      <c r="CE120" s="300">
        <v>0</v>
      </c>
      <c r="CF120" s="300">
        <v>1</v>
      </c>
      <c r="CG120" s="300">
        <v>0</v>
      </c>
      <c r="CH120" s="300">
        <v>0</v>
      </c>
      <c r="CI120" s="304">
        <v>1</v>
      </c>
      <c r="CJ120" s="304">
        <v>0</v>
      </c>
      <c r="CK120" s="297">
        <v>0</v>
      </c>
      <c r="CL120" s="297">
        <v>0</v>
      </c>
      <c r="CM120" s="297">
        <v>1</v>
      </c>
      <c r="CN120" s="297">
        <v>0</v>
      </c>
      <c r="CO120" s="307">
        <v>1</v>
      </c>
      <c r="CP120" s="307">
        <v>0</v>
      </c>
      <c r="CQ120" s="307">
        <v>0</v>
      </c>
      <c r="CR120" s="307">
        <v>0</v>
      </c>
      <c r="CS120" s="307">
        <v>0</v>
      </c>
      <c r="CT120" s="307">
        <v>0</v>
      </c>
      <c r="CU120" s="307">
        <v>0</v>
      </c>
      <c r="CV120" s="307">
        <v>1</v>
      </c>
      <c r="CW120" s="307">
        <v>0</v>
      </c>
      <c r="CX120" s="305">
        <v>0</v>
      </c>
      <c r="CY120" s="305">
        <v>1</v>
      </c>
      <c r="CZ120" s="303">
        <v>0</v>
      </c>
      <c r="DA120" s="303">
        <v>0</v>
      </c>
      <c r="DB120" s="303">
        <v>0</v>
      </c>
      <c r="DC120" s="303">
        <v>0</v>
      </c>
      <c r="DD120" s="305">
        <v>0</v>
      </c>
      <c r="DE120" s="305">
        <v>0</v>
      </c>
      <c r="DF120" s="305">
        <v>0</v>
      </c>
      <c r="DG120" s="305">
        <v>0</v>
      </c>
      <c r="DH120" s="309">
        <v>1</v>
      </c>
      <c r="DI120" s="309">
        <v>0</v>
      </c>
      <c r="DJ120" s="309">
        <v>1</v>
      </c>
      <c r="DK120" s="309">
        <v>0</v>
      </c>
      <c r="DL120" s="298">
        <v>0</v>
      </c>
      <c r="DM120" s="298">
        <v>0</v>
      </c>
      <c r="DN120" s="298">
        <v>0</v>
      </c>
      <c r="DO120" s="298">
        <v>0</v>
      </c>
      <c r="DP120" s="306">
        <v>0</v>
      </c>
      <c r="DQ120" s="306">
        <v>0</v>
      </c>
      <c r="DR120" s="306">
        <v>0</v>
      </c>
      <c r="DS120" s="306">
        <v>0</v>
      </c>
      <c r="DT120" s="297">
        <v>0</v>
      </c>
      <c r="DU120" s="297">
        <v>0</v>
      </c>
      <c r="DV120" s="297">
        <v>0</v>
      </c>
      <c r="DW120" s="297">
        <v>0</v>
      </c>
      <c r="DX120" s="306">
        <v>0</v>
      </c>
      <c r="DY120" s="306">
        <v>0</v>
      </c>
      <c r="DZ120" s="306">
        <v>0</v>
      </c>
      <c r="EA120" s="306">
        <v>0</v>
      </c>
      <c r="EB120" s="307">
        <v>0</v>
      </c>
      <c r="EC120" s="307">
        <v>1</v>
      </c>
    </row>
    <row r="121" spans="1:137" x14ac:dyDescent="0.35">
      <c r="A121" s="294">
        <v>16873</v>
      </c>
      <c r="B121" s="343">
        <v>42368</v>
      </c>
      <c r="C121" s="344">
        <v>0.53472222222222221</v>
      </c>
      <c r="D121" s="294">
        <v>1</v>
      </c>
      <c r="E121" s="294">
        <v>0</v>
      </c>
      <c r="F121" s="294">
        <v>42</v>
      </c>
      <c r="G121" s="294">
        <v>170</v>
      </c>
      <c r="H121" s="294">
        <v>60</v>
      </c>
      <c r="I121" s="294" t="s">
        <v>758</v>
      </c>
      <c r="J121" s="296">
        <v>1</v>
      </c>
      <c r="K121" s="296">
        <v>0</v>
      </c>
      <c r="L121" s="296">
        <v>0</v>
      </c>
      <c r="M121" s="297">
        <v>1</v>
      </c>
      <c r="N121" s="297">
        <v>0</v>
      </c>
      <c r="O121" s="297">
        <v>0</v>
      </c>
      <c r="P121" s="298">
        <v>165</v>
      </c>
      <c r="Q121" s="299">
        <v>0</v>
      </c>
      <c r="R121" s="299">
        <v>1</v>
      </c>
      <c r="S121" s="299">
        <v>0</v>
      </c>
      <c r="T121" s="299">
        <v>0</v>
      </c>
      <c r="U121" s="300">
        <v>0</v>
      </c>
      <c r="V121" s="300">
        <v>0</v>
      </c>
      <c r="W121" s="300">
        <v>0</v>
      </c>
      <c r="X121" s="300">
        <v>1</v>
      </c>
      <c r="Y121" s="300">
        <v>0</v>
      </c>
      <c r="Z121" s="300">
        <v>0</v>
      </c>
      <c r="AA121" s="300">
        <v>0</v>
      </c>
      <c r="AB121" s="300">
        <v>0</v>
      </c>
      <c r="AC121" s="305">
        <v>0</v>
      </c>
      <c r="AD121" s="305">
        <v>0</v>
      </c>
      <c r="AE121" s="305">
        <v>0</v>
      </c>
      <c r="AF121" s="305">
        <v>0</v>
      </c>
      <c r="AG121" s="305">
        <v>1</v>
      </c>
      <c r="AH121" s="303">
        <v>0</v>
      </c>
      <c r="AI121" s="303">
        <v>1</v>
      </c>
      <c r="AJ121" s="303">
        <v>0</v>
      </c>
      <c r="AK121" s="303">
        <v>0</v>
      </c>
      <c r="AL121" s="303">
        <v>0</v>
      </c>
      <c r="AM121" s="304">
        <v>0</v>
      </c>
      <c r="AN121" s="304">
        <v>0</v>
      </c>
      <c r="AO121" s="304">
        <v>1</v>
      </c>
      <c r="AP121" s="304">
        <v>1</v>
      </c>
      <c r="AQ121" s="300">
        <v>0</v>
      </c>
      <c r="AR121" s="300">
        <v>1</v>
      </c>
      <c r="AS121" s="300">
        <v>0</v>
      </c>
      <c r="AT121" s="305">
        <v>1</v>
      </c>
      <c r="AU121" s="305">
        <v>0</v>
      </c>
      <c r="AV121" s="305">
        <v>0</v>
      </c>
      <c r="AW121" s="306">
        <v>0</v>
      </c>
      <c r="AX121" s="306">
        <v>0</v>
      </c>
      <c r="AY121" s="306">
        <v>0</v>
      </c>
      <c r="AZ121" s="306">
        <v>1</v>
      </c>
      <c r="BA121" s="306">
        <v>0</v>
      </c>
      <c r="BB121" s="305">
        <v>0</v>
      </c>
      <c r="BC121" s="305">
        <v>0</v>
      </c>
      <c r="BD121" s="305">
        <v>0</v>
      </c>
      <c r="BE121" s="305">
        <v>1</v>
      </c>
      <c r="BF121" s="300">
        <v>0</v>
      </c>
      <c r="BG121" s="300">
        <v>0</v>
      </c>
      <c r="BH121" s="300">
        <v>1</v>
      </c>
      <c r="BI121" s="300">
        <v>0</v>
      </c>
      <c r="BJ121" s="300">
        <v>0</v>
      </c>
      <c r="BK121" s="297">
        <v>0</v>
      </c>
      <c r="BL121" s="297">
        <v>0</v>
      </c>
      <c r="BM121" s="297">
        <v>0</v>
      </c>
      <c r="BN121" s="297">
        <v>0</v>
      </c>
      <c r="BO121" s="297">
        <v>1</v>
      </c>
      <c r="BP121" s="297">
        <v>0</v>
      </c>
      <c r="BQ121" s="297">
        <v>0</v>
      </c>
      <c r="BR121" s="297">
        <v>0</v>
      </c>
      <c r="BS121" s="305">
        <v>0</v>
      </c>
      <c r="BT121" s="305">
        <v>0</v>
      </c>
      <c r="BU121" s="305">
        <v>0</v>
      </c>
      <c r="BV121" s="305">
        <v>0</v>
      </c>
      <c r="BW121" s="307">
        <v>0</v>
      </c>
      <c r="BX121" s="307">
        <v>1</v>
      </c>
      <c r="BY121" s="307">
        <v>0</v>
      </c>
      <c r="BZ121" s="307">
        <v>0</v>
      </c>
      <c r="CA121" s="307">
        <v>0</v>
      </c>
      <c r="CB121" s="307">
        <v>0</v>
      </c>
      <c r="CC121" s="307">
        <v>1</v>
      </c>
      <c r="CD121" s="300">
        <v>0</v>
      </c>
      <c r="CE121" s="300">
        <v>0</v>
      </c>
      <c r="CF121" s="300">
        <v>0</v>
      </c>
      <c r="CG121" s="300">
        <v>0</v>
      </c>
      <c r="CH121" s="300">
        <v>0</v>
      </c>
      <c r="CI121" s="304">
        <v>1</v>
      </c>
      <c r="CJ121" s="304">
        <v>0</v>
      </c>
      <c r="CK121" s="297">
        <v>0</v>
      </c>
      <c r="CL121" s="297">
        <v>1</v>
      </c>
      <c r="CM121" s="297">
        <v>0</v>
      </c>
      <c r="CN121" s="297">
        <v>0</v>
      </c>
      <c r="CO121" s="307">
        <v>1</v>
      </c>
      <c r="CP121" s="307">
        <v>0</v>
      </c>
      <c r="CQ121" s="307">
        <v>0</v>
      </c>
      <c r="CR121" s="307">
        <v>0</v>
      </c>
      <c r="CS121" s="307">
        <v>1</v>
      </c>
      <c r="CT121" s="307">
        <v>0</v>
      </c>
      <c r="CU121" s="307">
        <v>0</v>
      </c>
      <c r="CV121" s="307">
        <v>0</v>
      </c>
      <c r="CW121" s="307">
        <v>0</v>
      </c>
      <c r="CX121" s="305">
        <v>0</v>
      </c>
      <c r="CY121" s="305">
        <v>1</v>
      </c>
      <c r="CZ121" s="303">
        <v>1</v>
      </c>
      <c r="DA121" s="303">
        <v>0</v>
      </c>
      <c r="DB121" s="303">
        <v>1</v>
      </c>
      <c r="DC121" s="303">
        <v>0</v>
      </c>
      <c r="DD121" s="305">
        <v>0</v>
      </c>
      <c r="DE121" s="305">
        <v>0</v>
      </c>
      <c r="DF121" s="305">
        <v>0</v>
      </c>
      <c r="DG121" s="305">
        <v>0</v>
      </c>
      <c r="DH121" s="309">
        <v>0</v>
      </c>
      <c r="DI121" s="309">
        <v>0</v>
      </c>
      <c r="DJ121" s="309">
        <v>0</v>
      </c>
      <c r="DK121" s="309">
        <v>0</v>
      </c>
      <c r="DL121" s="298">
        <v>0</v>
      </c>
      <c r="DM121" s="298">
        <v>0</v>
      </c>
      <c r="DN121" s="298">
        <v>0</v>
      </c>
      <c r="DO121" s="298">
        <v>0</v>
      </c>
      <c r="DP121" s="306">
        <v>0</v>
      </c>
      <c r="DQ121" s="306">
        <v>0</v>
      </c>
      <c r="DR121" s="306">
        <v>0</v>
      </c>
      <c r="DS121" s="306">
        <v>0</v>
      </c>
      <c r="DT121" s="297">
        <v>0</v>
      </c>
      <c r="DU121" s="297">
        <v>0</v>
      </c>
      <c r="DV121" s="297">
        <v>0</v>
      </c>
      <c r="DW121" s="297">
        <v>0</v>
      </c>
      <c r="DX121" s="306">
        <v>0</v>
      </c>
      <c r="DY121" s="306">
        <v>0</v>
      </c>
      <c r="DZ121" s="306">
        <v>0</v>
      </c>
      <c r="EA121" s="306">
        <v>0</v>
      </c>
      <c r="EB121" s="307">
        <v>0</v>
      </c>
      <c r="EC121" s="307">
        <v>1</v>
      </c>
    </row>
    <row r="122" spans="1:137" x14ac:dyDescent="0.35">
      <c r="A122" s="294">
        <v>10079</v>
      </c>
      <c r="B122" s="343">
        <v>42377</v>
      </c>
      <c r="C122" s="344">
        <v>0.47916666666666669</v>
      </c>
      <c r="D122" s="294">
        <v>1</v>
      </c>
      <c r="E122" s="294">
        <v>0</v>
      </c>
      <c r="F122" s="294">
        <v>15</v>
      </c>
      <c r="G122" s="294">
        <v>161</v>
      </c>
      <c r="H122" s="294">
        <v>53</v>
      </c>
      <c r="I122" s="294" t="s">
        <v>758</v>
      </c>
      <c r="J122" s="296">
        <v>1</v>
      </c>
      <c r="K122" s="296">
        <v>0</v>
      </c>
      <c r="L122" s="296">
        <v>0</v>
      </c>
      <c r="M122" s="297">
        <v>1</v>
      </c>
      <c r="N122" s="297">
        <v>0</v>
      </c>
      <c r="O122" s="297">
        <v>0</v>
      </c>
      <c r="P122" s="298">
        <v>183</v>
      </c>
      <c r="Q122" s="299">
        <v>1</v>
      </c>
      <c r="R122" s="299">
        <v>0</v>
      </c>
      <c r="S122" s="299">
        <v>0</v>
      </c>
      <c r="T122" s="299">
        <v>0</v>
      </c>
      <c r="U122" s="300">
        <v>0</v>
      </c>
      <c r="V122" s="300">
        <v>0</v>
      </c>
      <c r="W122" s="300">
        <v>0</v>
      </c>
      <c r="X122" s="300">
        <v>0</v>
      </c>
      <c r="Y122" s="300">
        <v>0</v>
      </c>
      <c r="Z122" s="300">
        <v>0</v>
      </c>
      <c r="AA122" s="300">
        <v>0</v>
      </c>
      <c r="AB122" s="300">
        <v>1</v>
      </c>
      <c r="AC122" s="305">
        <v>0</v>
      </c>
      <c r="AD122" s="305">
        <v>0</v>
      </c>
      <c r="AE122" s="305">
        <v>0</v>
      </c>
      <c r="AF122" s="305">
        <v>1</v>
      </c>
      <c r="AG122" s="305">
        <v>0</v>
      </c>
      <c r="AH122" s="303">
        <v>0</v>
      </c>
      <c r="AI122" s="303">
        <v>0</v>
      </c>
      <c r="AJ122" s="303">
        <v>0</v>
      </c>
      <c r="AK122" s="303">
        <v>1</v>
      </c>
      <c r="AL122" s="303">
        <v>0</v>
      </c>
      <c r="AM122" s="304">
        <v>0</v>
      </c>
      <c r="AN122" s="304">
        <v>0</v>
      </c>
      <c r="AO122" s="304">
        <v>0</v>
      </c>
      <c r="AP122" s="304">
        <v>1</v>
      </c>
      <c r="AQ122" s="300">
        <v>1</v>
      </c>
      <c r="AR122" s="300">
        <v>0</v>
      </c>
      <c r="AS122" s="300">
        <v>0</v>
      </c>
      <c r="AT122" s="305">
        <v>0</v>
      </c>
      <c r="AU122" s="305">
        <v>1</v>
      </c>
      <c r="AV122" s="305">
        <v>0</v>
      </c>
      <c r="AW122" s="306">
        <v>0</v>
      </c>
      <c r="AX122" s="306">
        <v>0</v>
      </c>
      <c r="AY122" s="306">
        <v>0</v>
      </c>
      <c r="AZ122" s="306">
        <v>1</v>
      </c>
      <c r="BA122" s="306">
        <v>0</v>
      </c>
      <c r="BB122" s="305">
        <v>1</v>
      </c>
      <c r="BC122" s="305">
        <v>0</v>
      </c>
      <c r="BD122" s="305">
        <v>0</v>
      </c>
      <c r="BE122" s="305">
        <v>0</v>
      </c>
      <c r="BF122" s="300">
        <v>0</v>
      </c>
      <c r="BG122" s="300">
        <v>0</v>
      </c>
      <c r="BH122" s="300">
        <v>0</v>
      </c>
      <c r="BI122" s="300">
        <v>1</v>
      </c>
      <c r="BJ122" s="300">
        <v>0</v>
      </c>
      <c r="BK122" s="297">
        <v>0</v>
      </c>
      <c r="BL122" s="297">
        <v>0</v>
      </c>
      <c r="BM122" s="297">
        <v>0</v>
      </c>
      <c r="BN122" s="297">
        <v>0</v>
      </c>
      <c r="BO122" s="297">
        <v>1</v>
      </c>
      <c r="BP122" s="297">
        <v>1</v>
      </c>
      <c r="BQ122" s="297">
        <v>0</v>
      </c>
      <c r="BR122" s="297">
        <v>0</v>
      </c>
      <c r="BS122" s="305">
        <v>0</v>
      </c>
      <c r="BT122" s="305">
        <v>1</v>
      </c>
      <c r="BU122" s="305">
        <v>0</v>
      </c>
      <c r="BV122" s="305">
        <v>0</v>
      </c>
      <c r="BW122" s="307">
        <v>0</v>
      </c>
      <c r="BX122" s="307">
        <v>0</v>
      </c>
      <c r="BY122" s="307">
        <v>1</v>
      </c>
      <c r="BZ122" s="307">
        <v>0</v>
      </c>
      <c r="CA122" s="307">
        <v>0</v>
      </c>
      <c r="CB122" s="307">
        <v>1</v>
      </c>
      <c r="CC122" s="307">
        <v>0</v>
      </c>
      <c r="CD122" s="300">
        <v>1</v>
      </c>
      <c r="CE122" s="300">
        <v>0</v>
      </c>
      <c r="CF122" s="300">
        <v>0</v>
      </c>
      <c r="CG122" s="300">
        <v>0</v>
      </c>
      <c r="CH122" s="300">
        <v>0</v>
      </c>
      <c r="CI122" s="304">
        <v>0</v>
      </c>
      <c r="CJ122" s="304">
        <v>1</v>
      </c>
      <c r="CK122" s="297">
        <v>1</v>
      </c>
      <c r="CL122" s="297">
        <v>0</v>
      </c>
      <c r="CM122" s="297">
        <v>0</v>
      </c>
      <c r="CN122" s="297">
        <v>0</v>
      </c>
      <c r="CO122" s="307">
        <v>0</v>
      </c>
      <c r="CP122" s="307">
        <v>1</v>
      </c>
      <c r="CQ122" s="307">
        <v>0</v>
      </c>
      <c r="CR122" s="307">
        <v>0</v>
      </c>
      <c r="CS122" s="307">
        <v>0</v>
      </c>
      <c r="CT122" s="307">
        <v>0</v>
      </c>
      <c r="CU122" s="307">
        <v>1</v>
      </c>
      <c r="CV122" s="307">
        <v>0</v>
      </c>
      <c r="CW122" s="307">
        <v>0</v>
      </c>
      <c r="CX122" s="305">
        <v>0</v>
      </c>
      <c r="CY122" s="305">
        <v>1</v>
      </c>
      <c r="CZ122" s="303">
        <v>0</v>
      </c>
      <c r="DA122" s="303">
        <v>0</v>
      </c>
      <c r="DB122" s="303">
        <v>0</v>
      </c>
      <c r="DC122" s="303">
        <v>0</v>
      </c>
      <c r="DD122" s="305">
        <v>0</v>
      </c>
      <c r="DE122" s="305">
        <v>0</v>
      </c>
      <c r="DF122" s="305">
        <v>0</v>
      </c>
      <c r="DG122" s="305">
        <v>0</v>
      </c>
      <c r="DH122" s="309">
        <v>0</v>
      </c>
      <c r="DI122" s="309">
        <v>0</v>
      </c>
      <c r="DJ122" s="309">
        <v>0</v>
      </c>
      <c r="DK122" s="309">
        <v>0</v>
      </c>
      <c r="DL122" s="298">
        <v>0</v>
      </c>
      <c r="DM122" s="298">
        <v>0</v>
      </c>
      <c r="DN122" s="298">
        <v>0</v>
      </c>
      <c r="DO122" s="298">
        <v>0</v>
      </c>
      <c r="DP122" s="306">
        <v>0</v>
      </c>
      <c r="DQ122" s="306">
        <v>0</v>
      </c>
      <c r="DR122" s="306">
        <v>0</v>
      </c>
      <c r="DS122" s="306">
        <v>0</v>
      </c>
      <c r="DT122" s="297">
        <v>0</v>
      </c>
      <c r="DU122" s="297">
        <v>0</v>
      </c>
      <c r="DV122" s="297">
        <v>0</v>
      </c>
      <c r="DW122" s="297">
        <v>0</v>
      </c>
      <c r="DX122" s="306">
        <v>0</v>
      </c>
      <c r="DY122" s="306">
        <v>0</v>
      </c>
      <c r="DZ122" s="306">
        <v>0</v>
      </c>
      <c r="EA122" s="306">
        <v>0</v>
      </c>
      <c r="EB122" s="307">
        <v>1</v>
      </c>
      <c r="EC122" s="307">
        <v>0</v>
      </c>
      <c r="ED122" s="310">
        <v>1</v>
      </c>
      <c r="EF122" s="311" t="s">
        <v>782</v>
      </c>
    </row>
    <row r="123" spans="1:137" x14ac:dyDescent="0.35">
      <c r="A123" s="294">
        <v>17052</v>
      </c>
      <c r="B123" s="343">
        <v>42372</v>
      </c>
      <c r="C123" s="344">
        <v>0.625</v>
      </c>
      <c r="D123" s="294">
        <v>1</v>
      </c>
      <c r="E123" s="294">
        <v>0</v>
      </c>
      <c r="F123" s="294">
        <v>17</v>
      </c>
      <c r="G123" s="294">
        <v>160</v>
      </c>
      <c r="H123" s="294">
        <v>56</v>
      </c>
      <c r="I123" s="294" t="s">
        <v>758</v>
      </c>
      <c r="J123" s="296">
        <v>1</v>
      </c>
      <c r="K123" s="296">
        <v>0</v>
      </c>
      <c r="L123" s="296">
        <v>0</v>
      </c>
      <c r="M123" s="297">
        <v>1</v>
      </c>
      <c r="N123" s="297">
        <v>0</v>
      </c>
      <c r="O123" s="297">
        <v>0</v>
      </c>
      <c r="P123" s="298">
        <v>0</v>
      </c>
      <c r="Q123" s="299">
        <v>0</v>
      </c>
      <c r="R123" s="299">
        <v>0</v>
      </c>
      <c r="S123" s="299">
        <v>0</v>
      </c>
      <c r="T123" s="299">
        <v>1</v>
      </c>
      <c r="U123" s="300">
        <v>0</v>
      </c>
      <c r="V123" s="300">
        <v>0</v>
      </c>
      <c r="W123" s="300">
        <v>0</v>
      </c>
      <c r="X123" s="300">
        <v>0</v>
      </c>
      <c r="Y123" s="300">
        <v>0</v>
      </c>
      <c r="Z123" s="300">
        <v>0</v>
      </c>
      <c r="AA123" s="300">
        <v>1</v>
      </c>
      <c r="AB123" s="300">
        <v>0</v>
      </c>
      <c r="AC123" s="305">
        <v>1</v>
      </c>
      <c r="AD123" s="305">
        <v>0</v>
      </c>
      <c r="AE123" s="305">
        <v>0</v>
      </c>
      <c r="AF123" s="305">
        <v>0</v>
      </c>
      <c r="AG123" s="305">
        <v>0</v>
      </c>
      <c r="AH123" s="303">
        <v>1</v>
      </c>
      <c r="AI123" s="303">
        <v>0</v>
      </c>
      <c r="AJ123" s="303">
        <v>0</v>
      </c>
      <c r="AK123" s="303">
        <v>0</v>
      </c>
      <c r="AL123" s="303">
        <v>0</v>
      </c>
      <c r="AM123" s="304">
        <v>0</v>
      </c>
      <c r="AN123" s="304">
        <v>0</v>
      </c>
      <c r="AO123" s="304">
        <v>1</v>
      </c>
      <c r="AP123" s="304">
        <v>1</v>
      </c>
      <c r="AQ123" s="300">
        <v>0</v>
      </c>
      <c r="AR123" s="300">
        <v>0</v>
      </c>
      <c r="AS123" s="300">
        <v>1</v>
      </c>
      <c r="AT123" s="305">
        <v>0</v>
      </c>
      <c r="AU123" s="305">
        <v>0</v>
      </c>
      <c r="AV123" s="305">
        <v>1</v>
      </c>
      <c r="AW123" s="306">
        <v>0</v>
      </c>
      <c r="AX123" s="306">
        <v>1</v>
      </c>
      <c r="AY123" s="306">
        <v>0</v>
      </c>
      <c r="AZ123" s="306">
        <v>0</v>
      </c>
      <c r="BA123" s="306">
        <v>0</v>
      </c>
      <c r="BB123" s="305">
        <v>1</v>
      </c>
      <c r="BC123" s="305">
        <v>0</v>
      </c>
      <c r="BD123" s="305">
        <v>0</v>
      </c>
      <c r="BE123" s="305">
        <v>0</v>
      </c>
      <c r="BF123" s="300">
        <v>0</v>
      </c>
      <c r="BG123" s="300">
        <v>0</v>
      </c>
      <c r="BH123" s="300">
        <v>1</v>
      </c>
      <c r="BI123" s="300">
        <v>0</v>
      </c>
      <c r="BJ123" s="300">
        <v>0</v>
      </c>
      <c r="BK123" s="297">
        <v>0</v>
      </c>
      <c r="BL123" s="297">
        <v>0</v>
      </c>
      <c r="BM123" s="297">
        <v>0</v>
      </c>
      <c r="BN123" s="297">
        <v>0</v>
      </c>
      <c r="BO123" s="297">
        <v>1</v>
      </c>
      <c r="BP123" s="297">
        <v>0</v>
      </c>
      <c r="BQ123" s="297">
        <v>0</v>
      </c>
      <c r="BR123" s="297">
        <v>0</v>
      </c>
      <c r="BS123" s="305">
        <v>0</v>
      </c>
      <c r="BT123" s="305">
        <v>0</v>
      </c>
      <c r="BU123" s="305">
        <v>1</v>
      </c>
      <c r="BV123" s="305">
        <v>0</v>
      </c>
      <c r="BW123" s="307">
        <v>0</v>
      </c>
      <c r="BX123" s="307">
        <v>1</v>
      </c>
      <c r="BY123" s="307">
        <v>0</v>
      </c>
      <c r="BZ123" s="307">
        <v>0</v>
      </c>
      <c r="CA123" s="307">
        <v>0</v>
      </c>
      <c r="CB123" s="307">
        <v>0</v>
      </c>
      <c r="CC123" s="307">
        <v>1</v>
      </c>
      <c r="CD123" s="300">
        <v>1</v>
      </c>
      <c r="CE123" s="300">
        <v>0</v>
      </c>
      <c r="CF123" s="300">
        <v>0</v>
      </c>
      <c r="CG123" s="300">
        <v>0</v>
      </c>
      <c r="CH123" s="300">
        <v>0</v>
      </c>
      <c r="CI123" s="304">
        <v>1</v>
      </c>
      <c r="CJ123" s="304">
        <v>0</v>
      </c>
      <c r="CK123" s="297">
        <v>0</v>
      </c>
      <c r="CL123" s="297">
        <v>1</v>
      </c>
      <c r="CM123" s="297">
        <v>0</v>
      </c>
      <c r="CN123" s="297">
        <v>0</v>
      </c>
      <c r="CO123" s="307">
        <v>1</v>
      </c>
      <c r="CP123" s="307">
        <v>0</v>
      </c>
      <c r="CQ123" s="307">
        <v>0</v>
      </c>
      <c r="CR123" s="307">
        <v>1</v>
      </c>
      <c r="CS123" s="307">
        <v>0</v>
      </c>
      <c r="CT123" s="307">
        <v>0</v>
      </c>
      <c r="CU123" s="307">
        <v>0</v>
      </c>
      <c r="CV123" s="307">
        <v>0</v>
      </c>
      <c r="CW123" s="307">
        <v>0</v>
      </c>
      <c r="CX123" s="305">
        <v>0</v>
      </c>
      <c r="CY123" s="305">
        <v>1</v>
      </c>
      <c r="CZ123" s="303">
        <v>1</v>
      </c>
      <c r="DA123" s="303">
        <v>0</v>
      </c>
      <c r="DB123" s="303">
        <v>1</v>
      </c>
      <c r="DC123" s="303">
        <v>0</v>
      </c>
      <c r="DD123" s="305">
        <v>0</v>
      </c>
      <c r="DE123" s="305">
        <v>0</v>
      </c>
      <c r="DF123" s="305">
        <v>0</v>
      </c>
      <c r="DG123" s="305">
        <v>0</v>
      </c>
      <c r="DH123" s="309">
        <v>0</v>
      </c>
      <c r="DI123" s="309">
        <v>0</v>
      </c>
      <c r="DJ123" s="309">
        <v>0</v>
      </c>
      <c r="DK123" s="309">
        <v>0</v>
      </c>
      <c r="DL123" s="298">
        <v>1</v>
      </c>
      <c r="DM123" s="298">
        <v>0</v>
      </c>
      <c r="DN123" s="298">
        <v>1</v>
      </c>
      <c r="DO123" s="298">
        <v>0</v>
      </c>
      <c r="DP123" s="306">
        <v>0</v>
      </c>
      <c r="DQ123" s="306">
        <v>0</v>
      </c>
      <c r="DR123" s="306">
        <v>0</v>
      </c>
      <c r="DS123" s="306">
        <v>0</v>
      </c>
      <c r="DT123" s="297">
        <v>0</v>
      </c>
      <c r="DU123" s="297">
        <v>0</v>
      </c>
      <c r="DV123" s="297">
        <v>0</v>
      </c>
      <c r="DW123" s="297">
        <v>0</v>
      </c>
      <c r="DX123" s="306">
        <v>0</v>
      </c>
      <c r="DY123" s="306">
        <v>0</v>
      </c>
      <c r="DZ123" s="306">
        <v>0</v>
      </c>
      <c r="EA123" s="306">
        <v>0</v>
      </c>
      <c r="EB123" s="307">
        <v>0</v>
      </c>
      <c r="EC123" s="307">
        <v>1</v>
      </c>
    </row>
    <row r="124" spans="1:137" x14ac:dyDescent="0.35">
      <c r="A124" s="294">
        <v>7859</v>
      </c>
      <c r="B124" s="343">
        <v>42373</v>
      </c>
      <c r="C124" s="344">
        <v>0.44791666666666669</v>
      </c>
      <c r="D124" s="294">
        <v>1</v>
      </c>
      <c r="E124" s="294">
        <v>0</v>
      </c>
      <c r="F124" s="294">
        <v>49</v>
      </c>
      <c r="G124" s="294">
        <v>169</v>
      </c>
      <c r="H124" s="294">
        <v>56</v>
      </c>
      <c r="I124" s="294" t="s">
        <v>758</v>
      </c>
      <c r="J124" s="296">
        <v>1</v>
      </c>
      <c r="K124" s="296">
        <v>0</v>
      </c>
      <c r="L124" s="296">
        <v>0</v>
      </c>
      <c r="M124" s="297">
        <v>1</v>
      </c>
      <c r="N124" s="297">
        <v>0</v>
      </c>
      <c r="O124" s="297">
        <v>0</v>
      </c>
      <c r="P124" s="298">
        <v>160</v>
      </c>
      <c r="Q124" s="299">
        <v>1</v>
      </c>
      <c r="R124" s="299">
        <v>0</v>
      </c>
      <c r="S124" s="299">
        <v>0</v>
      </c>
      <c r="T124" s="299">
        <v>0</v>
      </c>
      <c r="U124" s="300">
        <v>0</v>
      </c>
      <c r="V124" s="300">
        <v>0</v>
      </c>
      <c r="W124" s="300">
        <v>0</v>
      </c>
      <c r="X124" s="300">
        <v>0</v>
      </c>
      <c r="Y124" s="300">
        <v>0</v>
      </c>
      <c r="Z124" s="300">
        <v>0</v>
      </c>
      <c r="AA124" s="300">
        <v>0</v>
      </c>
      <c r="AB124" s="300">
        <v>1</v>
      </c>
      <c r="AC124" s="305">
        <v>0</v>
      </c>
      <c r="AD124" s="305">
        <v>1</v>
      </c>
      <c r="AE124" s="305">
        <v>0</v>
      </c>
      <c r="AF124" s="305">
        <v>0</v>
      </c>
      <c r="AG124" s="305">
        <v>0</v>
      </c>
      <c r="AH124" s="303">
        <v>1</v>
      </c>
      <c r="AI124" s="303">
        <v>0</v>
      </c>
      <c r="AJ124" s="303">
        <v>0</v>
      </c>
      <c r="AK124" s="303">
        <v>0</v>
      </c>
      <c r="AL124" s="303">
        <v>0</v>
      </c>
      <c r="AM124" s="304">
        <v>0</v>
      </c>
      <c r="AN124" s="304">
        <v>1</v>
      </c>
      <c r="AO124" s="304">
        <v>1</v>
      </c>
      <c r="AP124" s="304">
        <v>0</v>
      </c>
      <c r="AQ124" s="300">
        <v>1</v>
      </c>
      <c r="AR124" s="300">
        <v>0</v>
      </c>
      <c r="AS124" s="300">
        <v>0</v>
      </c>
      <c r="AT124" s="305">
        <v>0</v>
      </c>
      <c r="AU124" s="305">
        <v>1</v>
      </c>
      <c r="AV124" s="305">
        <v>0</v>
      </c>
      <c r="AW124" s="306">
        <v>0</v>
      </c>
      <c r="AX124" s="306">
        <v>0</v>
      </c>
      <c r="AY124" s="306">
        <v>1</v>
      </c>
      <c r="AZ124" s="306">
        <v>0</v>
      </c>
      <c r="BA124" s="306">
        <v>0</v>
      </c>
      <c r="BB124" s="305">
        <v>1</v>
      </c>
      <c r="BC124" s="305">
        <v>0</v>
      </c>
      <c r="BD124" s="305">
        <v>0</v>
      </c>
      <c r="BE124" s="305">
        <v>0</v>
      </c>
      <c r="BF124" s="300">
        <v>0</v>
      </c>
      <c r="BG124" s="300">
        <v>0</v>
      </c>
      <c r="BH124" s="300">
        <v>1</v>
      </c>
      <c r="BI124" s="300">
        <v>0</v>
      </c>
      <c r="BJ124" s="300">
        <v>0</v>
      </c>
      <c r="BK124" s="297">
        <v>0</v>
      </c>
      <c r="BL124" s="297">
        <v>1</v>
      </c>
      <c r="BM124" s="297">
        <v>0</v>
      </c>
      <c r="BN124" s="297">
        <v>0</v>
      </c>
      <c r="BO124" s="297">
        <v>0</v>
      </c>
      <c r="BP124" s="297">
        <v>1</v>
      </c>
      <c r="BQ124" s="297">
        <v>0</v>
      </c>
      <c r="BR124" s="297">
        <v>0</v>
      </c>
      <c r="BS124" s="305">
        <v>0</v>
      </c>
      <c r="BT124" s="305">
        <v>0</v>
      </c>
      <c r="BU124" s="305">
        <v>1</v>
      </c>
      <c r="BV124" s="305">
        <v>0</v>
      </c>
      <c r="BW124" s="307">
        <v>0</v>
      </c>
      <c r="BX124" s="307">
        <v>0</v>
      </c>
      <c r="BY124" s="307">
        <v>1</v>
      </c>
      <c r="BZ124" s="307">
        <v>0</v>
      </c>
      <c r="CA124" s="307">
        <v>0</v>
      </c>
      <c r="CB124" s="307">
        <v>0</v>
      </c>
      <c r="CC124" s="307">
        <v>1</v>
      </c>
      <c r="CD124" s="300">
        <v>1</v>
      </c>
      <c r="CE124" s="300">
        <v>0</v>
      </c>
      <c r="CF124" s="300">
        <v>0</v>
      </c>
      <c r="CG124" s="300">
        <v>0</v>
      </c>
      <c r="CH124" s="300">
        <v>0</v>
      </c>
      <c r="CI124" s="304">
        <v>1</v>
      </c>
      <c r="CJ124" s="304">
        <v>0</v>
      </c>
      <c r="CK124" s="297">
        <v>1</v>
      </c>
      <c r="CL124" s="297">
        <v>0</v>
      </c>
      <c r="CM124" s="297">
        <v>0</v>
      </c>
      <c r="CN124" s="297">
        <v>0</v>
      </c>
      <c r="CO124" s="307">
        <v>1</v>
      </c>
      <c r="CP124" s="307">
        <v>0</v>
      </c>
      <c r="CQ124" s="307">
        <v>0</v>
      </c>
      <c r="CR124" s="307">
        <v>0</v>
      </c>
      <c r="CS124" s="307">
        <v>0</v>
      </c>
      <c r="CT124" s="307">
        <v>0</v>
      </c>
      <c r="CU124" s="307">
        <v>0</v>
      </c>
      <c r="CV124" s="307">
        <v>1</v>
      </c>
      <c r="CW124" s="307">
        <v>0</v>
      </c>
      <c r="CX124" s="305">
        <v>0</v>
      </c>
      <c r="CY124" s="305">
        <v>1</v>
      </c>
      <c r="CZ124" s="303">
        <v>1</v>
      </c>
      <c r="DA124" s="303">
        <v>0</v>
      </c>
      <c r="DB124" s="303">
        <v>0</v>
      </c>
      <c r="DC124" s="303">
        <v>1</v>
      </c>
      <c r="DD124" s="305">
        <v>0</v>
      </c>
      <c r="DE124" s="305">
        <v>0</v>
      </c>
      <c r="DF124" s="305">
        <v>0</v>
      </c>
      <c r="DG124" s="305">
        <v>0</v>
      </c>
      <c r="DH124" s="309">
        <v>0</v>
      </c>
      <c r="DI124" s="309">
        <v>0</v>
      </c>
      <c r="DJ124" s="309">
        <v>0</v>
      </c>
      <c r="DK124" s="309">
        <v>0</v>
      </c>
      <c r="DL124" s="298">
        <v>0</v>
      </c>
      <c r="DM124" s="298">
        <v>0</v>
      </c>
      <c r="DN124" s="298">
        <v>0</v>
      </c>
      <c r="DO124" s="298">
        <v>0</v>
      </c>
      <c r="DP124" s="306">
        <v>0</v>
      </c>
      <c r="DQ124" s="306">
        <v>0</v>
      </c>
      <c r="DR124" s="306">
        <v>0</v>
      </c>
      <c r="DS124" s="306">
        <v>0</v>
      </c>
      <c r="DT124" s="297">
        <v>0</v>
      </c>
      <c r="DU124" s="297">
        <v>0</v>
      </c>
      <c r="DV124" s="297">
        <v>0</v>
      </c>
      <c r="DW124" s="297">
        <v>0</v>
      </c>
      <c r="DX124" s="306">
        <v>0</v>
      </c>
      <c r="DY124" s="306">
        <v>0</v>
      </c>
      <c r="DZ124" s="306">
        <v>0</v>
      </c>
      <c r="EA124" s="306">
        <v>0</v>
      </c>
      <c r="EB124" s="307">
        <v>1</v>
      </c>
      <c r="EC124" s="307">
        <v>0</v>
      </c>
      <c r="ED124" s="310">
        <v>0</v>
      </c>
      <c r="EE124" s="310">
        <v>1</v>
      </c>
      <c r="EF124" s="311" t="s">
        <v>26</v>
      </c>
      <c r="EG124" s="312">
        <v>1</v>
      </c>
    </row>
    <row r="125" spans="1:137" x14ac:dyDescent="0.35">
      <c r="A125" s="294">
        <v>17083</v>
      </c>
      <c r="B125" s="343">
        <v>42373</v>
      </c>
      <c r="C125" s="344">
        <v>0.54166666666666663</v>
      </c>
      <c r="D125" s="294">
        <v>1</v>
      </c>
      <c r="E125" s="294">
        <v>0</v>
      </c>
      <c r="F125" s="294">
        <v>19</v>
      </c>
      <c r="G125" s="294">
        <v>162</v>
      </c>
      <c r="H125" s="294">
        <v>57</v>
      </c>
      <c r="I125" s="294" t="s">
        <v>758</v>
      </c>
      <c r="J125" s="296">
        <v>1</v>
      </c>
      <c r="K125" s="296">
        <v>0</v>
      </c>
      <c r="L125" s="296">
        <v>0</v>
      </c>
      <c r="M125" s="297">
        <v>0</v>
      </c>
      <c r="N125" s="297">
        <v>1</v>
      </c>
      <c r="O125" s="297">
        <v>0</v>
      </c>
      <c r="P125" s="298">
        <v>150</v>
      </c>
      <c r="Q125" s="299">
        <v>0</v>
      </c>
      <c r="R125" s="299">
        <v>0</v>
      </c>
      <c r="S125" s="299">
        <v>0</v>
      </c>
      <c r="T125" s="299">
        <v>1</v>
      </c>
      <c r="U125" s="300">
        <v>0</v>
      </c>
      <c r="V125" s="300">
        <v>1</v>
      </c>
      <c r="W125" s="300">
        <v>0</v>
      </c>
      <c r="X125" s="300">
        <v>0</v>
      </c>
      <c r="Y125" s="300">
        <v>0</v>
      </c>
      <c r="Z125" s="300">
        <v>0</v>
      </c>
      <c r="AA125" s="300">
        <v>0</v>
      </c>
      <c r="AB125" s="300">
        <v>0</v>
      </c>
      <c r="AC125" s="305">
        <v>0</v>
      </c>
      <c r="AD125" s="305">
        <v>0</v>
      </c>
      <c r="AE125" s="305">
        <v>1</v>
      </c>
      <c r="AF125" s="305">
        <v>0</v>
      </c>
      <c r="AG125" s="305">
        <v>0</v>
      </c>
      <c r="AH125" s="303">
        <v>1</v>
      </c>
      <c r="AI125" s="303">
        <v>0</v>
      </c>
      <c r="AJ125" s="303">
        <v>0</v>
      </c>
      <c r="AK125" s="303">
        <v>0</v>
      </c>
      <c r="AL125" s="303">
        <v>0</v>
      </c>
      <c r="AM125" s="304">
        <v>0</v>
      </c>
      <c r="AN125" s="304">
        <v>0</v>
      </c>
      <c r="AO125" s="304">
        <v>1</v>
      </c>
      <c r="AP125" s="304">
        <v>0</v>
      </c>
      <c r="AQ125" s="300">
        <v>0</v>
      </c>
      <c r="AR125" s="300">
        <v>1</v>
      </c>
      <c r="AS125" s="300">
        <v>0</v>
      </c>
      <c r="AT125" s="305">
        <v>0</v>
      </c>
      <c r="AU125" s="305">
        <v>0</v>
      </c>
      <c r="AV125" s="305">
        <v>1</v>
      </c>
      <c r="AW125" s="306">
        <v>0</v>
      </c>
      <c r="AX125" s="306">
        <v>1</v>
      </c>
      <c r="AY125" s="306">
        <v>0</v>
      </c>
      <c r="AZ125" s="306">
        <v>0</v>
      </c>
      <c r="BA125" s="306">
        <v>0</v>
      </c>
      <c r="BB125" s="305">
        <v>0</v>
      </c>
      <c r="BC125" s="305">
        <v>0</v>
      </c>
      <c r="BD125" s="305">
        <v>0</v>
      </c>
      <c r="BE125" s="305">
        <v>1</v>
      </c>
      <c r="BF125" s="300">
        <v>0</v>
      </c>
      <c r="BG125" s="300">
        <v>0</v>
      </c>
      <c r="BH125" s="300">
        <v>0</v>
      </c>
      <c r="BI125" s="300">
        <v>1</v>
      </c>
      <c r="BJ125" s="300">
        <v>0</v>
      </c>
      <c r="BK125" s="297">
        <v>1</v>
      </c>
      <c r="BL125" s="297">
        <v>0</v>
      </c>
      <c r="BM125" s="297">
        <v>0</v>
      </c>
      <c r="BN125" s="297">
        <v>0</v>
      </c>
      <c r="BO125" s="297">
        <v>0</v>
      </c>
      <c r="BP125" s="297">
        <v>0</v>
      </c>
      <c r="BQ125" s="297">
        <v>0</v>
      </c>
      <c r="BR125" s="297">
        <v>0</v>
      </c>
      <c r="BS125" s="305">
        <v>0</v>
      </c>
      <c r="BT125" s="305">
        <v>1</v>
      </c>
      <c r="BU125" s="305">
        <v>0</v>
      </c>
      <c r="BV125" s="305">
        <v>0</v>
      </c>
      <c r="BW125" s="307">
        <v>0</v>
      </c>
      <c r="BX125" s="307">
        <v>1</v>
      </c>
      <c r="BY125" s="307">
        <v>0</v>
      </c>
      <c r="BZ125" s="307">
        <v>0</v>
      </c>
      <c r="CA125" s="307">
        <v>0</v>
      </c>
      <c r="CB125" s="307">
        <v>0</v>
      </c>
      <c r="CC125" s="307">
        <v>1</v>
      </c>
      <c r="CD125" s="300">
        <v>0</v>
      </c>
      <c r="CE125" s="300">
        <v>1</v>
      </c>
      <c r="CF125" s="300">
        <v>0</v>
      </c>
      <c r="CG125" s="300">
        <v>0</v>
      </c>
      <c r="CH125" s="300">
        <v>0</v>
      </c>
      <c r="CI125" s="304">
        <v>1</v>
      </c>
      <c r="CJ125" s="304">
        <v>0</v>
      </c>
      <c r="CK125" s="297">
        <v>0</v>
      </c>
      <c r="CL125" s="297">
        <v>1</v>
      </c>
      <c r="CM125" s="297">
        <v>0</v>
      </c>
      <c r="CN125" s="297">
        <v>0</v>
      </c>
      <c r="CO125" s="307">
        <v>0</v>
      </c>
      <c r="CP125" s="307">
        <v>1</v>
      </c>
      <c r="CQ125" s="307">
        <v>0</v>
      </c>
      <c r="CR125" s="307">
        <v>1</v>
      </c>
      <c r="CS125" s="307">
        <v>0</v>
      </c>
      <c r="CT125" s="307">
        <v>0</v>
      </c>
      <c r="CU125" s="307">
        <v>0</v>
      </c>
      <c r="CV125" s="307">
        <v>0</v>
      </c>
      <c r="CW125" s="307">
        <v>0</v>
      </c>
      <c r="CX125" s="305">
        <v>0</v>
      </c>
      <c r="CY125" s="305">
        <v>1</v>
      </c>
      <c r="CZ125" s="303">
        <v>1</v>
      </c>
      <c r="DA125" s="303">
        <v>0</v>
      </c>
      <c r="DB125" s="303">
        <v>0</v>
      </c>
      <c r="DC125" s="303">
        <v>1</v>
      </c>
      <c r="DD125" s="305">
        <v>0</v>
      </c>
      <c r="DE125" s="305">
        <v>0</v>
      </c>
      <c r="DF125" s="305">
        <v>0</v>
      </c>
      <c r="DG125" s="305">
        <v>0</v>
      </c>
      <c r="DH125" s="309">
        <v>0</v>
      </c>
      <c r="DI125" s="309">
        <v>0</v>
      </c>
      <c r="DJ125" s="309">
        <v>0</v>
      </c>
      <c r="DK125" s="309">
        <v>0</v>
      </c>
      <c r="DL125" s="298">
        <v>0</v>
      </c>
      <c r="DM125" s="298">
        <v>0</v>
      </c>
      <c r="DN125" s="298">
        <v>0</v>
      </c>
      <c r="DO125" s="298">
        <v>0</v>
      </c>
      <c r="DP125" s="306">
        <v>0</v>
      </c>
      <c r="DQ125" s="306">
        <v>0</v>
      </c>
      <c r="DR125" s="306">
        <v>0</v>
      </c>
      <c r="DS125" s="306">
        <v>0</v>
      </c>
      <c r="DT125" s="297">
        <v>0</v>
      </c>
      <c r="DU125" s="297">
        <v>0</v>
      </c>
      <c r="DV125" s="297">
        <v>0</v>
      </c>
      <c r="DW125" s="297">
        <v>0</v>
      </c>
      <c r="DX125" s="306">
        <v>0</v>
      </c>
      <c r="DY125" s="306">
        <v>0</v>
      </c>
      <c r="DZ125" s="306">
        <v>0</v>
      </c>
      <c r="EA125" s="306">
        <v>0</v>
      </c>
      <c r="EB125" s="307">
        <v>0</v>
      </c>
      <c r="EC125" s="307">
        <v>1</v>
      </c>
    </row>
    <row r="126" spans="1:137" x14ac:dyDescent="0.35">
      <c r="A126" s="294">
        <v>16959</v>
      </c>
      <c r="B126" s="343">
        <v>42370</v>
      </c>
      <c r="C126" s="344">
        <v>0.6875</v>
      </c>
      <c r="D126" s="294">
        <v>1</v>
      </c>
      <c r="E126" s="294">
        <v>0</v>
      </c>
      <c r="F126" s="294">
        <v>39</v>
      </c>
      <c r="G126" s="294">
        <v>160</v>
      </c>
      <c r="H126" s="294">
        <v>61</v>
      </c>
      <c r="I126" s="294" t="s">
        <v>758</v>
      </c>
      <c r="J126" s="296">
        <v>1</v>
      </c>
      <c r="K126" s="296">
        <v>0</v>
      </c>
      <c r="L126" s="296">
        <v>0</v>
      </c>
      <c r="M126" s="297">
        <v>0</v>
      </c>
      <c r="N126" s="297">
        <v>1</v>
      </c>
      <c r="O126" s="297">
        <v>0</v>
      </c>
      <c r="P126" s="298">
        <v>140</v>
      </c>
      <c r="Q126" s="299">
        <v>1</v>
      </c>
      <c r="R126" s="299">
        <v>0</v>
      </c>
      <c r="S126" s="299">
        <v>0</v>
      </c>
      <c r="T126" s="299">
        <v>0</v>
      </c>
      <c r="U126" s="300">
        <v>1</v>
      </c>
      <c r="V126" s="300">
        <v>0</v>
      </c>
      <c r="W126" s="300">
        <v>0</v>
      </c>
      <c r="X126" s="300">
        <v>0</v>
      </c>
      <c r="Y126" s="300">
        <v>0</v>
      </c>
      <c r="Z126" s="300">
        <v>0</v>
      </c>
      <c r="AA126" s="300">
        <v>0</v>
      </c>
      <c r="AB126" s="300">
        <v>0</v>
      </c>
      <c r="AC126" s="305">
        <v>0</v>
      </c>
      <c r="AD126" s="305">
        <v>1</v>
      </c>
      <c r="AE126" s="305">
        <v>0</v>
      </c>
      <c r="AF126" s="305">
        <v>0</v>
      </c>
      <c r="AG126" s="305">
        <v>0</v>
      </c>
      <c r="AH126" s="303">
        <v>0</v>
      </c>
      <c r="AI126" s="303">
        <v>0</v>
      </c>
      <c r="AJ126" s="303">
        <v>1</v>
      </c>
      <c r="AK126" s="303">
        <v>0</v>
      </c>
      <c r="AL126" s="303">
        <v>0</v>
      </c>
      <c r="AM126" s="304">
        <v>0</v>
      </c>
      <c r="AN126" s="304">
        <v>0</v>
      </c>
      <c r="AO126" s="304">
        <v>1</v>
      </c>
      <c r="AP126" s="304">
        <v>1</v>
      </c>
      <c r="AQ126" s="300">
        <v>0</v>
      </c>
      <c r="AR126" s="300">
        <v>1</v>
      </c>
      <c r="AS126" s="300">
        <v>0</v>
      </c>
      <c r="AT126" s="305">
        <v>0</v>
      </c>
      <c r="AU126" s="305">
        <v>1</v>
      </c>
      <c r="AV126" s="305">
        <v>0</v>
      </c>
      <c r="AW126" s="306">
        <v>0</v>
      </c>
      <c r="AX126" s="306">
        <v>0</v>
      </c>
      <c r="AY126" s="306">
        <v>1</v>
      </c>
      <c r="AZ126" s="306">
        <v>0</v>
      </c>
      <c r="BA126" s="306">
        <v>0</v>
      </c>
      <c r="BB126" s="305">
        <v>1</v>
      </c>
      <c r="BC126" s="305">
        <v>0</v>
      </c>
      <c r="BD126" s="305">
        <v>0</v>
      </c>
      <c r="BE126" s="305">
        <v>0</v>
      </c>
      <c r="BF126" s="300">
        <v>0</v>
      </c>
      <c r="BG126" s="300">
        <v>0</v>
      </c>
      <c r="BH126" s="300">
        <v>0</v>
      </c>
      <c r="BI126" s="300">
        <v>1</v>
      </c>
      <c r="BJ126" s="300">
        <v>0</v>
      </c>
      <c r="BK126" s="297">
        <v>0</v>
      </c>
      <c r="BL126" s="297">
        <v>0</v>
      </c>
      <c r="BM126" s="297">
        <v>0</v>
      </c>
      <c r="BN126" s="297">
        <v>0</v>
      </c>
      <c r="BO126" s="297">
        <v>1</v>
      </c>
      <c r="BP126" s="297">
        <v>0</v>
      </c>
      <c r="BQ126" s="297">
        <v>0</v>
      </c>
      <c r="BR126" s="297">
        <v>0</v>
      </c>
      <c r="BS126" s="305">
        <v>1</v>
      </c>
      <c r="BT126" s="305">
        <v>0</v>
      </c>
      <c r="BU126" s="305">
        <v>0</v>
      </c>
      <c r="BV126" s="305">
        <v>0</v>
      </c>
      <c r="BW126" s="307">
        <v>0</v>
      </c>
      <c r="BX126" s="307">
        <v>1</v>
      </c>
      <c r="BY126" s="307">
        <v>0</v>
      </c>
      <c r="BZ126" s="307">
        <v>0</v>
      </c>
      <c r="CA126" s="307">
        <v>0</v>
      </c>
      <c r="CB126" s="307">
        <v>0</v>
      </c>
      <c r="CC126" s="307">
        <v>1</v>
      </c>
      <c r="CD126" s="300">
        <v>0</v>
      </c>
      <c r="CE126" s="300">
        <v>1</v>
      </c>
      <c r="CF126" s="300">
        <v>0</v>
      </c>
      <c r="CG126" s="300">
        <v>0</v>
      </c>
      <c r="CH126" s="300">
        <v>0</v>
      </c>
      <c r="CI126" s="304">
        <v>1</v>
      </c>
      <c r="CJ126" s="304">
        <v>0</v>
      </c>
      <c r="CK126" s="297">
        <v>0</v>
      </c>
      <c r="CL126" s="297">
        <v>0</v>
      </c>
      <c r="CM126" s="297">
        <v>0</v>
      </c>
      <c r="CN126" s="297">
        <v>1</v>
      </c>
      <c r="CO126" s="307">
        <v>1</v>
      </c>
      <c r="CP126" s="307">
        <v>0</v>
      </c>
      <c r="CQ126" s="307">
        <v>0</v>
      </c>
      <c r="CR126" s="307">
        <v>0</v>
      </c>
      <c r="CS126" s="307">
        <v>0</v>
      </c>
      <c r="CT126" s="307">
        <v>1</v>
      </c>
      <c r="CU126" s="307">
        <v>0</v>
      </c>
      <c r="CV126" s="307">
        <v>0</v>
      </c>
      <c r="CW126" s="307">
        <v>0</v>
      </c>
      <c r="CX126" s="305">
        <v>0</v>
      </c>
      <c r="CY126" s="305">
        <v>1</v>
      </c>
      <c r="CZ126" s="303">
        <v>0</v>
      </c>
      <c r="DA126" s="303">
        <v>1</v>
      </c>
      <c r="DB126" s="303">
        <v>1</v>
      </c>
      <c r="DC126" s="303">
        <v>0</v>
      </c>
      <c r="DD126" s="305">
        <v>0</v>
      </c>
      <c r="DE126" s="305">
        <v>0</v>
      </c>
      <c r="DF126" s="305">
        <v>0</v>
      </c>
      <c r="DG126" s="305">
        <v>0</v>
      </c>
      <c r="DH126" s="309">
        <v>1</v>
      </c>
      <c r="DI126" s="309">
        <v>0</v>
      </c>
      <c r="DJ126" s="309">
        <v>1</v>
      </c>
      <c r="DK126" s="309">
        <v>0</v>
      </c>
      <c r="DL126" s="298">
        <v>0</v>
      </c>
      <c r="DM126" s="298">
        <v>0</v>
      </c>
      <c r="DN126" s="298">
        <v>0</v>
      </c>
      <c r="DO126" s="298">
        <v>0</v>
      </c>
      <c r="DP126" s="306">
        <v>0</v>
      </c>
      <c r="DQ126" s="306">
        <v>0</v>
      </c>
      <c r="DR126" s="306">
        <v>0</v>
      </c>
      <c r="DS126" s="306">
        <v>0</v>
      </c>
      <c r="DT126" s="297">
        <v>0</v>
      </c>
      <c r="DU126" s="297">
        <v>0</v>
      </c>
      <c r="DV126" s="297">
        <v>0</v>
      </c>
      <c r="DW126" s="297">
        <v>0</v>
      </c>
      <c r="DX126" s="306">
        <v>0</v>
      </c>
      <c r="DY126" s="306">
        <v>0</v>
      </c>
      <c r="DZ126" s="306">
        <v>0</v>
      </c>
      <c r="EA126" s="306">
        <v>0</v>
      </c>
      <c r="EB126" s="307">
        <v>0</v>
      </c>
      <c r="EC126" s="307">
        <v>1</v>
      </c>
    </row>
    <row r="127" spans="1:137" x14ac:dyDescent="0.35">
      <c r="A127" s="294">
        <v>16958</v>
      </c>
      <c r="B127" s="343">
        <v>42370</v>
      </c>
      <c r="C127" s="344">
        <v>0.66666666666666663</v>
      </c>
      <c r="D127" s="294">
        <v>0</v>
      </c>
      <c r="E127" s="294">
        <v>1</v>
      </c>
      <c r="F127" s="294">
        <v>44</v>
      </c>
      <c r="G127" s="294">
        <v>183</v>
      </c>
      <c r="H127" s="294">
        <v>89</v>
      </c>
      <c r="I127" s="294" t="s">
        <v>758</v>
      </c>
      <c r="J127" s="296">
        <v>1</v>
      </c>
      <c r="K127" s="296">
        <v>0</v>
      </c>
      <c r="L127" s="296">
        <v>0</v>
      </c>
      <c r="M127" s="297">
        <v>0</v>
      </c>
      <c r="N127" s="297">
        <v>1</v>
      </c>
      <c r="O127" s="297">
        <v>0</v>
      </c>
      <c r="P127" s="298">
        <v>120</v>
      </c>
      <c r="Q127" s="299">
        <v>1</v>
      </c>
      <c r="R127" s="299">
        <v>0</v>
      </c>
      <c r="S127" s="299">
        <v>0</v>
      </c>
      <c r="T127" s="299">
        <v>0</v>
      </c>
      <c r="U127" s="300">
        <v>0</v>
      </c>
      <c r="V127" s="300">
        <v>1</v>
      </c>
      <c r="W127" s="300">
        <v>0</v>
      </c>
      <c r="X127" s="300">
        <v>0</v>
      </c>
      <c r="Y127" s="300">
        <v>0</v>
      </c>
      <c r="Z127" s="300">
        <v>0</v>
      </c>
      <c r="AA127" s="300">
        <v>0</v>
      </c>
      <c r="AB127" s="300">
        <v>0</v>
      </c>
      <c r="AC127" s="305">
        <v>0</v>
      </c>
      <c r="AD127" s="305">
        <v>1</v>
      </c>
      <c r="AE127" s="305">
        <v>0</v>
      </c>
      <c r="AF127" s="305">
        <v>0</v>
      </c>
      <c r="AG127" s="305">
        <v>0</v>
      </c>
      <c r="AH127" s="303">
        <v>0</v>
      </c>
      <c r="AI127" s="303">
        <v>0</v>
      </c>
      <c r="AJ127" s="303">
        <v>1</v>
      </c>
      <c r="AK127" s="303">
        <v>0</v>
      </c>
      <c r="AL127" s="303">
        <v>0</v>
      </c>
      <c r="AM127" s="304">
        <v>0</v>
      </c>
      <c r="AN127" s="304">
        <v>0</v>
      </c>
      <c r="AO127" s="304">
        <v>1</v>
      </c>
      <c r="AP127" s="304">
        <v>0</v>
      </c>
      <c r="AQ127" s="300">
        <v>0</v>
      </c>
      <c r="AR127" s="300">
        <v>1</v>
      </c>
      <c r="AS127" s="300">
        <v>0</v>
      </c>
      <c r="AT127" s="305">
        <v>1</v>
      </c>
      <c r="AU127" s="305">
        <v>0</v>
      </c>
      <c r="AV127" s="305">
        <v>0</v>
      </c>
      <c r="AW127" s="306">
        <v>0</v>
      </c>
      <c r="AX127" s="306">
        <v>0</v>
      </c>
      <c r="AY127" s="306">
        <v>1</v>
      </c>
      <c r="AZ127" s="306">
        <v>0</v>
      </c>
      <c r="BA127" s="306">
        <v>0</v>
      </c>
      <c r="BB127" s="305">
        <v>1</v>
      </c>
      <c r="BC127" s="305">
        <v>0</v>
      </c>
      <c r="BD127" s="305">
        <v>0</v>
      </c>
      <c r="BE127" s="305">
        <v>0</v>
      </c>
      <c r="BF127" s="300">
        <v>0</v>
      </c>
      <c r="BG127" s="300">
        <v>0</v>
      </c>
      <c r="BH127" s="300">
        <v>1</v>
      </c>
      <c r="BI127" s="300">
        <v>0</v>
      </c>
      <c r="BJ127" s="300">
        <v>0</v>
      </c>
      <c r="BK127" s="297">
        <v>0</v>
      </c>
      <c r="BL127" s="297">
        <v>0</v>
      </c>
      <c r="BM127" s="297">
        <v>1</v>
      </c>
      <c r="BN127" s="297">
        <v>0</v>
      </c>
      <c r="BO127" s="297">
        <v>0</v>
      </c>
      <c r="BP127" s="297">
        <v>0</v>
      </c>
      <c r="BQ127" s="297">
        <v>0</v>
      </c>
      <c r="BR127" s="297">
        <v>0</v>
      </c>
      <c r="BS127" s="305">
        <v>0</v>
      </c>
      <c r="BT127" s="305">
        <v>1</v>
      </c>
      <c r="BU127" s="305">
        <v>0</v>
      </c>
      <c r="BV127" s="305">
        <v>0</v>
      </c>
      <c r="BW127" s="307">
        <v>0</v>
      </c>
      <c r="BX127" s="307">
        <v>0</v>
      </c>
      <c r="BY127" s="307">
        <v>0</v>
      </c>
      <c r="BZ127" s="307">
        <v>0</v>
      </c>
      <c r="CA127" s="307">
        <v>1</v>
      </c>
      <c r="CB127" s="307">
        <v>0</v>
      </c>
      <c r="CC127" s="307">
        <v>1</v>
      </c>
      <c r="CD127" s="300">
        <v>0</v>
      </c>
      <c r="CE127" s="300">
        <v>0</v>
      </c>
      <c r="CF127" s="300">
        <v>1</v>
      </c>
      <c r="CG127" s="300">
        <v>0</v>
      </c>
      <c r="CH127" s="300">
        <v>0</v>
      </c>
      <c r="CI127" s="304">
        <v>1</v>
      </c>
      <c r="CJ127" s="304">
        <v>0</v>
      </c>
      <c r="CK127" s="297">
        <v>0</v>
      </c>
      <c r="CL127" s="297">
        <v>1</v>
      </c>
      <c r="CM127" s="297">
        <v>0</v>
      </c>
      <c r="CN127" s="297">
        <v>0</v>
      </c>
      <c r="CO127" s="307">
        <v>1</v>
      </c>
      <c r="CP127" s="307">
        <v>0</v>
      </c>
      <c r="CQ127" s="307">
        <v>0</v>
      </c>
      <c r="CZ127" s="303">
        <v>1</v>
      </c>
      <c r="DA127" s="303">
        <v>0</v>
      </c>
      <c r="DB127" s="303">
        <v>1</v>
      </c>
      <c r="DC127" s="303">
        <v>0</v>
      </c>
      <c r="DD127" s="305">
        <v>0</v>
      </c>
      <c r="DE127" s="305">
        <v>0</v>
      </c>
      <c r="DF127" s="305">
        <v>0</v>
      </c>
      <c r="DG127" s="305">
        <v>0</v>
      </c>
      <c r="DH127" s="309">
        <v>0</v>
      </c>
      <c r="DI127" s="309">
        <v>0</v>
      </c>
      <c r="DJ127" s="309">
        <v>0</v>
      </c>
      <c r="DK127" s="309">
        <v>0</v>
      </c>
      <c r="DL127" s="298">
        <v>1</v>
      </c>
      <c r="DM127" s="298">
        <v>0</v>
      </c>
      <c r="DN127" s="298">
        <v>1</v>
      </c>
      <c r="DO127" s="298">
        <v>0</v>
      </c>
      <c r="DP127" s="306">
        <v>0</v>
      </c>
      <c r="DQ127" s="306">
        <v>0</v>
      </c>
      <c r="DR127" s="306">
        <v>0</v>
      </c>
      <c r="DS127" s="306">
        <v>0</v>
      </c>
      <c r="DT127" s="297">
        <v>0</v>
      </c>
      <c r="DU127" s="297">
        <v>0</v>
      </c>
      <c r="DV127" s="297">
        <v>0</v>
      </c>
      <c r="DW127" s="297">
        <v>0</v>
      </c>
      <c r="DX127" s="306">
        <v>0</v>
      </c>
      <c r="DY127" s="306">
        <v>0</v>
      </c>
      <c r="DZ127" s="306">
        <v>0</v>
      </c>
      <c r="EA127" s="306">
        <v>0</v>
      </c>
      <c r="EB127" s="307">
        <v>0</v>
      </c>
      <c r="EC127" s="307">
        <v>1</v>
      </c>
    </row>
    <row r="128" spans="1:137" x14ac:dyDescent="0.35">
      <c r="A128" s="294">
        <v>16969</v>
      </c>
      <c r="B128" s="343">
        <v>42370</v>
      </c>
      <c r="C128" s="344">
        <v>0.72916666666666663</v>
      </c>
      <c r="D128" s="294">
        <v>1</v>
      </c>
      <c r="E128" s="294">
        <v>0</v>
      </c>
      <c r="F128" s="294">
        <v>55</v>
      </c>
      <c r="G128" s="294">
        <v>154</v>
      </c>
      <c r="H128" s="294">
        <v>52</v>
      </c>
      <c r="I128" s="294" t="s">
        <v>758</v>
      </c>
      <c r="J128" s="296">
        <v>1</v>
      </c>
      <c r="K128" s="296">
        <v>0</v>
      </c>
      <c r="L128" s="296">
        <v>0</v>
      </c>
      <c r="M128" s="297">
        <v>1</v>
      </c>
      <c r="N128" s="297">
        <v>0</v>
      </c>
      <c r="O128" s="297">
        <v>0</v>
      </c>
      <c r="P128" s="298">
        <v>150</v>
      </c>
      <c r="Q128" s="299">
        <v>1</v>
      </c>
      <c r="R128" s="299">
        <v>0</v>
      </c>
      <c r="S128" s="299">
        <v>0</v>
      </c>
      <c r="T128" s="299">
        <v>0</v>
      </c>
      <c r="U128" s="300">
        <v>0</v>
      </c>
      <c r="V128" s="300">
        <v>1</v>
      </c>
      <c r="W128" s="300">
        <v>0</v>
      </c>
      <c r="X128" s="300">
        <v>0</v>
      </c>
      <c r="Y128" s="300">
        <v>0</v>
      </c>
      <c r="Z128" s="300">
        <v>0</v>
      </c>
      <c r="AA128" s="300">
        <v>0</v>
      </c>
      <c r="AB128" s="300">
        <v>0</v>
      </c>
      <c r="AC128" s="305">
        <v>0</v>
      </c>
      <c r="AD128" s="305">
        <v>0</v>
      </c>
      <c r="AE128" s="305">
        <v>0</v>
      </c>
      <c r="AF128" s="305">
        <v>0</v>
      </c>
      <c r="AG128" s="305">
        <v>1</v>
      </c>
      <c r="AH128" s="303">
        <v>0</v>
      </c>
      <c r="AI128" s="303">
        <v>0</v>
      </c>
      <c r="AJ128" s="303">
        <v>0</v>
      </c>
      <c r="AK128" s="303">
        <v>1</v>
      </c>
      <c r="AL128" s="303">
        <v>0</v>
      </c>
      <c r="AM128" s="304">
        <v>0</v>
      </c>
      <c r="AN128" s="304">
        <v>0</v>
      </c>
      <c r="AO128" s="304">
        <v>0</v>
      </c>
      <c r="AP128" s="304">
        <v>1</v>
      </c>
      <c r="AQ128" s="300">
        <v>1</v>
      </c>
      <c r="AR128" s="300">
        <v>0</v>
      </c>
      <c r="AS128" s="300">
        <v>0</v>
      </c>
      <c r="AT128" s="305">
        <v>1</v>
      </c>
      <c r="AU128" s="305">
        <v>0</v>
      </c>
      <c r="AV128" s="305">
        <v>0</v>
      </c>
      <c r="AW128" s="306">
        <v>0</v>
      </c>
      <c r="AX128" s="306">
        <v>0</v>
      </c>
      <c r="AY128" s="306">
        <v>1</v>
      </c>
      <c r="AZ128" s="306">
        <v>0</v>
      </c>
      <c r="BA128" s="306">
        <v>0</v>
      </c>
      <c r="BB128" s="305">
        <v>1</v>
      </c>
      <c r="BC128" s="305">
        <v>0</v>
      </c>
      <c r="BD128" s="305">
        <v>0</v>
      </c>
      <c r="BE128" s="305">
        <v>0</v>
      </c>
      <c r="BF128" s="300">
        <v>0</v>
      </c>
      <c r="BG128" s="300">
        <v>0</v>
      </c>
      <c r="BH128" s="300">
        <v>0</v>
      </c>
      <c r="BI128" s="300">
        <v>1</v>
      </c>
      <c r="BJ128" s="300">
        <v>0</v>
      </c>
      <c r="BK128" s="297">
        <v>0</v>
      </c>
      <c r="BL128" s="297">
        <v>0</v>
      </c>
      <c r="BM128" s="297">
        <v>1</v>
      </c>
      <c r="BN128" s="297">
        <v>0</v>
      </c>
      <c r="BO128" s="297">
        <v>0</v>
      </c>
      <c r="BP128" s="297">
        <v>0</v>
      </c>
      <c r="BQ128" s="297">
        <v>0</v>
      </c>
      <c r="BR128" s="297">
        <v>0</v>
      </c>
      <c r="BS128" s="305">
        <v>1</v>
      </c>
      <c r="BT128" s="305">
        <v>0</v>
      </c>
      <c r="BU128" s="305">
        <v>0</v>
      </c>
      <c r="BV128" s="305">
        <v>0</v>
      </c>
      <c r="BW128" s="307">
        <v>1</v>
      </c>
      <c r="BX128" s="307">
        <v>0</v>
      </c>
      <c r="BY128" s="307">
        <v>1</v>
      </c>
      <c r="BZ128" s="307">
        <v>0</v>
      </c>
      <c r="CA128" s="307">
        <v>0</v>
      </c>
      <c r="CB128" s="307">
        <v>0</v>
      </c>
      <c r="CC128" s="307">
        <v>1</v>
      </c>
      <c r="CD128" s="300">
        <v>0</v>
      </c>
      <c r="CE128" s="300">
        <v>1</v>
      </c>
      <c r="CF128" s="300">
        <v>0</v>
      </c>
      <c r="CG128" s="300">
        <v>0</v>
      </c>
      <c r="CH128" s="300">
        <v>0</v>
      </c>
      <c r="CI128" s="304">
        <v>1</v>
      </c>
      <c r="CJ128" s="304">
        <v>0</v>
      </c>
      <c r="CK128" s="297">
        <v>0</v>
      </c>
      <c r="CL128" s="297">
        <v>0</v>
      </c>
      <c r="CM128" s="297">
        <v>1</v>
      </c>
      <c r="CN128" s="297">
        <v>0</v>
      </c>
      <c r="CO128" s="307">
        <v>0</v>
      </c>
      <c r="CP128" s="307">
        <v>1</v>
      </c>
      <c r="CQ128" s="307">
        <v>0</v>
      </c>
      <c r="CR128" s="307">
        <v>0</v>
      </c>
      <c r="CS128" s="307">
        <v>0</v>
      </c>
      <c r="CT128" s="307">
        <v>0</v>
      </c>
      <c r="CU128" s="307">
        <v>0</v>
      </c>
      <c r="CV128" s="307">
        <v>1</v>
      </c>
      <c r="CW128" s="307">
        <v>0</v>
      </c>
      <c r="CX128" s="305">
        <v>0</v>
      </c>
      <c r="CY128" s="305">
        <v>1</v>
      </c>
      <c r="CZ128" s="303">
        <v>0</v>
      </c>
      <c r="DA128" s="303">
        <v>1</v>
      </c>
      <c r="DB128" s="303">
        <v>0</v>
      </c>
      <c r="DC128" s="303">
        <v>1</v>
      </c>
      <c r="DD128" s="305">
        <v>0</v>
      </c>
      <c r="DE128" s="305">
        <v>0</v>
      </c>
      <c r="DF128" s="305">
        <v>0</v>
      </c>
      <c r="DG128" s="305">
        <v>0</v>
      </c>
      <c r="DH128" s="309">
        <v>0</v>
      </c>
      <c r="DI128" s="309">
        <v>0</v>
      </c>
      <c r="DJ128" s="309">
        <v>0</v>
      </c>
      <c r="DK128" s="309">
        <v>0</v>
      </c>
      <c r="DL128" s="298">
        <v>0</v>
      </c>
      <c r="DM128" s="298">
        <v>0</v>
      </c>
      <c r="DN128" s="298">
        <v>0</v>
      </c>
      <c r="DO128" s="298">
        <v>0</v>
      </c>
      <c r="DP128" s="306">
        <v>0</v>
      </c>
      <c r="DQ128" s="306">
        <v>0</v>
      </c>
      <c r="DR128" s="306">
        <v>0</v>
      </c>
      <c r="DS128" s="306">
        <v>0</v>
      </c>
      <c r="DT128" s="297">
        <v>0</v>
      </c>
      <c r="DU128" s="297">
        <v>0</v>
      </c>
      <c r="DV128" s="297">
        <v>0</v>
      </c>
      <c r="DW128" s="297">
        <v>0</v>
      </c>
      <c r="DX128" s="306">
        <v>0</v>
      </c>
      <c r="DY128" s="306">
        <v>0</v>
      </c>
      <c r="DZ128" s="306">
        <v>0</v>
      </c>
      <c r="EA128" s="306">
        <v>0</v>
      </c>
      <c r="EB128" s="307">
        <v>1</v>
      </c>
      <c r="EC128" s="307">
        <v>0</v>
      </c>
      <c r="ED128" s="310">
        <v>0</v>
      </c>
      <c r="EE128" s="310">
        <v>1</v>
      </c>
      <c r="EF128" s="311" t="s">
        <v>280</v>
      </c>
    </row>
    <row r="129" spans="1:136" x14ac:dyDescent="0.35">
      <c r="A129" s="294">
        <v>16915</v>
      </c>
      <c r="B129" s="343">
        <v>42369</v>
      </c>
      <c r="C129" s="344">
        <v>0.46875</v>
      </c>
      <c r="D129" s="294">
        <v>1</v>
      </c>
      <c r="E129" s="294">
        <v>0</v>
      </c>
      <c r="F129" s="294">
        <v>32</v>
      </c>
      <c r="G129" s="294">
        <v>150</v>
      </c>
      <c r="H129" s="294">
        <v>53</v>
      </c>
      <c r="I129" s="294" t="s">
        <v>758</v>
      </c>
      <c r="J129" s="296">
        <v>1</v>
      </c>
      <c r="K129" s="296">
        <v>0</v>
      </c>
      <c r="L129" s="296">
        <v>0</v>
      </c>
      <c r="M129" s="297">
        <v>1</v>
      </c>
      <c r="N129" s="297">
        <v>0</v>
      </c>
      <c r="O129" s="297">
        <v>0</v>
      </c>
      <c r="P129" s="298">
        <v>156</v>
      </c>
      <c r="Q129" s="299">
        <v>1</v>
      </c>
      <c r="R129" s="299">
        <v>0</v>
      </c>
      <c r="S129" s="299">
        <v>0</v>
      </c>
      <c r="T129" s="299">
        <v>0</v>
      </c>
      <c r="U129" s="300">
        <v>0</v>
      </c>
      <c r="V129" s="300">
        <v>0</v>
      </c>
      <c r="W129" s="300">
        <v>0</v>
      </c>
      <c r="X129" s="300">
        <v>0</v>
      </c>
      <c r="Y129" s="300">
        <v>0</v>
      </c>
      <c r="Z129" s="300">
        <v>1</v>
      </c>
      <c r="AA129" s="300">
        <v>0</v>
      </c>
      <c r="AB129" s="300">
        <v>0</v>
      </c>
      <c r="AC129" s="305">
        <v>1</v>
      </c>
      <c r="AD129" s="305">
        <v>0</v>
      </c>
      <c r="AE129" s="305">
        <v>0</v>
      </c>
      <c r="AF129" s="305">
        <v>0</v>
      </c>
      <c r="AG129" s="305">
        <v>0</v>
      </c>
      <c r="AH129" s="303">
        <v>1</v>
      </c>
      <c r="AI129" s="303">
        <v>0</v>
      </c>
      <c r="AJ129" s="303">
        <v>0</v>
      </c>
      <c r="AK129" s="303">
        <v>0</v>
      </c>
      <c r="AL129" s="303">
        <v>0</v>
      </c>
      <c r="AM129" s="304">
        <v>1</v>
      </c>
      <c r="AN129" s="304">
        <v>0</v>
      </c>
      <c r="AO129" s="304">
        <v>0</v>
      </c>
      <c r="AP129" s="304">
        <v>0</v>
      </c>
      <c r="AQ129" s="300">
        <v>0</v>
      </c>
      <c r="AR129" s="300">
        <v>1</v>
      </c>
      <c r="AS129" s="300">
        <v>0</v>
      </c>
      <c r="AT129" s="305">
        <v>1</v>
      </c>
      <c r="AU129" s="305">
        <v>0</v>
      </c>
      <c r="AV129" s="305">
        <v>0</v>
      </c>
      <c r="AW129" s="306">
        <v>0</v>
      </c>
      <c r="AX129" s="306">
        <v>1</v>
      </c>
      <c r="AY129" s="306">
        <v>0</v>
      </c>
      <c r="AZ129" s="306">
        <v>0</v>
      </c>
      <c r="BA129" s="306">
        <v>0</v>
      </c>
      <c r="BB129" s="305">
        <v>1</v>
      </c>
      <c r="BC129" s="305">
        <v>0</v>
      </c>
      <c r="BD129" s="305">
        <v>0</v>
      </c>
      <c r="BE129" s="305">
        <v>0</v>
      </c>
      <c r="BF129" s="300">
        <v>0</v>
      </c>
      <c r="BG129" s="300">
        <v>1</v>
      </c>
      <c r="BH129" s="300">
        <v>0</v>
      </c>
      <c r="BI129" s="300">
        <v>0</v>
      </c>
      <c r="BJ129" s="300">
        <v>0</v>
      </c>
      <c r="BK129" s="297">
        <v>0</v>
      </c>
      <c r="BL129" s="297">
        <v>1</v>
      </c>
      <c r="BM129" s="297">
        <v>0</v>
      </c>
      <c r="BN129" s="297">
        <v>0</v>
      </c>
      <c r="BO129" s="297">
        <v>0</v>
      </c>
      <c r="BP129" s="297">
        <v>0</v>
      </c>
      <c r="BQ129" s="297">
        <v>0</v>
      </c>
      <c r="BR129" s="297">
        <v>0</v>
      </c>
      <c r="BS129" s="305">
        <v>0</v>
      </c>
      <c r="BT129" s="305">
        <v>1</v>
      </c>
      <c r="BU129" s="305">
        <v>0</v>
      </c>
      <c r="BV129" s="305">
        <v>0</v>
      </c>
      <c r="BW129" s="307">
        <v>0</v>
      </c>
      <c r="BX129" s="307">
        <v>0</v>
      </c>
      <c r="BY129" s="307">
        <v>1</v>
      </c>
      <c r="BZ129" s="307">
        <v>0</v>
      </c>
      <c r="CA129" s="307">
        <v>0</v>
      </c>
      <c r="CB129" s="307">
        <v>0</v>
      </c>
      <c r="CC129" s="307">
        <v>1</v>
      </c>
      <c r="CD129" s="300">
        <v>1</v>
      </c>
      <c r="CE129" s="300">
        <v>0</v>
      </c>
      <c r="CF129" s="300">
        <v>0</v>
      </c>
      <c r="CG129" s="300">
        <v>0</v>
      </c>
      <c r="CH129" s="300">
        <v>0</v>
      </c>
      <c r="CI129" s="304">
        <v>1</v>
      </c>
      <c r="CJ129" s="304">
        <v>0</v>
      </c>
      <c r="CK129" s="297">
        <v>0</v>
      </c>
      <c r="CL129" s="297">
        <v>0</v>
      </c>
      <c r="CM129" s="297">
        <v>0</v>
      </c>
      <c r="CN129" s="297">
        <v>1</v>
      </c>
      <c r="CO129" s="307">
        <v>0</v>
      </c>
      <c r="CP129" s="307">
        <v>0</v>
      </c>
      <c r="CQ129" s="307">
        <v>0</v>
      </c>
      <c r="CR129" s="307">
        <v>0</v>
      </c>
      <c r="CS129" s="307">
        <v>1</v>
      </c>
      <c r="CT129" s="307">
        <v>0</v>
      </c>
      <c r="CU129" s="307">
        <v>0</v>
      </c>
      <c r="CV129" s="307">
        <v>0</v>
      </c>
      <c r="CW129" s="307">
        <v>0</v>
      </c>
      <c r="CX129" s="305">
        <v>0</v>
      </c>
      <c r="CY129" s="305">
        <v>1</v>
      </c>
      <c r="CZ129" s="303">
        <v>1</v>
      </c>
      <c r="DA129" s="303">
        <v>0</v>
      </c>
      <c r="DB129" s="303">
        <v>0</v>
      </c>
      <c r="DC129" s="303">
        <v>1</v>
      </c>
      <c r="DD129" s="305">
        <v>0</v>
      </c>
      <c r="DE129" s="305">
        <v>0</v>
      </c>
      <c r="DF129" s="305">
        <v>0</v>
      </c>
      <c r="DG129" s="305">
        <v>0</v>
      </c>
      <c r="DH129" s="309">
        <v>1</v>
      </c>
      <c r="DI129" s="309">
        <v>0</v>
      </c>
      <c r="DJ129" s="309">
        <v>0</v>
      </c>
      <c r="DK129" s="309">
        <v>1</v>
      </c>
      <c r="DL129" s="298">
        <v>0</v>
      </c>
      <c r="DM129" s="298">
        <v>0</v>
      </c>
      <c r="DN129" s="298">
        <v>0</v>
      </c>
      <c r="DO129" s="298">
        <v>0</v>
      </c>
      <c r="DP129" s="306">
        <v>0</v>
      </c>
      <c r="DQ129" s="306">
        <v>0</v>
      </c>
      <c r="DR129" s="306">
        <v>0</v>
      </c>
      <c r="DS129" s="306">
        <v>0</v>
      </c>
      <c r="DT129" s="297">
        <v>0</v>
      </c>
      <c r="DU129" s="297">
        <v>0</v>
      </c>
      <c r="DV129" s="297">
        <v>0</v>
      </c>
      <c r="DW129" s="297">
        <v>0</v>
      </c>
      <c r="DX129" s="306">
        <v>0</v>
      </c>
      <c r="DY129" s="306">
        <v>0</v>
      </c>
      <c r="DZ129" s="306">
        <v>0</v>
      </c>
      <c r="EA129" s="306">
        <v>0</v>
      </c>
      <c r="EB129" s="307">
        <v>0</v>
      </c>
      <c r="EC129" s="307">
        <v>1</v>
      </c>
    </row>
    <row r="130" spans="1:136" x14ac:dyDescent="0.35">
      <c r="A130" s="294">
        <v>16875</v>
      </c>
      <c r="B130" s="343">
        <v>42368</v>
      </c>
      <c r="C130" s="344">
        <v>0.5</v>
      </c>
      <c r="D130" s="294">
        <v>1</v>
      </c>
      <c r="E130" s="294">
        <v>0</v>
      </c>
      <c r="F130" s="294">
        <v>12</v>
      </c>
      <c r="G130" s="294">
        <v>155</v>
      </c>
      <c r="H130" s="294">
        <v>50</v>
      </c>
      <c r="I130" s="294" t="s">
        <v>758</v>
      </c>
      <c r="J130" s="296">
        <v>1</v>
      </c>
      <c r="K130" s="296">
        <v>0</v>
      </c>
      <c r="L130" s="296">
        <v>0</v>
      </c>
      <c r="M130" s="297">
        <v>0</v>
      </c>
      <c r="N130" s="297">
        <v>1</v>
      </c>
      <c r="O130" s="297">
        <v>0</v>
      </c>
      <c r="P130" s="298">
        <v>145</v>
      </c>
      <c r="Q130" s="299">
        <v>1</v>
      </c>
      <c r="R130" s="299">
        <v>0</v>
      </c>
      <c r="S130" s="299">
        <v>0</v>
      </c>
      <c r="T130" s="299">
        <v>0</v>
      </c>
      <c r="U130" s="300">
        <v>0</v>
      </c>
      <c r="V130" s="300">
        <v>0</v>
      </c>
      <c r="W130" s="300">
        <v>1</v>
      </c>
      <c r="X130" s="300">
        <v>0</v>
      </c>
      <c r="Y130" s="300">
        <v>0</v>
      </c>
      <c r="Z130" s="300">
        <v>0</v>
      </c>
      <c r="AA130" s="300">
        <v>0</v>
      </c>
      <c r="AB130" s="300">
        <v>0</v>
      </c>
      <c r="AC130" s="305">
        <v>0</v>
      </c>
      <c r="AD130" s="305">
        <v>1</v>
      </c>
      <c r="AE130" s="305">
        <v>0</v>
      </c>
      <c r="AF130" s="305">
        <v>0</v>
      </c>
      <c r="AG130" s="305">
        <v>0</v>
      </c>
      <c r="AH130" s="303">
        <v>0</v>
      </c>
      <c r="AI130" s="303">
        <v>0</v>
      </c>
      <c r="AJ130" s="303">
        <v>1</v>
      </c>
      <c r="AK130" s="303">
        <v>0</v>
      </c>
      <c r="AL130" s="303">
        <v>0</v>
      </c>
      <c r="AM130" s="304">
        <v>0</v>
      </c>
      <c r="AN130" s="304">
        <v>0</v>
      </c>
      <c r="AO130" s="304">
        <v>1</v>
      </c>
      <c r="AP130" s="304">
        <v>0</v>
      </c>
      <c r="AQ130" s="300">
        <v>1</v>
      </c>
      <c r="AR130" s="300">
        <v>0</v>
      </c>
      <c r="AS130" s="300">
        <v>0</v>
      </c>
      <c r="AT130" s="305">
        <v>1</v>
      </c>
      <c r="AU130" s="305">
        <v>0</v>
      </c>
      <c r="AV130" s="305">
        <v>0</v>
      </c>
      <c r="AW130" s="306">
        <v>0</v>
      </c>
      <c r="AX130" s="306">
        <v>0</v>
      </c>
      <c r="AY130" s="306">
        <v>1</v>
      </c>
      <c r="AZ130" s="306">
        <v>0</v>
      </c>
      <c r="BA130" s="306">
        <v>0</v>
      </c>
      <c r="BB130" s="305">
        <v>1</v>
      </c>
      <c r="BC130" s="305">
        <v>0</v>
      </c>
      <c r="BD130" s="305">
        <v>0</v>
      </c>
      <c r="BE130" s="305">
        <v>0</v>
      </c>
      <c r="BF130" s="300">
        <v>0</v>
      </c>
      <c r="BG130" s="300">
        <v>0</v>
      </c>
      <c r="BH130" s="300">
        <v>0</v>
      </c>
      <c r="BI130" s="300">
        <v>0</v>
      </c>
      <c r="BJ130" s="300">
        <v>1</v>
      </c>
      <c r="BK130" s="297">
        <v>0</v>
      </c>
      <c r="BL130" s="297">
        <v>0</v>
      </c>
      <c r="BM130" s="297">
        <v>0</v>
      </c>
      <c r="BN130" s="297">
        <v>0</v>
      </c>
      <c r="BO130" s="297">
        <v>1</v>
      </c>
      <c r="BP130" s="297">
        <v>0</v>
      </c>
      <c r="BQ130" s="297">
        <v>0</v>
      </c>
      <c r="BR130" s="297">
        <v>0</v>
      </c>
      <c r="BS130" s="305">
        <v>1</v>
      </c>
      <c r="BT130" s="305">
        <v>0</v>
      </c>
      <c r="BU130" s="305">
        <v>0</v>
      </c>
      <c r="BV130" s="305">
        <v>0</v>
      </c>
      <c r="BW130" s="307">
        <v>0</v>
      </c>
      <c r="BX130" s="307">
        <v>0</v>
      </c>
      <c r="BY130" s="307">
        <v>1</v>
      </c>
      <c r="BZ130" s="307">
        <v>0</v>
      </c>
      <c r="CA130" s="307">
        <v>0</v>
      </c>
      <c r="CB130" s="307">
        <v>0</v>
      </c>
      <c r="CC130" s="307">
        <v>1</v>
      </c>
      <c r="CD130" s="300">
        <v>0</v>
      </c>
      <c r="CE130" s="300">
        <v>1</v>
      </c>
      <c r="CF130" s="300">
        <v>0</v>
      </c>
      <c r="CG130" s="300">
        <v>0</v>
      </c>
      <c r="CH130" s="300">
        <v>0</v>
      </c>
      <c r="CI130" s="304">
        <v>1</v>
      </c>
      <c r="CJ130" s="304">
        <v>0</v>
      </c>
      <c r="CK130" s="297">
        <v>0</v>
      </c>
      <c r="CL130" s="297">
        <v>1</v>
      </c>
      <c r="CM130" s="297">
        <v>0</v>
      </c>
      <c r="CN130" s="297">
        <v>0</v>
      </c>
      <c r="CO130" s="307">
        <v>1</v>
      </c>
      <c r="CP130" s="307">
        <v>0</v>
      </c>
      <c r="CQ130" s="307">
        <v>0</v>
      </c>
      <c r="CZ130" s="303">
        <v>0</v>
      </c>
      <c r="DA130" s="303">
        <v>0</v>
      </c>
      <c r="DB130" s="303">
        <v>0</v>
      </c>
      <c r="DC130" s="303">
        <v>0</v>
      </c>
      <c r="DD130" s="305">
        <v>0</v>
      </c>
      <c r="DE130" s="305">
        <v>0</v>
      </c>
      <c r="DF130" s="305">
        <v>0</v>
      </c>
      <c r="DG130" s="305">
        <v>0</v>
      </c>
      <c r="DH130" s="309">
        <v>1</v>
      </c>
      <c r="DI130" s="309">
        <v>0</v>
      </c>
      <c r="DJ130" s="309">
        <v>0</v>
      </c>
      <c r="DK130" s="309">
        <v>1</v>
      </c>
      <c r="DL130" s="298">
        <v>0</v>
      </c>
      <c r="DM130" s="298">
        <v>0</v>
      </c>
      <c r="DN130" s="298">
        <v>0</v>
      </c>
      <c r="DO130" s="298">
        <v>0</v>
      </c>
      <c r="DP130" s="306">
        <v>0</v>
      </c>
      <c r="DQ130" s="306">
        <v>0</v>
      </c>
      <c r="DR130" s="306">
        <v>0</v>
      </c>
      <c r="DS130" s="306">
        <v>0</v>
      </c>
      <c r="DT130" s="297">
        <v>0</v>
      </c>
      <c r="DU130" s="297">
        <v>0</v>
      </c>
      <c r="DV130" s="297">
        <v>0</v>
      </c>
      <c r="DW130" s="297">
        <v>0</v>
      </c>
      <c r="DX130" s="306">
        <v>0</v>
      </c>
      <c r="DY130" s="306">
        <v>0</v>
      </c>
      <c r="DZ130" s="306">
        <v>0</v>
      </c>
      <c r="EA130" s="306">
        <v>0</v>
      </c>
      <c r="EB130" s="307">
        <v>0</v>
      </c>
      <c r="EC130" s="307">
        <v>1</v>
      </c>
    </row>
    <row r="131" spans="1:136" x14ac:dyDescent="0.35">
      <c r="A131" s="294">
        <v>17121</v>
      </c>
      <c r="B131" s="343">
        <v>42009</v>
      </c>
      <c r="C131" s="344">
        <v>0.58333333333333337</v>
      </c>
      <c r="D131" s="294">
        <v>1</v>
      </c>
      <c r="E131" s="294">
        <v>0</v>
      </c>
      <c r="F131" s="294">
        <v>32</v>
      </c>
      <c r="G131" s="294">
        <v>171</v>
      </c>
      <c r="H131" s="294">
        <v>58</v>
      </c>
      <c r="I131" s="294" t="s">
        <v>758</v>
      </c>
      <c r="J131" s="296">
        <v>1</v>
      </c>
      <c r="K131" s="296">
        <v>0</v>
      </c>
      <c r="L131" s="296">
        <v>0</v>
      </c>
      <c r="M131" s="297">
        <v>1</v>
      </c>
      <c r="N131" s="297">
        <v>0</v>
      </c>
      <c r="O131" s="297">
        <v>0</v>
      </c>
      <c r="P131" s="298">
        <v>170</v>
      </c>
      <c r="Q131" s="299">
        <v>1</v>
      </c>
      <c r="R131" s="299">
        <v>0</v>
      </c>
      <c r="S131" s="299">
        <v>0</v>
      </c>
      <c r="T131" s="299">
        <v>0</v>
      </c>
      <c r="U131" s="300">
        <v>0</v>
      </c>
      <c r="V131" s="300">
        <v>0</v>
      </c>
      <c r="W131" s="300">
        <v>1</v>
      </c>
      <c r="X131" s="300">
        <v>0</v>
      </c>
      <c r="Y131" s="300">
        <v>0</v>
      </c>
      <c r="Z131" s="300">
        <v>0</v>
      </c>
      <c r="AA131" s="300">
        <v>0</v>
      </c>
      <c r="AB131" s="300">
        <v>0</v>
      </c>
      <c r="AC131" s="305">
        <v>0</v>
      </c>
      <c r="AD131" s="305">
        <v>0</v>
      </c>
      <c r="AE131" s="305">
        <v>1</v>
      </c>
      <c r="AF131" s="305">
        <v>0</v>
      </c>
      <c r="AG131" s="305">
        <v>0</v>
      </c>
      <c r="AH131" s="303">
        <v>1</v>
      </c>
      <c r="AI131" s="303">
        <v>0</v>
      </c>
      <c r="AJ131" s="303">
        <v>0</v>
      </c>
      <c r="AK131" s="303">
        <v>0</v>
      </c>
      <c r="AL131" s="303">
        <v>0</v>
      </c>
      <c r="AM131" s="304">
        <v>1</v>
      </c>
      <c r="AN131" s="304">
        <v>0</v>
      </c>
      <c r="AO131" s="304">
        <v>0</v>
      </c>
      <c r="AP131" s="304">
        <v>0</v>
      </c>
      <c r="AQ131" s="300">
        <v>0</v>
      </c>
      <c r="AR131" s="300">
        <v>1</v>
      </c>
      <c r="AS131" s="300">
        <v>0</v>
      </c>
      <c r="AT131" s="305">
        <v>0</v>
      </c>
      <c r="AU131" s="305">
        <v>0</v>
      </c>
      <c r="AV131" s="305">
        <v>1</v>
      </c>
      <c r="AW131" s="306">
        <v>0</v>
      </c>
      <c r="AX131" s="306">
        <v>1</v>
      </c>
      <c r="AY131" s="306">
        <v>0</v>
      </c>
      <c r="AZ131" s="306">
        <v>0</v>
      </c>
      <c r="BA131" s="306">
        <v>0</v>
      </c>
      <c r="BB131" s="305">
        <v>1</v>
      </c>
      <c r="BC131" s="305">
        <v>0</v>
      </c>
      <c r="BD131" s="305">
        <v>0</v>
      </c>
      <c r="BE131" s="305">
        <v>0</v>
      </c>
      <c r="BF131" s="300">
        <v>0</v>
      </c>
      <c r="BG131" s="300">
        <v>0</v>
      </c>
      <c r="BH131" s="300">
        <v>1</v>
      </c>
      <c r="BI131" s="300">
        <v>0</v>
      </c>
      <c r="BJ131" s="300">
        <v>0</v>
      </c>
      <c r="BK131" s="297">
        <v>0</v>
      </c>
      <c r="BL131" s="297">
        <v>1</v>
      </c>
      <c r="BM131" s="297">
        <v>0</v>
      </c>
      <c r="BN131" s="297">
        <v>0</v>
      </c>
      <c r="BO131" s="297">
        <v>0</v>
      </c>
      <c r="BP131" s="297">
        <v>1</v>
      </c>
      <c r="BQ131" s="297">
        <v>0</v>
      </c>
      <c r="BR131" s="297">
        <v>0</v>
      </c>
      <c r="BS131" s="305">
        <v>1</v>
      </c>
      <c r="BT131" s="305">
        <v>1</v>
      </c>
      <c r="BU131" s="305">
        <v>0</v>
      </c>
      <c r="BV131" s="305">
        <v>0</v>
      </c>
      <c r="BW131" s="307">
        <v>0</v>
      </c>
      <c r="BX131" s="307">
        <v>1</v>
      </c>
      <c r="BY131" s="307">
        <v>0</v>
      </c>
      <c r="BZ131" s="307">
        <v>0</v>
      </c>
      <c r="CA131" s="307">
        <v>0</v>
      </c>
      <c r="CB131" s="307">
        <v>0</v>
      </c>
      <c r="CC131" s="307">
        <v>1</v>
      </c>
      <c r="CD131" s="300">
        <v>1</v>
      </c>
      <c r="CE131" s="300">
        <v>0</v>
      </c>
      <c r="CF131" s="300">
        <v>0</v>
      </c>
      <c r="CG131" s="300">
        <v>0</v>
      </c>
      <c r="CH131" s="300">
        <v>0</v>
      </c>
      <c r="CI131" s="304">
        <v>1</v>
      </c>
      <c r="CJ131" s="304">
        <v>0</v>
      </c>
      <c r="CK131" s="297">
        <v>0</v>
      </c>
      <c r="CL131" s="297">
        <v>1</v>
      </c>
      <c r="CM131" s="297">
        <v>0</v>
      </c>
      <c r="CN131" s="297">
        <v>0</v>
      </c>
      <c r="CO131" s="307">
        <v>1</v>
      </c>
      <c r="CP131" s="307">
        <v>0</v>
      </c>
      <c r="CQ131" s="307">
        <v>0</v>
      </c>
      <c r="CR131" s="307">
        <v>1</v>
      </c>
      <c r="CS131" s="307">
        <v>0</v>
      </c>
      <c r="CT131" s="307">
        <v>0</v>
      </c>
      <c r="CU131" s="307">
        <v>0</v>
      </c>
      <c r="CV131" s="307">
        <v>0</v>
      </c>
      <c r="CW131" s="307">
        <v>0</v>
      </c>
      <c r="CX131" s="305">
        <v>0</v>
      </c>
      <c r="CY131" s="305">
        <v>1</v>
      </c>
      <c r="CZ131" s="303">
        <v>1</v>
      </c>
      <c r="DA131" s="303">
        <v>0</v>
      </c>
      <c r="DB131" s="303">
        <v>1</v>
      </c>
      <c r="DC131" s="303">
        <v>0</v>
      </c>
      <c r="DD131" s="305">
        <v>0</v>
      </c>
      <c r="DE131" s="305">
        <v>0</v>
      </c>
      <c r="DF131" s="305">
        <v>0</v>
      </c>
      <c r="DG131" s="305">
        <v>0</v>
      </c>
      <c r="DH131" s="309">
        <v>0</v>
      </c>
      <c r="DI131" s="309">
        <v>0</v>
      </c>
      <c r="DJ131" s="309">
        <v>0</v>
      </c>
      <c r="DK131" s="309">
        <v>0</v>
      </c>
      <c r="DL131" s="298">
        <v>0</v>
      </c>
      <c r="DM131" s="298">
        <v>0</v>
      </c>
      <c r="DN131" s="298">
        <v>0</v>
      </c>
      <c r="DO131" s="298">
        <v>0</v>
      </c>
      <c r="DP131" s="306">
        <v>0</v>
      </c>
      <c r="DQ131" s="306">
        <v>0</v>
      </c>
      <c r="DR131" s="306">
        <v>0</v>
      </c>
      <c r="DS131" s="306">
        <v>0</v>
      </c>
      <c r="DT131" s="297">
        <v>0</v>
      </c>
      <c r="DU131" s="297">
        <v>0</v>
      </c>
      <c r="DV131" s="297">
        <v>0</v>
      </c>
      <c r="DW131" s="297">
        <v>0</v>
      </c>
      <c r="DX131" s="306">
        <v>0</v>
      </c>
      <c r="DY131" s="306">
        <v>0</v>
      </c>
      <c r="DZ131" s="306">
        <v>0</v>
      </c>
      <c r="EA131" s="306">
        <v>0</v>
      </c>
      <c r="EB131" s="307">
        <v>0</v>
      </c>
      <c r="EC131" s="307">
        <v>1</v>
      </c>
    </row>
    <row r="132" spans="1:136" x14ac:dyDescent="0.35">
      <c r="A132" s="294">
        <v>17140</v>
      </c>
      <c r="B132" s="343">
        <v>42375</v>
      </c>
      <c r="C132" s="344">
        <v>0.47916666666666669</v>
      </c>
      <c r="D132" s="294">
        <v>1</v>
      </c>
      <c r="E132" s="294">
        <v>0</v>
      </c>
      <c r="F132" s="294">
        <v>45</v>
      </c>
      <c r="G132" s="294">
        <v>165</v>
      </c>
      <c r="H132" s="294">
        <v>67</v>
      </c>
      <c r="I132" s="294" t="s">
        <v>758</v>
      </c>
      <c r="J132" s="296">
        <v>1</v>
      </c>
      <c r="K132" s="296">
        <v>0</v>
      </c>
      <c r="L132" s="296">
        <v>0</v>
      </c>
      <c r="M132" s="297">
        <v>0</v>
      </c>
      <c r="N132" s="297">
        <v>1</v>
      </c>
      <c r="O132" s="297">
        <v>0</v>
      </c>
      <c r="P132" s="298">
        <v>157</v>
      </c>
      <c r="Q132" s="299">
        <v>1</v>
      </c>
      <c r="R132" s="299">
        <v>0</v>
      </c>
      <c r="S132" s="299">
        <v>0</v>
      </c>
      <c r="T132" s="299">
        <v>0</v>
      </c>
      <c r="U132" s="300">
        <v>0</v>
      </c>
      <c r="V132" s="300">
        <v>0</v>
      </c>
      <c r="W132" s="300">
        <v>1</v>
      </c>
      <c r="X132" s="300">
        <v>0</v>
      </c>
      <c r="Y132" s="300">
        <v>0</v>
      </c>
      <c r="Z132" s="300">
        <v>0</v>
      </c>
      <c r="AA132" s="300">
        <v>0</v>
      </c>
      <c r="AB132" s="300">
        <v>0</v>
      </c>
      <c r="AC132" s="305">
        <v>1</v>
      </c>
      <c r="AD132" s="305">
        <v>0</v>
      </c>
      <c r="AE132" s="305">
        <v>0</v>
      </c>
      <c r="AF132" s="305">
        <v>0</v>
      </c>
      <c r="AG132" s="305">
        <v>0</v>
      </c>
      <c r="AH132" s="303">
        <v>1</v>
      </c>
      <c r="AI132" s="303">
        <v>0</v>
      </c>
      <c r="AJ132" s="303">
        <v>0</v>
      </c>
      <c r="AK132" s="303">
        <v>0</v>
      </c>
      <c r="AL132" s="303">
        <v>0</v>
      </c>
      <c r="AM132" s="304">
        <v>1</v>
      </c>
      <c r="AN132" s="304">
        <v>0</v>
      </c>
      <c r="AO132" s="304">
        <v>0</v>
      </c>
      <c r="AP132" s="304">
        <v>0</v>
      </c>
      <c r="AQ132" s="300">
        <v>1</v>
      </c>
      <c r="AR132" s="300">
        <v>0</v>
      </c>
      <c r="AS132" s="300">
        <v>0</v>
      </c>
      <c r="AT132" s="305">
        <v>0</v>
      </c>
      <c r="AU132" s="305">
        <v>1</v>
      </c>
      <c r="AV132" s="305">
        <v>1</v>
      </c>
      <c r="AW132" s="306">
        <v>0</v>
      </c>
      <c r="AX132" s="306">
        <v>1</v>
      </c>
      <c r="AY132" s="306">
        <v>0</v>
      </c>
      <c r="AZ132" s="306">
        <v>0</v>
      </c>
      <c r="BA132" s="306">
        <v>0</v>
      </c>
      <c r="BB132" s="305">
        <v>0</v>
      </c>
      <c r="BC132" s="305">
        <v>1</v>
      </c>
      <c r="BD132" s="305">
        <v>0</v>
      </c>
      <c r="BE132" s="305">
        <v>0</v>
      </c>
      <c r="BF132" s="300">
        <v>0</v>
      </c>
      <c r="BG132" s="300">
        <v>0</v>
      </c>
      <c r="BH132" s="300">
        <v>0</v>
      </c>
      <c r="BI132" s="300">
        <v>0</v>
      </c>
      <c r="BJ132" s="300">
        <v>1</v>
      </c>
      <c r="BK132" s="297">
        <v>0</v>
      </c>
      <c r="BL132" s="297">
        <v>0</v>
      </c>
      <c r="BM132" s="297">
        <v>0</v>
      </c>
      <c r="BN132" s="297">
        <v>0</v>
      </c>
      <c r="BO132" s="297">
        <v>1</v>
      </c>
      <c r="BP132" s="297">
        <v>0</v>
      </c>
      <c r="BQ132" s="297">
        <v>0</v>
      </c>
      <c r="BR132" s="297">
        <v>0</v>
      </c>
      <c r="BS132" s="305">
        <v>1</v>
      </c>
      <c r="BT132" s="305">
        <v>0</v>
      </c>
      <c r="BU132" s="305">
        <v>0</v>
      </c>
      <c r="BV132" s="305">
        <v>0</v>
      </c>
      <c r="BW132" s="307">
        <v>0</v>
      </c>
      <c r="BX132" s="307">
        <v>0</v>
      </c>
      <c r="BY132" s="307">
        <v>1</v>
      </c>
      <c r="BZ132" s="307">
        <v>0</v>
      </c>
      <c r="CA132" s="307">
        <v>0</v>
      </c>
      <c r="CB132" s="307">
        <v>0</v>
      </c>
      <c r="CC132" s="307">
        <v>1</v>
      </c>
      <c r="CD132" s="300">
        <v>0</v>
      </c>
      <c r="CE132" s="300">
        <v>0</v>
      </c>
      <c r="CF132" s="300">
        <v>1</v>
      </c>
      <c r="CG132" s="300">
        <v>0</v>
      </c>
      <c r="CH132" s="300">
        <v>0</v>
      </c>
      <c r="CI132" s="304">
        <v>1</v>
      </c>
      <c r="CJ132" s="304">
        <v>0</v>
      </c>
      <c r="CK132" s="297">
        <v>0</v>
      </c>
      <c r="CL132" s="297">
        <v>0</v>
      </c>
      <c r="CM132" s="297">
        <v>1</v>
      </c>
      <c r="CN132" s="297">
        <v>0</v>
      </c>
      <c r="CO132" s="307">
        <v>0</v>
      </c>
      <c r="CP132" s="307">
        <v>1</v>
      </c>
      <c r="CQ132" s="307">
        <v>0</v>
      </c>
      <c r="CR132" s="307">
        <v>0</v>
      </c>
      <c r="CS132" s="307">
        <v>0</v>
      </c>
      <c r="CT132" s="307">
        <v>0</v>
      </c>
      <c r="CU132" s="307">
        <v>1</v>
      </c>
      <c r="CV132" s="307">
        <v>0</v>
      </c>
      <c r="CW132" s="307">
        <v>0</v>
      </c>
      <c r="CX132" s="305">
        <v>0</v>
      </c>
      <c r="CY132" s="305">
        <v>1</v>
      </c>
      <c r="CZ132" s="303">
        <v>1</v>
      </c>
      <c r="DA132" s="303">
        <v>0</v>
      </c>
      <c r="DB132" s="303">
        <v>1</v>
      </c>
      <c r="DC132" s="303">
        <v>0</v>
      </c>
      <c r="DD132" s="305">
        <v>0</v>
      </c>
      <c r="DE132" s="305">
        <v>0</v>
      </c>
      <c r="DF132" s="305">
        <v>0</v>
      </c>
      <c r="DG132" s="305">
        <v>0</v>
      </c>
      <c r="DH132" s="309">
        <v>1</v>
      </c>
      <c r="DI132" s="309">
        <v>0</v>
      </c>
      <c r="DJ132" s="309">
        <v>1</v>
      </c>
      <c r="DK132" s="309">
        <v>0</v>
      </c>
      <c r="DL132" s="298">
        <v>0</v>
      </c>
      <c r="DM132" s="298">
        <v>0</v>
      </c>
      <c r="DN132" s="298">
        <v>0</v>
      </c>
      <c r="DO132" s="298">
        <v>0</v>
      </c>
      <c r="DP132" s="306">
        <v>0</v>
      </c>
      <c r="DQ132" s="306">
        <v>0</v>
      </c>
      <c r="DR132" s="306">
        <v>0</v>
      </c>
      <c r="DS132" s="306">
        <v>0</v>
      </c>
      <c r="DT132" s="297">
        <v>0</v>
      </c>
      <c r="DU132" s="297">
        <v>0</v>
      </c>
      <c r="DV132" s="297">
        <v>0</v>
      </c>
      <c r="DW132" s="297">
        <v>0</v>
      </c>
      <c r="DX132" s="306">
        <v>0</v>
      </c>
      <c r="DY132" s="306">
        <v>0</v>
      </c>
      <c r="DZ132" s="306">
        <v>0</v>
      </c>
      <c r="EA132" s="306">
        <v>0</v>
      </c>
      <c r="EB132" s="307">
        <v>0</v>
      </c>
      <c r="EC132" s="307">
        <v>1</v>
      </c>
    </row>
    <row r="133" spans="1:136" x14ac:dyDescent="0.35">
      <c r="A133" s="294">
        <v>17106</v>
      </c>
      <c r="B133" s="343">
        <v>42374</v>
      </c>
      <c r="C133" s="344">
        <v>0.46875</v>
      </c>
      <c r="D133" s="294">
        <v>1</v>
      </c>
      <c r="E133" s="294">
        <v>0</v>
      </c>
      <c r="F133" s="294">
        <v>41</v>
      </c>
      <c r="G133" s="294">
        <v>160</v>
      </c>
      <c r="H133" s="294">
        <v>66</v>
      </c>
      <c r="I133" s="294" t="s">
        <v>758</v>
      </c>
      <c r="J133" s="296">
        <v>1</v>
      </c>
      <c r="K133" s="296">
        <v>0</v>
      </c>
      <c r="L133" s="296">
        <v>0</v>
      </c>
      <c r="M133" s="297">
        <v>0</v>
      </c>
      <c r="N133" s="297">
        <v>1</v>
      </c>
      <c r="O133" s="297">
        <v>0</v>
      </c>
      <c r="P133" s="298">
        <v>160</v>
      </c>
      <c r="Q133" s="299">
        <v>1</v>
      </c>
      <c r="R133" s="299">
        <v>0</v>
      </c>
      <c r="S133" s="299">
        <v>0</v>
      </c>
      <c r="T133" s="299">
        <v>0</v>
      </c>
      <c r="U133" s="300">
        <v>0</v>
      </c>
      <c r="V133" s="300">
        <v>1</v>
      </c>
      <c r="W133" s="300">
        <v>0</v>
      </c>
      <c r="X133" s="300">
        <v>0</v>
      </c>
      <c r="Y133" s="300">
        <v>0</v>
      </c>
      <c r="Z133" s="300">
        <v>0</v>
      </c>
      <c r="AA133" s="300">
        <v>0</v>
      </c>
      <c r="AB133" s="300">
        <v>0</v>
      </c>
      <c r="AC133" s="305">
        <v>0</v>
      </c>
      <c r="AD133" s="305">
        <v>1</v>
      </c>
      <c r="AE133" s="305">
        <v>0</v>
      </c>
      <c r="AF133" s="305">
        <v>0</v>
      </c>
      <c r="AG133" s="305">
        <v>0</v>
      </c>
      <c r="AH133" s="303">
        <v>1</v>
      </c>
      <c r="AI133" s="303">
        <v>0</v>
      </c>
      <c r="AJ133" s="303">
        <v>0</v>
      </c>
      <c r="AK133" s="303">
        <v>0</v>
      </c>
      <c r="AL133" s="303">
        <v>0</v>
      </c>
      <c r="AM133" s="304">
        <v>1</v>
      </c>
      <c r="AN133" s="304">
        <v>0</v>
      </c>
      <c r="AO133" s="304">
        <v>0</v>
      </c>
      <c r="AP133" s="304">
        <v>0</v>
      </c>
      <c r="AQ133" s="300">
        <v>0</v>
      </c>
      <c r="AR133" s="300">
        <v>1</v>
      </c>
      <c r="AS133" s="300">
        <v>0</v>
      </c>
      <c r="AT133" s="305">
        <v>0</v>
      </c>
      <c r="AU133" s="305">
        <v>1</v>
      </c>
      <c r="AV133" s="305">
        <v>0</v>
      </c>
      <c r="AW133" s="306">
        <v>0</v>
      </c>
      <c r="AX133" s="306">
        <v>0</v>
      </c>
      <c r="AY133" s="306">
        <v>1</v>
      </c>
      <c r="AZ133" s="306">
        <v>0</v>
      </c>
      <c r="BA133" s="306">
        <v>0</v>
      </c>
      <c r="BB133" s="305">
        <v>1</v>
      </c>
      <c r="BC133" s="305">
        <v>0</v>
      </c>
      <c r="BD133" s="305">
        <v>0</v>
      </c>
      <c r="BE133" s="305">
        <v>0</v>
      </c>
      <c r="BF133" s="300">
        <v>0</v>
      </c>
      <c r="BG133" s="300">
        <v>1</v>
      </c>
      <c r="BH133" s="300">
        <v>0</v>
      </c>
      <c r="BI133" s="300">
        <v>0</v>
      </c>
      <c r="BJ133" s="300">
        <v>0</v>
      </c>
      <c r="BK133" s="297">
        <v>0</v>
      </c>
      <c r="BL133" s="297">
        <v>0</v>
      </c>
      <c r="BM133" s="297">
        <v>1</v>
      </c>
      <c r="BN133" s="297">
        <v>0</v>
      </c>
      <c r="BO133" s="297">
        <v>0</v>
      </c>
      <c r="BP133" s="297">
        <v>0</v>
      </c>
      <c r="BQ133" s="297">
        <v>0</v>
      </c>
      <c r="BR133" s="297">
        <v>1</v>
      </c>
      <c r="BS133" s="305">
        <v>0</v>
      </c>
      <c r="BT133" s="305">
        <v>0</v>
      </c>
      <c r="BU133" s="305">
        <v>1</v>
      </c>
      <c r="BV133" s="305">
        <v>0</v>
      </c>
      <c r="BW133" s="307">
        <v>1</v>
      </c>
      <c r="BX133" s="307">
        <v>0</v>
      </c>
      <c r="BY133" s="307">
        <v>0</v>
      </c>
      <c r="BZ133" s="307">
        <v>0</v>
      </c>
      <c r="CA133" s="307">
        <v>0</v>
      </c>
      <c r="CB133" s="307">
        <v>0</v>
      </c>
      <c r="CC133" s="307">
        <v>1</v>
      </c>
      <c r="CD133" s="300">
        <v>0</v>
      </c>
      <c r="CE133" s="300">
        <v>0</v>
      </c>
      <c r="CF133" s="300">
        <v>1</v>
      </c>
      <c r="CG133" s="300">
        <v>0</v>
      </c>
      <c r="CH133" s="300">
        <v>0</v>
      </c>
      <c r="CI133" s="304">
        <v>1</v>
      </c>
      <c r="CJ133" s="304">
        <v>0</v>
      </c>
      <c r="CK133" s="297">
        <v>0</v>
      </c>
      <c r="CL133" s="297">
        <v>0</v>
      </c>
      <c r="CM133" s="297">
        <v>0</v>
      </c>
      <c r="CN133" s="297">
        <v>1</v>
      </c>
      <c r="CO133" s="307">
        <v>0</v>
      </c>
      <c r="CP133" s="307">
        <v>0</v>
      </c>
      <c r="CQ133" s="307">
        <v>1</v>
      </c>
      <c r="CR133" s="307">
        <v>0</v>
      </c>
      <c r="CS133" s="307">
        <v>0</v>
      </c>
      <c r="CT133" s="307">
        <v>1</v>
      </c>
      <c r="CU133" s="307">
        <v>0</v>
      </c>
      <c r="CV133" s="307">
        <v>0</v>
      </c>
      <c r="CW133" s="307">
        <v>0</v>
      </c>
      <c r="CX133" s="305">
        <v>0</v>
      </c>
      <c r="CY133" s="305">
        <v>1</v>
      </c>
      <c r="CZ133" s="303">
        <v>1</v>
      </c>
      <c r="DA133" s="303">
        <v>0</v>
      </c>
      <c r="DB133" s="303">
        <v>0</v>
      </c>
      <c r="DC133" s="303">
        <v>1</v>
      </c>
      <c r="DD133" s="305">
        <v>0</v>
      </c>
      <c r="DE133" s="305">
        <v>0</v>
      </c>
      <c r="DF133" s="305">
        <v>0</v>
      </c>
      <c r="DG133" s="305">
        <v>0</v>
      </c>
      <c r="DH133" s="309">
        <v>0</v>
      </c>
      <c r="DI133" s="309">
        <v>0</v>
      </c>
      <c r="DJ133" s="309">
        <v>0</v>
      </c>
      <c r="DK133" s="309">
        <v>0</v>
      </c>
      <c r="DL133" s="298">
        <v>0</v>
      </c>
      <c r="DM133" s="298">
        <v>0</v>
      </c>
      <c r="DN133" s="298">
        <v>0</v>
      </c>
      <c r="DO133" s="298">
        <v>0</v>
      </c>
      <c r="DP133" s="306">
        <v>0</v>
      </c>
      <c r="DQ133" s="306">
        <v>0</v>
      </c>
      <c r="DR133" s="306">
        <v>0</v>
      </c>
      <c r="DS133" s="306">
        <v>0</v>
      </c>
      <c r="DT133" s="297">
        <v>0</v>
      </c>
      <c r="DU133" s="297">
        <v>0</v>
      </c>
      <c r="DV133" s="297">
        <v>0</v>
      </c>
      <c r="DW133" s="297">
        <v>0</v>
      </c>
      <c r="DX133" s="306">
        <v>0</v>
      </c>
      <c r="DY133" s="306">
        <v>0</v>
      </c>
      <c r="DZ133" s="306">
        <v>0</v>
      </c>
      <c r="EA133" s="306">
        <v>0</v>
      </c>
      <c r="EB133" s="307">
        <v>0</v>
      </c>
      <c r="EC133" s="307">
        <v>1</v>
      </c>
    </row>
    <row r="134" spans="1:136" x14ac:dyDescent="0.35">
      <c r="A134" s="294">
        <v>17036</v>
      </c>
      <c r="B134" s="343">
        <v>42372</v>
      </c>
      <c r="C134" s="344">
        <v>0.54166666666666663</v>
      </c>
      <c r="D134" s="294">
        <v>0</v>
      </c>
      <c r="E134" s="294">
        <v>1</v>
      </c>
      <c r="F134" s="294">
        <v>19</v>
      </c>
      <c r="G134" s="294">
        <v>182</v>
      </c>
      <c r="H134" s="294">
        <v>79</v>
      </c>
      <c r="I134" s="294" t="s">
        <v>758</v>
      </c>
      <c r="J134" s="296">
        <v>1</v>
      </c>
      <c r="K134" s="296">
        <v>0</v>
      </c>
      <c r="L134" s="296">
        <v>0</v>
      </c>
      <c r="M134" s="297">
        <v>1</v>
      </c>
      <c r="N134" s="297">
        <v>0</v>
      </c>
      <c r="O134" s="297">
        <v>0</v>
      </c>
      <c r="P134" s="298">
        <v>190</v>
      </c>
      <c r="Q134" s="299">
        <v>1</v>
      </c>
      <c r="R134" s="299">
        <v>0</v>
      </c>
      <c r="S134" s="299">
        <v>0</v>
      </c>
      <c r="T134" s="299">
        <v>0</v>
      </c>
      <c r="U134" s="300">
        <v>1</v>
      </c>
      <c r="V134" s="300">
        <v>0</v>
      </c>
      <c r="W134" s="300">
        <v>0</v>
      </c>
      <c r="X134" s="300">
        <v>0</v>
      </c>
      <c r="Y134" s="300">
        <v>0</v>
      </c>
      <c r="Z134" s="300">
        <v>0</v>
      </c>
      <c r="AA134" s="300">
        <v>0</v>
      </c>
      <c r="AB134" s="300">
        <v>0</v>
      </c>
      <c r="AC134" s="305">
        <v>0</v>
      </c>
      <c r="AD134" s="305">
        <v>0</v>
      </c>
      <c r="AE134" s="305">
        <v>1</v>
      </c>
      <c r="AF134" s="305">
        <v>0</v>
      </c>
      <c r="AG134" s="305">
        <v>0</v>
      </c>
      <c r="AH134" s="303">
        <v>0</v>
      </c>
      <c r="AI134" s="303">
        <v>1</v>
      </c>
      <c r="AJ134" s="303">
        <v>0</v>
      </c>
      <c r="AK134" s="303">
        <v>0</v>
      </c>
      <c r="AL134" s="303">
        <v>0</v>
      </c>
      <c r="AM134" s="304">
        <v>0</v>
      </c>
      <c r="AN134" s="304">
        <v>0</v>
      </c>
      <c r="AO134" s="304">
        <v>1</v>
      </c>
      <c r="AP134" s="304">
        <v>0</v>
      </c>
      <c r="AQ134" s="300">
        <v>0</v>
      </c>
      <c r="AR134" s="300">
        <v>1</v>
      </c>
      <c r="AS134" s="300">
        <v>0</v>
      </c>
      <c r="AT134" s="305">
        <v>0</v>
      </c>
      <c r="AU134" s="305">
        <v>1</v>
      </c>
      <c r="AV134" s="305">
        <v>0</v>
      </c>
      <c r="AW134" s="306">
        <v>0</v>
      </c>
      <c r="AX134" s="306">
        <v>1</v>
      </c>
      <c r="AY134" s="306">
        <v>0</v>
      </c>
      <c r="AZ134" s="306">
        <v>0</v>
      </c>
      <c r="BA134" s="306">
        <v>0</v>
      </c>
      <c r="BB134" s="305">
        <v>1</v>
      </c>
      <c r="BC134" s="305">
        <v>0</v>
      </c>
      <c r="BD134" s="305">
        <v>0</v>
      </c>
      <c r="BE134" s="305">
        <v>0</v>
      </c>
      <c r="BF134" s="300">
        <v>1</v>
      </c>
      <c r="BG134" s="300">
        <v>0</v>
      </c>
      <c r="BH134" s="300">
        <v>0</v>
      </c>
      <c r="BI134" s="300">
        <v>0</v>
      </c>
      <c r="BJ134" s="300">
        <v>0</v>
      </c>
      <c r="BK134" s="297">
        <v>1</v>
      </c>
      <c r="BL134" s="297">
        <v>0</v>
      </c>
      <c r="BM134" s="297">
        <v>0</v>
      </c>
      <c r="BN134" s="297">
        <v>0</v>
      </c>
      <c r="BO134" s="297">
        <v>0</v>
      </c>
      <c r="BP134" s="297">
        <v>0</v>
      </c>
      <c r="BQ134" s="297">
        <v>0</v>
      </c>
      <c r="BR134" s="297">
        <v>0</v>
      </c>
      <c r="BS134" s="305">
        <v>0</v>
      </c>
      <c r="BT134" s="305">
        <v>0</v>
      </c>
      <c r="BU134" s="305">
        <v>0</v>
      </c>
      <c r="BV134" s="305">
        <v>1</v>
      </c>
      <c r="BW134" s="307">
        <v>0</v>
      </c>
      <c r="BX134" s="307">
        <v>0</v>
      </c>
      <c r="BY134" s="307">
        <v>0</v>
      </c>
      <c r="BZ134" s="307">
        <v>0</v>
      </c>
      <c r="CA134" s="307">
        <v>1</v>
      </c>
      <c r="CB134" s="307">
        <v>1</v>
      </c>
      <c r="CC134" s="307">
        <v>0</v>
      </c>
      <c r="CD134" s="300">
        <v>1</v>
      </c>
      <c r="CE134" s="300">
        <v>0</v>
      </c>
      <c r="CF134" s="300">
        <v>0</v>
      </c>
      <c r="CG134" s="300">
        <v>0</v>
      </c>
      <c r="CH134" s="300">
        <v>0</v>
      </c>
      <c r="CI134" s="304">
        <v>1</v>
      </c>
      <c r="CJ134" s="304">
        <v>0</v>
      </c>
      <c r="CK134" s="297">
        <v>1</v>
      </c>
      <c r="CL134" s="297">
        <v>0</v>
      </c>
      <c r="CM134" s="297">
        <v>0</v>
      </c>
      <c r="CN134" s="297">
        <v>0</v>
      </c>
      <c r="CO134" s="307">
        <v>1</v>
      </c>
      <c r="CP134" s="307">
        <v>0</v>
      </c>
      <c r="CQ134" s="307">
        <v>0</v>
      </c>
      <c r="CZ134" s="303">
        <v>1</v>
      </c>
      <c r="DA134" s="303">
        <v>0</v>
      </c>
      <c r="DB134" s="303">
        <v>1</v>
      </c>
      <c r="DC134" s="303">
        <v>0</v>
      </c>
      <c r="DD134" s="305">
        <v>0</v>
      </c>
      <c r="DE134" s="305">
        <v>0</v>
      </c>
      <c r="DF134" s="305">
        <v>0</v>
      </c>
      <c r="DG134" s="305">
        <v>0</v>
      </c>
      <c r="DH134" s="309">
        <v>0</v>
      </c>
      <c r="DI134" s="309">
        <v>0</v>
      </c>
      <c r="DJ134" s="309">
        <v>0</v>
      </c>
      <c r="DK134" s="309">
        <v>0</v>
      </c>
      <c r="DL134" s="298">
        <v>1</v>
      </c>
      <c r="DM134" s="298">
        <v>0</v>
      </c>
      <c r="DN134" s="298">
        <v>1</v>
      </c>
      <c r="DO134" s="298">
        <v>0</v>
      </c>
      <c r="DP134" s="306">
        <v>0</v>
      </c>
      <c r="DQ134" s="306">
        <v>0</v>
      </c>
      <c r="DR134" s="306">
        <v>0</v>
      </c>
      <c r="DS134" s="306">
        <v>0</v>
      </c>
      <c r="DT134" s="297">
        <v>0</v>
      </c>
      <c r="DU134" s="297">
        <v>0</v>
      </c>
      <c r="DV134" s="297">
        <v>0</v>
      </c>
      <c r="DW134" s="297">
        <v>0</v>
      </c>
      <c r="DX134" s="306">
        <v>0</v>
      </c>
      <c r="DY134" s="306">
        <v>0</v>
      </c>
      <c r="DZ134" s="306">
        <v>0</v>
      </c>
      <c r="EA134" s="306">
        <v>0</v>
      </c>
      <c r="EB134" s="307">
        <v>0</v>
      </c>
      <c r="EC134" s="307">
        <v>1</v>
      </c>
    </row>
    <row r="135" spans="1:136" x14ac:dyDescent="0.35">
      <c r="A135" s="294">
        <v>17043</v>
      </c>
      <c r="B135" s="343">
        <v>42372</v>
      </c>
      <c r="C135" s="344">
        <v>0.54513888888888895</v>
      </c>
      <c r="D135" s="294">
        <v>1</v>
      </c>
      <c r="E135" s="294">
        <v>0</v>
      </c>
      <c r="F135" s="294">
        <v>47</v>
      </c>
      <c r="G135" s="294">
        <v>163</v>
      </c>
      <c r="H135" s="294">
        <v>66</v>
      </c>
      <c r="I135" s="294" t="s">
        <v>758</v>
      </c>
      <c r="J135" s="296">
        <v>1</v>
      </c>
      <c r="K135" s="296">
        <v>0</v>
      </c>
      <c r="L135" s="296">
        <v>0</v>
      </c>
      <c r="M135" s="297">
        <v>0</v>
      </c>
      <c r="N135" s="297">
        <v>1</v>
      </c>
      <c r="O135" s="297">
        <v>0</v>
      </c>
      <c r="P135" s="298">
        <v>155</v>
      </c>
      <c r="Q135" s="299">
        <v>1</v>
      </c>
      <c r="R135" s="299">
        <v>0</v>
      </c>
      <c r="S135" s="299">
        <v>0</v>
      </c>
      <c r="T135" s="299">
        <v>0</v>
      </c>
      <c r="U135" s="300">
        <v>0</v>
      </c>
      <c r="V135" s="300">
        <v>1</v>
      </c>
      <c r="W135" s="300">
        <v>0</v>
      </c>
      <c r="X135" s="300">
        <v>0</v>
      </c>
      <c r="Y135" s="300">
        <v>0</v>
      </c>
      <c r="Z135" s="300">
        <v>0</v>
      </c>
      <c r="AA135" s="300">
        <v>0</v>
      </c>
      <c r="AB135" s="300">
        <v>0</v>
      </c>
      <c r="AC135" s="305">
        <v>0</v>
      </c>
      <c r="AD135" s="305">
        <v>0</v>
      </c>
      <c r="AE135" s="305">
        <v>1</v>
      </c>
      <c r="AF135" s="305">
        <v>0</v>
      </c>
      <c r="AG135" s="305">
        <v>0</v>
      </c>
      <c r="AH135" s="303">
        <v>1</v>
      </c>
      <c r="AI135" s="303">
        <v>0</v>
      </c>
      <c r="AJ135" s="303">
        <v>0</v>
      </c>
      <c r="AK135" s="303">
        <v>0</v>
      </c>
      <c r="AL135" s="303">
        <v>0</v>
      </c>
      <c r="AM135" s="304">
        <v>0</v>
      </c>
      <c r="AN135" s="304">
        <v>0</v>
      </c>
      <c r="AO135" s="304">
        <v>1</v>
      </c>
      <c r="AP135" s="304">
        <v>0</v>
      </c>
      <c r="AQ135" s="300">
        <v>0</v>
      </c>
      <c r="AR135" s="300">
        <v>1</v>
      </c>
      <c r="AS135" s="300">
        <v>0</v>
      </c>
      <c r="AT135" s="305">
        <v>0</v>
      </c>
      <c r="AU135" s="305">
        <v>1</v>
      </c>
      <c r="AV135" s="305">
        <v>0</v>
      </c>
      <c r="AW135" s="306">
        <v>0</v>
      </c>
      <c r="AX135" s="306">
        <v>0</v>
      </c>
      <c r="AY135" s="306">
        <v>1</v>
      </c>
      <c r="AZ135" s="306">
        <v>0</v>
      </c>
      <c r="BA135" s="306">
        <v>0</v>
      </c>
      <c r="BB135" s="305">
        <v>1</v>
      </c>
      <c r="BC135" s="305">
        <v>0</v>
      </c>
      <c r="BD135" s="305">
        <v>0</v>
      </c>
      <c r="BE135" s="305">
        <v>0</v>
      </c>
      <c r="BF135" s="300">
        <v>0</v>
      </c>
      <c r="BG135" s="300">
        <v>0</v>
      </c>
      <c r="BH135" s="300">
        <v>1</v>
      </c>
      <c r="BI135" s="300">
        <v>0</v>
      </c>
      <c r="BJ135" s="300">
        <v>0</v>
      </c>
      <c r="BK135" s="297">
        <v>0</v>
      </c>
      <c r="BL135" s="297">
        <v>0</v>
      </c>
      <c r="BM135" s="297">
        <v>0</v>
      </c>
      <c r="BN135" s="297">
        <v>0</v>
      </c>
      <c r="BO135" s="297">
        <v>1</v>
      </c>
      <c r="BP135" s="297">
        <v>0</v>
      </c>
      <c r="BQ135" s="297">
        <v>0</v>
      </c>
      <c r="BR135" s="297">
        <v>0</v>
      </c>
      <c r="BS135" s="305">
        <v>0</v>
      </c>
      <c r="BT135" s="305">
        <v>0</v>
      </c>
      <c r="BU135" s="305">
        <v>1</v>
      </c>
      <c r="BV135" s="305">
        <v>0</v>
      </c>
      <c r="BW135" s="307">
        <v>0</v>
      </c>
      <c r="BX135" s="307">
        <v>0</v>
      </c>
      <c r="BY135" s="307">
        <v>0</v>
      </c>
      <c r="BZ135" s="307">
        <v>0</v>
      </c>
      <c r="CA135" s="307">
        <v>1</v>
      </c>
      <c r="CB135" s="307">
        <v>0</v>
      </c>
      <c r="CC135" s="307">
        <v>1</v>
      </c>
      <c r="CD135" s="300">
        <v>0</v>
      </c>
      <c r="CE135" s="300">
        <v>1</v>
      </c>
      <c r="CF135" s="300">
        <v>0</v>
      </c>
      <c r="CG135" s="300">
        <v>0</v>
      </c>
      <c r="CH135" s="300">
        <v>0</v>
      </c>
      <c r="CI135" s="304">
        <v>1</v>
      </c>
      <c r="CJ135" s="304">
        <v>0</v>
      </c>
      <c r="CK135" s="297">
        <v>0</v>
      </c>
      <c r="CL135" s="297">
        <v>1</v>
      </c>
      <c r="CM135" s="297">
        <v>0</v>
      </c>
      <c r="CN135" s="297">
        <v>0</v>
      </c>
      <c r="CO135" s="307">
        <v>1</v>
      </c>
      <c r="CP135" s="307">
        <v>0</v>
      </c>
      <c r="CQ135" s="307">
        <v>0</v>
      </c>
      <c r="CR135" s="307">
        <v>0</v>
      </c>
      <c r="CS135" s="307">
        <v>0</v>
      </c>
      <c r="CT135" s="307">
        <v>0</v>
      </c>
      <c r="CU135" s="307">
        <v>0</v>
      </c>
      <c r="CV135" s="307">
        <v>0</v>
      </c>
      <c r="CW135" s="307">
        <v>1</v>
      </c>
      <c r="CX135" s="305">
        <v>0</v>
      </c>
      <c r="CY135" s="305">
        <v>1</v>
      </c>
      <c r="CZ135" s="303">
        <v>1</v>
      </c>
      <c r="DA135" s="303">
        <v>0</v>
      </c>
      <c r="DB135" s="303">
        <v>0</v>
      </c>
      <c r="DC135" s="303">
        <v>1</v>
      </c>
      <c r="DD135" s="305">
        <v>0</v>
      </c>
      <c r="DE135" s="305">
        <v>0</v>
      </c>
      <c r="DF135" s="305">
        <v>0</v>
      </c>
      <c r="DG135" s="305">
        <v>0</v>
      </c>
      <c r="DH135" s="309">
        <v>1</v>
      </c>
      <c r="DI135" s="309">
        <v>0</v>
      </c>
      <c r="DJ135" s="309">
        <v>0</v>
      </c>
      <c r="DK135" s="309">
        <v>1</v>
      </c>
      <c r="DL135" s="298">
        <v>0</v>
      </c>
      <c r="DM135" s="298">
        <v>0</v>
      </c>
      <c r="DN135" s="298">
        <v>0</v>
      </c>
      <c r="DO135" s="298">
        <v>0</v>
      </c>
      <c r="DP135" s="306">
        <v>0</v>
      </c>
      <c r="DQ135" s="306">
        <v>0</v>
      </c>
      <c r="DR135" s="306">
        <v>0</v>
      </c>
      <c r="DS135" s="306">
        <v>0</v>
      </c>
      <c r="DT135" s="297">
        <v>0</v>
      </c>
      <c r="DU135" s="297">
        <v>0</v>
      </c>
      <c r="DV135" s="297">
        <v>0</v>
      </c>
      <c r="DW135" s="297">
        <v>0</v>
      </c>
      <c r="DX135" s="306">
        <v>0</v>
      </c>
      <c r="DY135" s="306">
        <v>0</v>
      </c>
      <c r="DZ135" s="306">
        <v>0</v>
      </c>
      <c r="EA135" s="306">
        <v>0</v>
      </c>
      <c r="EB135" s="307">
        <v>0</v>
      </c>
      <c r="EC135" s="307">
        <v>1</v>
      </c>
    </row>
    <row r="136" spans="1:136" x14ac:dyDescent="0.35">
      <c r="A136" s="294">
        <v>17463</v>
      </c>
      <c r="B136" s="343">
        <v>42388</v>
      </c>
      <c r="C136" s="344">
        <v>0.625</v>
      </c>
      <c r="D136" s="294">
        <v>0</v>
      </c>
      <c r="E136" s="294">
        <v>1</v>
      </c>
      <c r="F136" s="294">
        <v>55</v>
      </c>
      <c r="G136" s="294">
        <v>193</v>
      </c>
      <c r="H136" s="294">
        <v>208</v>
      </c>
      <c r="I136" s="294" t="s">
        <v>758</v>
      </c>
      <c r="J136" s="296">
        <v>1</v>
      </c>
      <c r="K136" s="296">
        <v>0</v>
      </c>
      <c r="L136" s="296">
        <v>0</v>
      </c>
      <c r="M136" s="297">
        <v>0</v>
      </c>
      <c r="N136" s="297">
        <v>1</v>
      </c>
      <c r="O136" s="297">
        <v>0</v>
      </c>
      <c r="P136" s="298">
        <v>180</v>
      </c>
      <c r="Q136" s="299">
        <v>0</v>
      </c>
      <c r="R136" s="299">
        <v>0</v>
      </c>
      <c r="S136" s="299">
        <v>0</v>
      </c>
      <c r="T136" s="299">
        <v>1</v>
      </c>
      <c r="U136" s="300">
        <v>0</v>
      </c>
      <c r="V136" s="300">
        <v>1</v>
      </c>
      <c r="W136" s="300">
        <v>0</v>
      </c>
      <c r="X136" s="300">
        <v>0</v>
      </c>
      <c r="Y136" s="300">
        <v>0</v>
      </c>
      <c r="Z136" s="300">
        <v>0</v>
      </c>
      <c r="AA136" s="300">
        <v>0</v>
      </c>
      <c r="AB136" s="300">
        <v>0</v>
      </c>
      <c r="AC136" s="305">
        <v>0</v>
      </c>
      <c r="AD136" s="305">
        <v>0</v>
      </c>
      <c r="AE136" s="305">
        <v>1</v>
      </c>
      <c r="AF136" s="305">
        <v>0</v>
      </c>
      <c r="AG136" s="305">
        <v>0</v>
      </c>
      <c r="AH136" s="303">
        <v>0</v>
      </c>
      <c r="AI136" s="303">
        <v>1</v>
      </c>
      <c r="AJ136" s="303">
        <v>0</v>
      </c>
      <c r="AK136" s="303">
        <v>0</v>
      </c>
      <c r="AL136" s="303">
        <v>0</v>
      </c>
      <c r="AM136" s="304">
        <v>1</v>
      </c>
      <c r="AN136" s="304">
        <v>1</v>
      </c>
      <c r="AO136" s="304">
        <v>0</v>
      </c>
      <c r="AP136" s="304">
        <v>0</v>
      </c>
      <c r="AQ136" s="300">
        <v>1</v>
      </c>
      <c r="AR136" s="300">
        <v>0</v>
      </c>
      <c r="AS136" s="300">
        <v>0</v>
      </c>
      <c r="AT136" s="305">
        <v>1</v>
      </c>
      <c r="AU136" s="305">
        <v>0</v>
      </c>
      <c r="AV136" s="305">
        <v>0</v>
      </c>
      <c r="AW136" s="306">
        <v>0</v>
      </c>
      <c r="AX136" s="306">
        <v>0</v>
      </c>
      <c r="AY136" s="306">
        <v>1</v>
      </c>
      <c r="AZ136" s="306">
        <v>0</v>
      </c>
      <c r="BA136" s="306">
        <v>0</v>
      </c>
      <c r="BB136" s="305">
        <v>1</v>
      </c>
      <c r="BC136" s="305">
        <v>0</v>
      </c>
      <c r="BD136" s="305">
        <v>0</v>
      </c>
      <c r="BE136" s="305">
        <v>0</v>
      </c>
      <c r="BF136" s="300">
        <v>0</v>
      </c>
      <c r="BG136" s="300">
        <v>0</v>
      </c>
      <c r="BH136" s="300">
        <v>1</v>
      </c>
      <c r="BI136" s="300">
        <v>0</v>
      </c>
      <c r="BJ136" s="300">
        <v>0</v>
      </c>
      <c r="BK136" s="297">
        <v>0</v>
      </c>
      <c r="BL136" s="297">
        <v>0</v>
      </c>
      <c r="BM136" s="297">
        <v>1</v>
      </c>
      <c r="BN136" s="297">
        <v>0</v>
      </c>
      <c r="BO136" s="297">
        <v>0</v>
      </c>
      <c r="BP136" s="297">
        <v>0</v>
      </c>
      <c r="BQ136" s="297">
        <v>0</v>
      </c>
      <c r="BR136" s="297">
        <v>0</v>
      </c>
      <c r="BS136" s="305">
        <v>1</v>
      </c>
      <c r="BT136" s="305">
        <v>0</v>
      </c>
      <c r="BU136" s="305">
        <v>0</v>
      </c>
      <c r="BV136" s="305">
        <v>0</v>
      </c>
      <c r="BW136" s="307">
        <v>1</v>
      </c>
      <c r="BX136" s="307">
        <v>0</v>
      </c>
      <c r="BY136" s="307">
        <v>0</v>
      </c>
      <c r="BZ136" s="307">
        <v>0</v>
      </c>
      <c r="CA136" s="307">
        <v>0</v>
      </c>
      <c r="CB136" s="307">
        <v>0</v>
      </c>
      <c r="CC136" s="307">
        <v>1</v>
      </c>
      <c r="CD136" s="300">
        <v>0</v>
      </c>
      <c r="CE136" s="300">
        <v>0</v>
      </c>
      <c r="CF136" s="300">
        <v>1</v>
      </c>
      <c r="CG136" s="300">
        <v>0</v>
      </c>
      <c r="CH136" s="300">
        <v>0</v>
      </c>
      <c r="CI136" s="304">
        <v>1</v>
      </c>
      <c r="CJ136" s="304">
        <v>0</v>
      </c>
      <c r="CK136" s="297">
        <v>0</v>
      </c>
      <c r="CL136" s="297">
        <v>0</v>
      </c>
      <c r="CM136" s="297">
        <v>0</v>
      </c>
      <c r="CN136" s="297">
        <v>1</v>
      </c>
      <c r="CO136" s="307">
        <v>0</v>
      </c>
      <c r="CP136" s="307">
        <v>1</v>
      </c>
      <c r="CQ136" s="307">
        <v>0</v>
      </c>
      <c r="CZ136" s="303">
        <v>0</v>
      </c>
      <c r="DA136" s="303">
        <v>0</v>
      </c>
      <c r="DB136" s="303">
        <v>0</v>
      </c>
      <c r="DC136" s="303">
        <v>0</v>
      </c>
      <c r="DD136" s="305">
        <v>0</v>
      </c>
      <c r="DE136" s="305">
        <v>0</v>
      </c>
      <c r="DF136" s="305">
        <v>0</v>
      </c>
      <c r="DG136" s="305">
        <v>0</v>
      </c>
      <c r="DH136" s="309">
        <v>1</v>
      </c>
      <c r="DI136" s="309">
        <v>0</v>
      </c>
      <c r="DJ136" s="309">
        <v>1</v>
      </c>
      <c r="DK136" s="309">
        <v>0</v>
      </c>
      <c r="DL136" s="298">
        <v>0</v>
      </c>
      <c r="DM136" s="298">
        <v>0</v>
      </c>
      <c r="DN136" s="298">
        <v>0</v>
      </c>
      <c r="DO136" s="298">
        <v>0</v>
      </c>
      <c r="DP136" s="306">
        <v>0</v>
      </c>
      <c r="DQ136" s="306">
        <v>0</v>
      </c>
      <c r="DR136" s="306">
        <v>0</v>
      </c>
      <c r="DS136" s="306">
        <v>0</v>
      </c>
      <c r="DT136" s="297">
        <v>0</v>
      </c>
      <c r="DU136" s="297">
        <v>0</v>
      </c>
      <c r="DV136" s="297">
        <v>0</v>
      </c>
      <c r="DW136" s="297">
        <v>0</v>
      </c>
      <c r="DX136" s="306">
        <v>0</v>
      </c>
      <c r="DY136" s="306">
        <v>0</v>
      </c>
      <c r="DZ136" s="306">
        <v>0</v>
      </c>
      <c r="EA136" s="306">
        <v>0</v>
      </c>
      <c r="EB136" s="307">
        <v>0</v>
      </c>
      <c r="EC136" s="307">
        <v>1</v>
      </c>
    </row>
    <row r="137" spans="1:136" x14ac:dyDescent="0.35">
      <c r="A137" s="294">
        <v>17163</v>
      </c>
      <c r="B137" s="343">
        <v>42376</v>
      </c>
      <c r="C137" s="344">
        <v>0.4375</v>
      </c>
      <c r="D137" s="294">
        <v>1</v>
      </c>
      <c r="E137" s="294">
        <v>0</v>
      </c>
      <c r="F137" s="294">
        <v>52</v>
      </c>
      <c r="G137" s="294">
        <v>165</v>
      </c>
      <c r="H137" s="294">
        <v>63</v>
      </c>
      <c r="I137" s="294" t="s">
        <v>758</v>
      </c>
      <c r="J137" s="296">
        <v>1</v>
      </c>
      <c r="K137" s="296">
        <v>0</v>
      </c>
      <c r="L137" s="296">
        <v>0</v>
      </c>
      <c r="M137" s="297">
        <v>1</v>
      </c>
      <c r="N137" s="297">
        <v>0</v>
      </c>
      <c r="O137" s="297">
        <v>0</v>
      </c>
      <c r="P137" s="298">
        <v>155</v>
      </c>
      <c r="Q137" s="299">
        <v>0</v>
      </c>
      <c r="R137" s="299">
        <v>1</v>
      </c>
      <c r="S137" s="299">
        <v>0</v>
      </c>
      <c r="T137" s="299">
        <v>0</v>
      </c>
      <c r="U137" s="300">
        <v>0</v>
      </c>
      <c r="V137" s="300">
        <v>0</v>
      </c>
      <c r="W137" s="300">
        <v>0</v>
      </c>
      <c r="X137" s="300">
        <v>1</v>
      </c>
      <c r="Y137" s="300">
        <v>0</v>
      </c>
      <c r="Z137" s="300">
        <v>0</v>
      </c>
      <c r="AA137" s="300">
        <v>0</v>
      </c>
      <c r="AB137" s="300">
        <v>0</v>
      </c>
      <c r="AC137" s="305">
        <v>0</v>
      </c>
      <c r="AD137" s="305">
        <v>1</v>
      </c>
      <c r="AE137" s="305">
        <v>0</v>
      </c>
      <c r="AF137" s="305">
        <v>0</v>
      </c>
      <c r="AG137" s="305">
        <v>0</v>
      </c>
      <c r="AH137" s="303">
        <v>1</v>
      </c>
      <c r="AI137" s="303">
        <v>0</v>
      </c>
      <c r="AJ137" s="303">
        <v>0</v>
      </c>
      <c r="AK137" s="303">
        <v>0</v>
      </c>
      <c r="AL137" s="303">
        <v>0</v>
      </c>
      <c r="AM137" s="304">
        <v>1</v>
      </c>
      <c r="AN137" s="304">
        <v>0</v>
      </c>
      <c r="AO137" s="304">
        <v>0</v>
      </c>
      <c r="AP137" s="304">
        <v>0</v>
      </c>
      <c r="AQ137" s="300">
        <v>0</v>
      </c>
      <c r="AR137" s="300">
        <v>1</v>
      </c>
      <c r="AS137" s="300">
        <v>0</v>
      </c>
      <c r="AT137" s="305">
        <v>1</v>
      </c>
      <c r="AU137" s="305">
        <v>0</v>
      </c>
      <c r="AV137" s="305">
        <v>0</v>
      </c>
      <c r="AW137" s="306">
        <v>0</v>
      </c>
      <c r="AX137" s="306">
        <v>0</v>
      </c>
      <c r="AY137" s="306">
        <v>1</v>
      </c>
      <c r="AZ137" s="306">
        <v>0</v>
      </c>
      <c r="BA137" s="306">
        <v>0</v>
      </c>
      <c r="BB137" s="305">
        <v>1</v>
      </c>
      <c r="BC137" s="305">
        <v>0</v>
      </c>
      <c r="BD137" s="305">
        <v>0</v>
      </c>
      <c r="BE137" s="305">
        <v>0</v>
      </c>
      <c r="BF137" s="300">
        <v>0</v>
      </c>
      <c r="BG137" s="300">
        <v>0</v>
      </c>
      <c r="BH137" s="300">
        <v>1</v>
      </c>
      <c r="BI137" s="300">
        <v>0</v>
      </c>
      <c r="BJ137" s="300">
        <v>0</v>
      </c>
      <c r="BK137" s="297">
        <v>0</v>
      </c>
      <c r="BL137" s="297">
        <v>1</v>
      </c>
      <c r="BM137" s="297">
        <v>0</v>
      </c>
      <c r="BN137" s="297">
        <v>0</v>
      </c>
      <c r="BO137" s="297">
        <v>0</v>
      </c>
      <c r="BP137" s="297">
        <v>0</v>
      </c>
      <c r="BQ137" s="297">
        <v>0</v>
      </c>
      <c r="BR137" s="297">
        <v>0</v>
      </c>
      <c r="BS137" s="305">
        <v>1</v>
      </c>
      <c r="BT137" s="305">
        <v>0</v>
      </c>
      <c r="BU137" s="305">
        <v>0</v>
      </c>
      <c r="BV137" s="305">
        <v>0</v>
      </c>
      <c r="BW137" s="307">
        <v>0</v>
      </c>
      <c r="BX137" s="307">
        <v>1</v>
      </c>
      <c r="BY137" s="307">
        <v>0</v>
      </c>
      <c r="BZ137" s="307">
        <v>0</v>
      </c>
      <c r="CA137" s="307">
        <v>0</v>
      </c>
      <c r="CB137" s="307">
        <v>1</v>
      </c>
      <c r="CC137" s="307">
        <v>0</v>
      </c>
      <c r="CD137" s="300">
        <v>1</v>
      </c>
      <c r="CE137" s="300">
        <v>0</v>
      </c>
      <c r="CF137" s="300">
        <v>0</v>
      </c>
      <c r="CG137" s="300">
        <v>0</v>
      </c>
      <c r="CH137" s="300">
        <v>0</v>
      </c>
      <c r="CI137" s="304">
        <v>1</v>
      </c>
      <c r="CJ137" s="304">
        <v>0</v>
      </c>
      <c r="CK137" s="297">
        <v>0</v>
      </c>
      <c r="CL137" s="297">
        <v>1</v>
      </c>
      <c r="CM137" s="297">
        <v>0</v>
      </c>
      <c r="CN137" s="297">
        <v>0</v>
      </c>
      <c r="CO137" s="307">
        <v>1</v>
      </c>
      <c r="CP137" s="307">
        <v>0</v>
      </c>
      <c r="CQ137" s="307">
        <v>0</v>
      </c>
      <c r="CR137" s="307"/>
      <c r="CZ137" s="303">
        <v>1</v>
      </c>
      <c r="DA137" s="303">
        <v>0</v>
      </c>
      <c r="DB137" s="303">
        <v>1</v>
      </c>
      <c r="DC137" s="303">
        <v>0</v>
      </c>
      <c r="DD137" s="305">
        <v>0</v>
      </c>
      <c r="DE137" s="305">
        <v>0</v>
      </c>
      <c r="DF137" s="305">
        <v>0</v>
      </c>
      <c r="DG137" s="305">
        <v>0</v>
      </c>
      <c r="DH137" s="309">
        <v>1</v>
      </c>
      <c r="DI137" s="309">
        <v>0</v>
      </c>
      <c r="DJ137" s="309">
        <v>1</v>
      </c>
      <c r="DK137" s="309">
        <v>0</v>
      </c>
      <c r="DL137" s="298">
        <v>0</v>
      </c>
      <c r="DM137" s="298">
        <v>0</v>
      </c>
      <c r="DN137" s="298">
        <v>0</v>
      </c>
      <c r="DO137" s="298">
        <v>0</v>
      </c>
      <c r="DP137" s="306">
        <v>0</v>
      </c>
      <c r="DQ137" s="306">
        <v>0</v>
      </c>
      <c r="DR137" s="306">
        <v>0</v>
      </c>
      <c r="DS137" s="306">
        <v>0</v>
      </c>
      <c r="DT137" s="297">
        <v>0</v>
      </c>
      <c r="DU137" s="297">
        <v>0</v>
      </c>
      <c r="DV137" s="297">
        <v>0</v>
      </c>
      <c r="DW137" s="297">
        <v>0</v>
      </c>
      <c r="DX137" s="306">
        <v>0</v>
      </c>
      <c r="DY137" s="306">
        <v>0</v>
      </c>
      <c r="DZ137" s="306">
        <v>0</v>
      </c>
      <c r="EA137" s="306">
        <v>0</v>
      </c>
      <c r="EB137" s="307">
        <v>0</v>
      </c>
      <c r="EC137" s="307">
        <v>1</v>
      </c>
    </row>
    <row r="138" spans="1:136" x14ac:dyDescent="0.35">
      <c r="A138" s="294">
        <v>17147</v>
      </c>
      <c r="B138" s="343">
        <v>42375</v>
      </c>
      <c r="C138" s="344">
        <v>0.45833333333333331</v>
      </c>
      <c r="D138" s="294">
        <v>1</v>
      </c>
      <c r="E138" s="294">
        <v>0</v>
      </c>
      <c r="F138" s="294">
        <v>41</v>
      </c>
      <c r="G138" s="294">
        <v>174</v>
      </c>
      <c r="H138" s="294">
        <v>65</v>
      </c>
      <c r="I138" s="294" t="s">
        <v>758</v>
      </c>
      <c r="J138" s="296">
        <v>1</v>
      </c>
      <c r="K138" s="296">
        <v>0</v>
      </c>
      <c r="L138" s="296">
        <v>0</v>
      </c>
      <c r="M138" s="297">
        <v>1</v>
      </c>
      <c r="N138" s="297">
        <v>0</v>
      </c>
      <c r="O138" s="297">
        <v>0</v>
      </c>
      <c r="P138" s="298">
        <v>0</v>
      </c>
      <c r="Q138" s="299">
        <v>0</v>
      </c>
      <c r="R138" s="299">
        <v>0</v>
      </c>
      <c r="S138" s="299">
        <v>0</v>
      </c>
      <c r="T138" s="299">
        <v>1</v>
      </c>
      <c r="U138" s="300">
        <v>0</v>
      </c>
      <c r="V138" s="300">
        <v>1</v>
      </c>
      <c r="W138" s="300">
        <v>0</v>
      </c>
      <c r="X138" s="300">
        <v>0</v>
      </c>
      <c r="Y138" s="300">
        <v>0</v>
      </c>
      <c r="Z138" s="300">
        <v>0</v>
      </c>
      <c r="AA138" s="300">
        <v>0</v>
      </c>
      <c r="AB138" s="300">
        <v>0</v>
      </c>
      <c r="AC138" s="305">
        <v>1</v>
      </c>
      <c r="AD138" s="305">
        <v>0</v>
      </c>
      <c r="AE138" s="305">
        <v>0</v>
      </c>
      <c r="AF138" s="305">
        <v>0</v>
      </c>
      <c r="AG138" s="305">
        <v>0</v>
      </c>
      <c r="AH138" s="303">
        <v>1</v>
      </c>
      <c r="AI138" s="303">
        <v>0</v>
      </c>
      <c r="AJ138" s="303">
        <v>0</v>
      </c>
      <c r="AK138" s="303">
        <v>0</v>
      </c>
      <c r="AL138" s="303">
        <v>0</v>
      </c>
      <c r="AM138" s="304">
        <v>1</v>
      </c>
      <c r="AN138" s="304">
        <v>0</v>
      </c>
      <c r="AO138" s="304">
        <v>0</v>
      </c>
      <c r="AP138" s="304">
        <v>0</v>
      </c>
      <c r="AQ138" s="300">
        <v>0</v>
      </c>
      <c r="AR138" s="300">
        <v>0</v>
      </c>
      <c r="AS138" s="300">
        <v>1</v>
      </c>
      <c r="AT138" s="305">
        <v>0</v>
      </c>
      <c r="AU138" s="305">
        <v>0</v>
      </c>
      <c r="AV138" s="305">
        <v>1</v>
      </c>
      <c r="AW138" s="306">
        <v>0</v>
      </c>
      <c r="AX138" s="306">
        <v>1</v>
      </c>
      <c r="AY138" s="306">
        <v>0</v>
      </c>
      <c r="AZ138" s="306">
        <v>0</v>
      </c>
      <c r="BA138" s="306">
        <v>0</v>
      </c>
      <c r="BB138" s="305">
        <v>0</v>
      </c>
      <c r="BC138" s="305">
        <v>0</v>
      </c>
      <c r="BD138" s="305">
        <v>0</v>
      </c>
      <c r="BE138" s="305">
        <v>1</v>
      </c>
      <c r="BF138" s="300">
        <v>0</v>
      </c>
      <c r="BG138" s="300">
        <v>0</v>
      </c>
      <c r="BH138" s="300">
        <v>1</v>
      </c>
      <c r="BI138" s="300">
        <v>0</v>
      </c>
      <c r="BJ138" s="300">
        <v>0</v>
      </c>
      <c r="BK138" s="297">
        <v>0</v>
      </c>
      <c r="BL138" s="297">
        <v>0</v>
      </c>
      <c r="BM138" s="297">
        <v>0</v>
      </c>
      <c r="BN138" s="297">
        <v>0</v>
      </c>
      <c r="BO138" s="297">
        <v>1</v>
      </c>
      <c r="BP138" s="297">
        <v>0</v>
      </c>
      <c r="BQ138" s="297">
        <v>0</v>
      </c>
      <c r="BR138" s="297">
        <v>0</v>
      </c>
      <c r="BS138" s="305">
        <v>0</v>
      </c>
      <c r="BT138" s="305">
        <v>0</v>
      </c>
      <c r="BU138" s="305">
        <v>0</v>
      </c>
      <c r="BV138" s="305">
        <v>1</v>
      </c>
      <c r="BW138" s="307">
        <v>0</v>
      </c>
      <c r="BX138" s="307">
        <v>0</v>
      </c>
      <c r="BY138" s="307">
        <v>0</v>
      </c>
      <c r="BZ138" s="307">
        <v>0</v>
      </c>
      <c r="CA138" s="307">
        <v>1</v>
      </c>
      <c r="CB138" s="307">
        <v>0</v>
      </c>
      <c r="CC138" s="307">
        <v>1</v>
      </c>
      <c r="CD138" s="300">
        <v>1</v>
      </c>
      <c r="CE138" s="300">
        <v>0</v>
      </c>
      <c r="CF138" s="300">
        <v>0</v>
      </c>
      <c r="CG138" s="300">
        <v>0</v>
      </c>
      <c r="CH138" s="300">
        <v>0</v>
      </c>
      <c r="CI138" s="304">
        <v>1</v>
      </c>
      <c r="CJ138" s="304">
        <v>0</v>
      </c>
      <c r="CK138" s="297">
        <v>0</v>
      </c>
      <c r="CL138" s="297">
        <v>0</v>
      </c>
      <c r="CM138" s="297">
        <v>1</v>
      </c>
      <c r="CN138" s="297">
        <v>0</v>
      </c>
      <c r="CO138" s="307">
        <v>0</v>
      </c>
      <c r="CP138" s="307">
        <v>1</v>
      </c>
      <c r="CQ138" s="307">
        <v>0</v>
      </c>
      <c r="CR138" s="307">
        <v>0</v>
      </c>
      <c r="CS138" s="307">
        <v>0</v>
      </c>
      <c r="CT138" s="307">
        <v>0</v>
      </c>
      <c r="CU138" s="307">
        <v>0</v>
      </c>
      <c r="CV138" s="307">
        <v>1</v>
      </c>
      <c r="CW138" s="307">
        <v>0</v>
      </c>
      <c r="CX138" s="305">
        <v>1</v>
      </c>
      <c r="CY138" s="305">
        <v>0</v>
      </c>
      <c r="CZ138" s="303">
        <v>1</v>
      </c>
      <c r="DA138" s="303">
        <v>0</v>
      </c>
      <c r="DB138" s="303">
        <v>1</v>
      </c>
      <c r="DC138" s="303">
        <v>0</v>
      </c>
      <c r="DD138" s="305">
        <v>0</v>
      </c>
      <c r="DE138" s="305">
        <v>0</v>
      </c>
      <c r="DF138" s="305">
        <v>0</v>
      </c>
      <c r="DG138" s="305">
        <v>0</v>
      </c>
      <c r="DH138" s="309">
        <v>0</v>
      </c>
      <c r="DI138" s="309">
        <v>0</v>
      </c>
      <c r="DJ138" s="309">
        <v>0</v>
      </c>
      <c r="DK138" s="309">
        <v>0</v>
      </c>
      <c r="DL138" s="298">
        <v>0</v>
      </c>
      <c r="DM138" s="298">
        <v>0</v>
      </c>
      <c r="DN138" s="298">
        <v>0</v>
      </c>
      <c r="DO138" s="298">
        <v>0</v>
      </c>
      <c r="DP138" s="306">
        <v>0</v>
      </c>
      <c r="DQ138" s="306">
        <v>0</v>
      </c>
      <c r="DR138" s="306">
        <v>0</v>
      </c>
      <c r="DS138" s="306">
        <v>0</v>
      </c>
      <c r="DT138" s="297">
        <v>0</v>
      </c>
      <c r="DU138" s="297">
        <v>0</v>
      </c>
      <c r="DV138" s="297">
        <v>0</v>
      </c>
      <c r="DW138" s="297">
        <v>0</v>
      </c>
      <c r="DX138" s="306">
        <v>0</v>
      </c>
      <c r="DY138" s="306">
        <v>0</v>
      </c>
      <c r="DZ138" s="306">
        <v>0</v>
      </c>
      <c r="EA138" s="306">
        <v>0</v>
      </c>
      <c r="EB138" s="307">
        <v>1</v>
      </c>
      <c r="EC138" s="307">
        <v>0</v>
      </c>
      <c r="ED138" s="310">
        <v>0</v>
      </c>
      <c r="EE138" s="310">
        <v>1</v>
      </c>
      <c r="EF138" s="311" t="s">
        <v>26</v>
      </c>
    </row>
    <row r="139" spans="1:136" x14ac:dyDescent="0.35">
      <c r="A139" s="294">
        <v>17146</v>
      </c>
      <c r="B139" s="343">
        <v>42375</v>
      </c>
      <c r="C139" s="344">
        <v>0.52083333333333337</v>
      </c>
      <c r="D139" s="294">
        <v>1</v>
      </c>
      <c r="E139" s="294">
        <v>0</v>
      </c>
      <c r="F139" s="294">
        <v>43</v>
      </c>
      <c r="G139" s="294">
        <v>159</v>
      </c>
      <c r="H139" s="294">
        <v>55</v>
      </c>
      <c r="I139" s="294" t="s">
        <v>758</v>
      </c>
      <c r="J139" s="296">
        <v>1</v>
      </c>
      <c r="K139" s="296">
        <v>0</v>
      </c>
      <c r="L139" s="296">
        <v>0</v>
      </c>
      <c r="M139" s="297">
        <v>0</v>
      </c>
      <c r="N139" s="297">
        <v>1</v>
      </c>
      <c r="O139" s="297">
        <v>0</v>
      </c>
      <c r="P139" s="298">
        <v>0</v>
      </c>
      <c r="Q139" s="299">
        <v>0</v>
      </c>
      <c r="R139" s="299">
        <v>0</v>
      </c>
      <c r="S139" s="299">
        <v>0</v>
      </c>
      <c r="T139" s="299">
        <v>1</v>
      </c>
      <c r="U139" s="300">
        <v>0</v>
      </c>
      <c r="V139" s="300">
        <v>0</v>
      </c>
      <c r="W139" s="300">
        <v>1</v>
      </c>
      <c r="X139" s="300">
        <v>0</v>
      </c>
      <c r="Y139" s="300">
        <v>0</v>
      </c>
      <c r="Z139" s="300">
        <v>0</v>
      </c>
      <c r="AA139" s="300">
        <v>0</v>
      </c>
      <c r="AB139" s="300">
        <v>0</v>
      </c>
      <c r="AC139" s="305">
        <v>0</v>
      </c>
      <c r="AD139" s="305">
        <v>1</v>
      </c>
      <c r="AE139" s="305">
        <v>0</v>
      </c>
      <c r="AF139" s="305">
        <v>0</v>
      </c>
      <c r="AG139" s="305">
        <v>0</v>
      </c>
      <c r="AH139" s="303">
        <v>0</v>
      </c>
      <c r="AI139" s="303">
        <v>1</v>
      </c>
      <c r="AJ139" s="303">
        <v>0</v>
      </c>
      <c r="AK139" s="303">
        <v>0</v>
      </c>
      <c r="AL139" s="303">
        <v>0</v>
      </c>
      <c r="AM139" s="304">
        <v>1</v>
      </c>
      <c r="AN139" s="304">
        <v>0</v>
      </c>
      <c r="AO139" s="304">
        <v>0</v>
      </c>
      <c r="AP139" s="304">
        <v>0</v>
      </c>
      <c r="AQ139" s="300">
        <v>1</v>
      </c>
      <c r="AR139" s="300">
        <v>0</v>
      </c>
      <c r="AS139" s="300">
        <v>0</v>
      </c>
      <c r="AT139" s="305">
        <v>0</v>
      </c>
      <c r="AU139" s="305">
        <v>0</v>
      </c>
      <c r="AV139" s="305">
        <v>1</v>
      </c>
      <c r="AW139" s="306">
        <v>0</v>
      </c>
      <c r="AX139" s="306">
        <v>0</v>
      </c>
      <c r="AY139" s="306">
        <v>1</v>
      </c>
      <c r="AZ139" s="306">
        <v>0</v>
      </c>
      <c r="BA139" s="306">
        <v>0</v>
      </c>
      <c r="BB139" s="305">
        <v>1</v>
      </c>
      <c r="BC139" s="305">
        <v>0</v>
      </c>
      <c r="BD139" s="305">
        <v>0</v>
      </c>
      <c r="BE139" s="305">
        <v>0</v>
      </c>
      <c r="BF139" s="300">
        <v>0</v>
      </c>
      <c r="BG139" s="300">
        <v>0</v>
      </c>
      <c r="BH139" s="300">
        <v>1</v>
      </c>
      <c r="BI139" s="300">
        <v>0</v>
      </c>
      <c r="BJ139" s="300">
        <v>0</v>
      </c>
      <c r="BK139" s="297">
        <v>0</v>
      </c>
      <c r="BL139" s="297">
        <v>0</v>
      </c>
      <c r="BM139" s="297">
        <v>1</v>
      </c>
      <c r="BN139" s="297">
        <v>0</v>
      </c>
      <c r="BO139" s="297">
        <v>0</v>
      </c>
      <c r="BP139" s="297">
        <v>0</v>
      </c>
      <c r="BQ139" s="297">
        <v>0</v>
      </c>
      <c r="BR139" s="297">
        <v>0</v>
      </c>
      <c r="BS139" s="305">
        <v>0</v>
      </c>
      <c r="BT139" s="305">
        <v>0</v>
      </c>
      <c r="BU139" s="305">
        <v>0</v>
      </c>
      <c r="BV139" s="305">
        <v>1</v>
      </c>
      <c r="BW139" s="307">
        <v>1</v>
      </c>
      <c r="BX139" s="307">
        <v>0</v>
      </c>
      <c r="BY139" s="307">
        <v>0</v>
      </c>
      <c r="BZ139" s="307">
        <v>0</v>
      </c>
      <c r="CA139" s="307">
        <v>0</v>
      </c>
      <c r="CB139" s="307">
        <v>0</v>
      </c>
      <c r="CC139" s="307">
        <v>1</v>
      </c>
      <c r="CD139" s="300">
        <v>0</v>
      </c>
      <c r="CE139" s="300">
        <v>0</v>
      </c>
      <c r="CF139" s="300">
        <v>1</v>
      </c>
      <c r="CG139" s="300">
        <v>0</v>
      </c>
      <c r="CH139" s="300">
        <v>0</v>
      </c>
      <c r="CI139" s="304">
        <v>1</v>
      </c>
      <c r="CJ139" s="304">
        <v>0</v>
      </c>
      <c r="CK139" s="297">
        <v>0</v>
      </c>
      <c r="CL139" s="297">
        <v>1</v>
      </c>
      <c r="CM139" s="297">
        <v>0</v>
      </c>
      <c r="CN139" s="297">
        <v>0</v>
      </c>
      <c r="CO139" s="307">
        <v>1</v>
      </c>
      <c r="CP139" s="307">
        <v>0</v>
      </c>
      <c r="CQ139" s="307">
        <v>0</v>
      </c>
      <c r="CR139" s="307">
        <v>0</v>
      </c>
      <c r="CS139" s="307">
        <v>1</v>
      </c>
      <c r="CT139" s="307">
        <v>0</v>
      </c>
      <c r="CU139" s="307">
        <v>0</v>
      </c>
      <c r="CV139" s="307">
        <v>0</v>
      </c>
      <c r="CW139" s="307">
        <v>0</v>
      </c>
      <c r="CX139" s="305">
        <v>0</v>
      </c>
      <c r="CY139" s="305">
        <v>1</v>
      </c>
      <c r="CZ139" s="303">
        <v>0</v>
      </c>
      <c r="DA139" s="303">
        <v>1</v>
      </c>
      <c r="DB139" s="303">
        <v>0</v>
      </c>
      <c r="DC139" s="303">
        <v>1</v>
      </c>
      <c r="DD139" s="305">
        <v>0</v>
      </c>
      <c r="DE139" s="305">
        <v>0</v>
      </c>
      <c r="DF139" s="305">
        <v>0</v>
      </c>
      <c r="DG139" s="305">
        <v>0</v>
      </c>
      <c r="DH139" s="309">
        <v>0</v>
      </c>
      <c r="DI139" s="309">
        <v>0</v>
      </c>
      <c r="DJ139" s="309">
        <v>0</v>
      </c>
      <c r="DK139" s="309">
        <v>0</v>
      </c>
      <c r="DL139" s="298">
        <v>0</v>
      </c>
      <c r="DM139" s="298">
        <v>0</v>
      </c>
      <c r="DN139" s="298">
        <v>0</v>
      </c>
      <c r="DO139" s="298">
        <v>0</v>
      </c>
      <c r="DP139" s="306">
        <v>0</v>
      </c>
      <c r="DQ139" s="306">
        <v>0</v>
      </c>
      <c r="DR139" s="306">
        <v>0</v>
      </c>
      <c r="DS139" s="306">
        <v>0</v>
      </c>
      <c r="DT139" s="297">
        <v>0</v>
      </c>
      <c r="DU139" s="297">
        <v>0</v>
      </c>
      <c r="DV139" s="297">
        <v>0</v>
      </c>
      <c r="DW139" s="297">
        <v>0</v>
      </c>
      <c r="DX139" s="306">
        <v>0</v>
      </c>
      <c r="DY139" s="306">
        <v>0</v>
      </c>
      <c r="DZ139" s="306">
        <v>0</v>
      </c>
      <c r="EA139" s="306">
        <v>0</v>
      </c>
      <c r="EB139" s="307">
        <v>0</v>
      </c>
      <c r="EC139" s="307">
        <v>1</v>
      </c>
    </row>
    <row r="140" spans="1:136" x14ac:dyDescent="0.35">
      <c r="A140" s="294">
        <v>17113</v>
      </c>
      <c r="B140" s="343">
        <v>42374</v>
      </c>
      <c r="C140" s="344">
        <v>0.52083333333333337</v>
      </c>
      <c r="D140" s="294">
        <v>1</v>
      </c>
      <c r="E140" s="294">
        <v>0</v>
      </c>
      <c r="F140" s="294">
        <v>0</v>
      </c>
      <c r="G140" s="294">
        <v>0</v>
      </c>
      <c r="H140" s="294">
        <v>0</v>
      </c>
      <c r="I140" s="294" t="s">
        <v>758</v>
      </c>
      <c r="J140" s="296">
        <v>1</v>
      </c>
      <c r="K140" s="296">
        <v>0</v>
      </c>
      <c r="L140" s="296">
        <v>0</v>
      </c>
      <c r="M140" s="297">
        <v>1</v>
      </c>
      <c r="N140" s="297">
        <v>0</v>
      </c>
      <c r="O140" s="297">
        <v>0</v>
      </c>
      <c r="P140" s="298">
        <v>160</v>
      </c>
      <c r="Q140" s="299">
        <v>1</v>
      </c>
      <c r="R140" s="299">
        <v>0</v>
      </c>
      <c r="S140" s="299">
        <v>0</v>
      </c>
      <c r="T140" s="299">
        <v>0</v>
      </c>
      <c r="U140" s="300">
        <v>0</v>
      </c>
      <c r="V140" s="300">
        <v>0</v>
      </c>
      <c r="W140" s="300">
        <v>0</v>
      </c>
      <c r="X140" s="300">
        <v>1</v>
      </c>
      <c r="Y140" s="300">
        <v>0</v>
      </c>
      <c r="Z140" s="300">
        <v>0</v>
      </c>
      <c r="AA140" s="300">
        <v>0</v>
      </c>
      <c r="AB140" s="300">
        <v>0</v>
      </c>
      <c r="AC140" s="305">
        <v>0</v>
      </c>
      <c r="AD140" s="305">
        <v>0</v>
      </c>
      <c r="AE140" s="305">
        <v>0</v>
      </c>
      <c r="AF140" s="305">
        <v>1</v>
      </c>
      <c r="AG140" s="305">
        <v>0</v>
      </c>
      <c r="AH140" s="303">
        <v>1</v>
      </c>
      <c r="AI140" s="303">
        <v>0</v>
      </c>
      <c r="AJ140" s="303">
        <v>0</v>
      </c>
      <c r="AK140" s="303">
        <v>0</v>
      </c>
      <c r="AL140" s="303">
        <v>0</v>
      </c>
      <c r="AM140" s="304">
        <v>0</v>
      </c>
      <c r="AN140" s="304">
        <v>1</v>
      </c>
      <c r="AO140" s="304">
        <v>0</v>
      </c>
      <c r="AP140" s="304">
        <v>0</v>
      </c>
      <c r="AQ140" s="300">
        <v>1</v>
      </c>
      <c r="AR140" s="300">
        <v>0</v>
      </c>
      <c r="AS140" s="300">
        <v>0</v>
      </c>
      <c r="AT140" s="305">
        <v>1</v>
      </c>
      <c r="AU140" s="305">
        <v>0</v>
      </c>
      <c r="AV140" s="305">
        <v>0</v>
      </c>
      <c r="AW140" s="306">
        <v>0</v>
      </c>
      <c r="AX140" s="306">
        <v>0</v>
      </c>
      <c r="AY140" s="306">
        <v>1</v>
      </c>
      <c r="AZ140" s="306">
        <v>0</v>
      </c>
      <c r="BA140" s="306">
        <v>0</v>
      </c>
      <c r="BB140" s="305">
        <v>1</v>
      </c>
      <c r="BC140" s="305">
        <v>0</v>
      </c>
      <c r="BD140" s="305">
        <v>0</v>
      </c>
      <c r="BE140" s="305">
        <v>0</v>
      </c>
      <c r="BF140" s="300">
        <v>0</v>
      </c>
      <c r="BG140" s="300">
        <v>0</v>
      </c>
      <c r="BH140" s="300">
        <v>0</v>
      </c>
      <c r="BI140" s="300">
        <v>1</v>
      </c>
      <c r="BJ140" s="300">
        <v>0</v>
      </c>
      <c r="BK140" s="297">
        <v>0</v>
      </c>
      <c r="BL140" s="297">
        <v>0</v>
      </c>
      <c r="BM140" s="297">
        <v>0</v>
      </c>
      <c r="BN140" s="297">
        <v>0</v>
      </c>
      <c r="BO140" s="297">
        <v>1</v>
      </c>
      <c r="BP140" s="297">
        <v>0</v>
      </c>
      <c r="BQ140" s="297">
        <v>0</v>
      </c>
      <c r="BR140" s="297">
        <v>0</v>
      </c>
      <c r="BS140" s="305">
        <v>1</v>
      </c>
      <c r="BT140" s="305">
        <v>0</v>
      </c>
      <c r="BU140" s="305">
        <v>0</v>
      </c>
      <c r="BV140" s="305">
        <v>0</v>
      </c>
      <c r="BW140" s="307">
        <v>0</v>
      </c>
      <c r="BX140" s="307">
        <v>1</v>
      </c>
      <c r="BY140" s="307">
        <v>0</v>
      </c>
      <c r="BZ140" s="307">
        <v>0</v>
      </c>
      <c r="CA140" s="307">
        <v>0</v>
      </c>
      <c r="CB140" s="307">
        <v>1</v>
      </c>
      <c r="CC140" s="307">
        <v>0</v>
      </c>
      <c r="CD140" s="300">
        <v>0</v>
      </c>
      <c r="CE140" s="300">
        <v>1</v>
      </c>
      <c r="CF140" s="300">
        <v>0</v>
      </c>
      <c r="CG140" s="300">
        <v>0</v>
      </c>
      <c r="CH140" s="300">
        <v>0</v>
      </c>
      <c r="CI140" s="304">
        <v>1</v>
      </c>
      <c r="CJ140" s="304">
        <v>0</v>
      </c>
      <c r="CK140" s="297">
        <v>1</v>
      </c>
      <c r="CL140" s="297">
        <v>0</v>
      </c>
      <c r="CM140" s="297">
        <v>0</v>
      </c>
      <c r="CN140" s="297">
        <v>0</v>
      </c>
      <c r="CO140" s="307">
        <v>1</v>
      </c>
      <c r="CP140" s="307">
        <v>0</v>
      </c>
      <c r="CQ140" s="307">
        <v>0</v>
      </c>
      <c r="CZ140" s="303">
        <v>1</v>
      </c>
      <c r="DA140" s="303">
        <v>0</v>
      </c>
      <c r="DB140" s="303">
        <v>1</v>
      </c>
      <c r="DC140" s="303">
        <v>0</v>
      </c>
      <c r="DD140" s="305">
        <v>0</v>
      </c>
      <c r="DE140" s="305">
        <v>0</v>
      </c>
      <c r="DF140" s="305">
        <v>0</v>
      </c>
      <c r="DG140" s="305">
        <v>0</v>
      </c>
      <c r="DH140" s="309">
        <v>1</v>
      </c>
      <c r="DI140" s="309">
        <v>0</v>
      </c>
      <c r="DJ140" s="309">
        <v>1</v>
      </c>
      <c r="DK140" s="309">
        <v>0</v>
      </c>
      <c r="DL140" s="298">
        <v>0</v>
      </c>
      <c r="DM140" s="298">
        <v>0</v>
      </c>
      <c r="DN140" s="298">
        <v>0</v>
      </c>
      <c r="DO140" s="298">
        <v>0</v>
      </c>
      <c r="DP140" s="306">
        <v>0</v>
      </c>
      <c r="DQ140" s="306">
        <v>0</v>
      </c>
      <c r="DR140" s="306">
        <v>0</v>
      </c>
      <c r="DS140" s="306">
        <v>0</v>
      </c>
      <c r="DT140" s="297">
        <v>0</v>
      </c>
      <c r="DU140" s="297">
        <v>0</v>
      </c>
      <c r="DV140" s="297">
        <v>0</v>
      </c>
      <c r="DW140" s="297">
        <v>0</v>
      </c>
      <c r="DX140" s="306">
        <v>0</v>
      </c>
      <c r="DY140" s="306">
        <v>0</v>
      </c>
      <c r="DZ140" s="306">
        <v>0</v>
      </c>
      <c r="EA140" s="306">
        <v>0</v>
      </c>
      <c r="EB140" s="307">
        <v>0</v>
      </c>
      <c r="EC140" s="307">
        <v>1</v>
      </c>
    </row>
    <row r="141" spans="1:136" x14ac:dyDescent="0.35">
      <c r="A141" s="294">
        <v>17216</v>
      </c>
      <c r="B141" s="343">
        <v>42378</v>
      </c>
      <c r="C141" s="344">
        <v>0.45833333333333331</v>
      </c>
      <c r="D141" s="294">
        <v>1</v>
      </c>
      <c r="E141" s="294">
        <v>0</v>
      </c>
      <c r="F141" s="294">
        <v>61</v>
      </c>
      <c r="G141" s="294">
        <v>165</v>
      </c>
      <c r="H141" s="294">
        <v>70</v>
      </c>
      <c r="I141" s="294" t="s">
        <v>758</v>
      </c>
      <c r="J141" s="296">
        <v>1</v>
      </c>
      <c r="K141" s="296">
        <v>0</v>
      </c>
      <c r="L141" s="296">
        <v>0</v>
      </c>
      <c r="M141" s="297">
        <v>1</v>
      </c>
      <c r="N141" s="297">
        <v>0</v>
      </c>
      <c r="O141" s="297">
        <v>0</v>
      </c>
      <c r="P141" s="298">
        <v>150</v>
      </c>
      <c r="Q141" s="299">
        <v>0</v>
      </c>
      <c r="R141" s="299">
        <v>0</v>
      </c>
      <c r="S141" s="299">
        <v>1</v>
      </c>
      <c r="T141" s="299">
        <v>0</v>
      </c>
      <c r="U141" s="300">
        <v>1</v>
      </c>
      <c r="V141" s="300">
        <v>0</v>
      </c>
      <c r="W141" s="300">
        <v>0</v>
      </c>
      <c r="X141" s="300">
        <v>0</v>
      </c>
      <c r="Y141" s="300">
        <v>0</v>
      </c>
      <c r="Z141" s="300">
        <v>0</v>
      </c>
      <c r="AA141" s="300">
        <v>0</v>
      </c>
      <c r="AB141" s="300">
        <v>0</v>
      </c>
      <c r="AC141" s="305">
        <v>1</v>
      </c>
      <c r="AD141" s="305">
        <v>0</v>
      </c>
      <c r="AE141" s="305">
        <v>0</v>
      </c>
      <c r="AF141" s="305">
        <v>0</v>
      </c>
      <c r="AG141" s="305">
        <v>0</v>
      </c>
      <c r="AH141" s="303">
        <v>1</v>
      </c>
      <c r="AI141" s="303">
        <v>0</v>
      </c>
      <c r="AJ141" s="303">
        <v>0</v>
      </c>
      <c r="AK141" s="303">
        <v>0</v>
      </c>
      <c r="AL141" s="303">
        <v>0</v>
      </c>
      <c r="AM141" s="304">
        <v>0</v>
      </c>
      <c r="AN141" s="304">
        <v>0</v>
      </c>
      <c r="AO141" s="304">
        <v>1</v>
      </c>
      <c r="AP141" s="304">
        <v>0</v>
      </c>
      <c r="AQ141" s="300">
        <v>0</v>
      </c>
      <c r="AR141" s="300">
        <v>1</v>
      </c>
      <c r="AS141" s="300">
        <v>0</v>
      </c>
      <c r="AT141" s="305">
        <v>0</v>
      </c>
      <c r="AU141" s="305">
        <v>1</v>
      </c>
      <c r="AV141" s="305">
        <v>0</v>
      </c>
      <c r="AW141" s="306">
        <v>0</v>
      </c>
      <c r="AX141" s="306">
        <v>0</v>
      </c>
      <c r="AY141" s="306">
        <v>1</v>
      </c>
      <c r="AZ141" s="306">
        <v>0</v>
      </c>
      <c r="BA141" s="306">
        <v>0</v>
      </c>
      <c r="BB141" s="305">
        <v>1</v>
      </c>
      <c r="BC141" s="305">
        <v>0</v>
      </c>
      <c r="BD141" s="305">
        <v>0</v>
      </c>
      <c r="BE141" s="305">
        <v>0</v>
      </c>
      <c r="BF141" s="300">
        <v>0</v>
      </c>
      <c r="BG141" s="300">
        <v>0</v>
      </c>
      <c r="BH141" s="300">
        <v>1</v>
      </c>
      <c r="BI141" s="300">
        <v>0</v>
      </c>
      <c r="BJ141" s="300">
        <v>0</v>
      </c>
      <c r="BK141" s="297">
        <v>0</v>
      </c>
      <c r="BL141" s="297">
        <v>0</v>
      </c>
      <c r="BM141" s="297">
        <v>1</v>
      </c>
      <c r="BN141" s="297">
        <v>0</v>
      </c>
      <c r="BO141" s="297">
        <v>0</v>
      </c>
      <c r="BP141" s="297">
        <v>0</v>
      </c>
      <c r="BQ141" s="297">
        <v>0</v>
      </c>
      <c r="BR141" s="297">
        <v>0</v>
      </c>
      <c r="BS141" s="305">
        <v>0</v>
      </c>
      <c r="BT141" s="305">
        <v>0</v>
      </c>
      <c r="BU141" s="305">
        <v>1</v>
      </c>
      <c r="BV141" s="305">
        <v>0</v>
      </c>
      <c r="BW141" s="307">
        <v>1</v>
      </c>
      <c r="BX141" s="307">
        <v>0</v>
      </c>
      <c r="BY141" s="307">
        <v>0</v>
      </c>
      <c r="BZ141" s="307">
        <v>0</v>
      </c>
      <c r="CA141" s="307">
        <v>0</v>
      </c>
      <c r="CB141" s="307">
        <v>0</v>
      </c>
      <c r="CC141" s="307">
        <v>1</v>
      </c>
      <c r="CD141" s="300">
        <v>0</v>
      </c>
      <c r="CE141" s="300">
        <v>1</v>
      </c>
      <c r="CF141" s="300">
        <v>0</v>
      </c>
      <c r="CG141" s="300">
        <v>0</v>
      </c>
      <c r="CH141" s="300">
        <v>0</v>
      </c>
      <c r="CI141" s="304">
        <v>0</v>
      </c>
      <c r="CJ141" s="304">
        <v>1</v>
      </c>
      <c r="CK141" s="297">
        <v>0</v>
      </c>
      <c r="CL141" s="297">
        <v>1</v>
      </c>
      <c r="CM141" s="297">
        <v>0</v>
      </c>
      <c r="CN141" s="297">
        <v>0</v>
      </c>
      <c r="CO141" s="307">
        <v>1</v>
      </c>
      <c r="CP141" s="307">
        <v>0</v>
      </c>
      <c r="CQ141" s="307">
        <v>0</v>
      </c>
      <c r="CR141" s="307">
        <v>0</v>
      </c>
      <c r="CS141" s="307">
        <v>0</v>
      </c>
      <c r="CT141" s="307">
        <v>0</v>
      </c>
      <c r="CU141" s="307">
        <v>0</v>
      </c>
      <c r="CV141" s="307">
        <v>0</v>
      </c>
      <c r="CW141" s="307">
        <v>1</v>
      </c>
      <c r="CX141" s="305">
        <v>0</v>
      </c>
      <c r="CY141" s="305">
        <v>1</v>
      </c>
      <c r="CZ141" s="303">
        <v>1</v>
      </c>
      <c r="DA141" s="303">
        <v>0</v>
      </c>
      <c r="DB141" s="303">
        <v>1</v>
      </c>
      <c r="DC141" s="303">
        <v>1</v>
      </c>
      <c r="DD141" s="305">
        <v>0</v>
      </c>
      <c r="DE141" s="305">
        <v>0</v>
      </c>
      <c r="DF141" s="305">
        <v>0</v>
      </c>
      <c r="DG141" s="305">
        <v>0</v>
      </c>
      <c r="DH141" s="309">
        <v>1</v>
      </c>
      <c r="DI141" s="309">
        <v>0</v>
      </c>
      <c r="DJ141" s="309">
        <v>1</v>
      </c>
      <c r="DK141" s="309">
        <v>1</v>
      </c>
      <c r="DL141" s="298">
        <v>0</v>
      </c>
      <c r="DM141" s="298">
        <v>0</v>
      </c>
      <c r="DN141" s="298">
        <v>0</v>
      </c>
      <c r="DO141" s="298">
        <v>0</v>
      </c>
      <c r="DP141" s="306">
        <v>0</v>
      </c>
      <c r="DQ141" s="306">
        <v>0</v>
      </c>
      <c r="DR141" s="306">
        <v>0</v>
      </c>
      <c r="DS141" s="306">
        <v>0</v>
      </c>
      <c r="DT141" s="297">
        <v>0</v>
      </c>
      <c r="DU141" s="297">
        <v>0</v>
      </c>
      <c r="DV141" s="297">
        <v>0</v>
      </c>
      <c r="DW141" s="297">
        <v>0</v>
      </c>
      <c r="DX141" s="306">
        <v>0</v>
      </c>
      <c r="DY141" s="306">
        <v>0</v>
      </c>
      <c r="DZ141" s="306">
        <v>0</v>
      </c>
      <c r="EA141" s="306">
        <v>0</v>
      </c>
      <c r="EB141" s="307">
        <v>1</v>
      </c>
      <c r="EC141" s="307">
        <v>0</v>
      </c>
      <c r="ED141" s="310">
        <v>0</v>
      </c>
      <c r="EE141" s="310">
        <v>1</v>
      </c>
      <c r="EF141" s="311" t="s">
        <v>26</v>
      </c>
    </row>
    <row r="142" spans="1:136" x14ac:dyDescent="0.35">
      <c r="A142" s="294">
        <v>16847</v>
      </c>
      <c r="B142" s="343">
        <v>42368</v>
      </c>
      <c r="C142" s="344">
        <v>0.42708333333333331</v>
      </c>
      <c r="D142" s="294">
        <v>0</v>
      </c>
      <c r="E142" s="294">
        <v>1</v>
      </c>
      <c r="F142" s="294">
        <v>51</v>
      </c>
      <c r="G142" s="294">
        <v>165</v>
      </c>
      <c r="H142" s="294">
        <v>72</v>
      </c>
      <c r="I142" s="294" t="s">
        <v>758</v>
      </c>
      <c r="J142" s="296">
        <v>1</v>
      </c>
      <c r="K142" s="296">
        <v>0</v>
      </c>
      <c r="L142" s="296">
        <v>0</v>
      </c>
      <c r="M142" s="297">
        <v>1</v>
      </c>
      <c r="N142" s="297">
        <v>0</v>
      </c>
      <c r="O142" s="297">
        <v>0</v>
      </c>
      <c r="P142" s="298">
        <v>0</v>
      </c>
      <c r="Q142" s="299">
        <v>0</v>
      </c>
      <c r="R142" s="299">
        <v>1</v>
      </c>
      <c r="S142" s="299">
        <v>0</v>
      </c>
      <c r="T142" s="299">
        <v>0</v>
      </c>
      <c r="U142" s="300">
        <v>0</v>
      </c>
      <c r="V142" s="300">
        <v>0</v>
      </c>
      <c r="W142" s="300">
        <v>1</v>
      </c>
      <c r="X142" s="300">
        <v>0</v>
      </c>
      <c r="Y142" s="300">
        <v>0</v>
      </c>
      <c r="Z142" s="300">
        <v>0</v>
      </c>
      <c r="AA142" s="300">
        <v>0</v>
      </c>
      <c r="AB142" s="300">
        <v>0</v>
      </c>
      <c r="AC142" s="305">
        <v>1</v>
      </c>
      <c r="AD142" s="305">
        <v>0</v>
      </c>
      <c r="AE142" s="305">
        <v>0</v>
      </c>
      <c r="AF142" s="305">
        <v>0</v>
      </c>
      <c r="AG142" s="305">
        <v>0</v>
      </c>
      <c r="AH142" s="303">
        <v>1</v>
      </c>
      <c r="AI142" s="303">
        <v>0</v>
      </c>
      <c r="AJ142" s="303">
        <v>0</v>
      </c>
      <c r="AK142" s="303">
        <v>0</v>
      </c>
      <c r="AL142" s="303">
        <v>0</v>
      </c>
      <c r="AM142" s="304">
        <v>0</v>
      </c>
      <c r="AN142" s="304">
        <v>0</v>
      </c>
      <c r="AO142" s="304">
        <v>1</v>
      </c>
      <c r="AP142" s="304">
        <v>0</v>
      </c>
      <c r="AQ142" s="300">
        <v>1</v>
      </c>
      <c r="AR142" s="300">
        <v>0</v>
      </c>
      <c r="AS142" s="300">
        <v>0</v>
      </c>
      <c r="AT142" s="305">
        <v>1</v>
      </c>
      <c r="AU142" s="305">
        <v>0</v>
      </c>
      <c r="AV142" s="305">
        <v>0</v>
      </c>
      <c r="AW142" s="306">
        <v>0</v>
      </c>
      <c r="AX142" s="306">
        <v>0</v>
      </c>
      <c r="AY142" s="306">
        <v>1</v>
      </c>
      <c r="AZ142" s="306">
        <v>0</v>
      </c>
      <c r="BA142" s="306">
        <v>0</v>
      </c>
      <c r="BB142" s="305">
        <v>1</v>
      </c>
      <c r="BC142" s="305">
        <v>0</v>
      </c>
      <c r="BD142" s="305">
        <v>0</v>
      </c>
      <c r="BE142" s="305">
        <v>0</v>
      </c>
      <c r="BF142" s="300">
        <v>0</v>
      </c>
      <c r="BG142" s="300">
        <v>0</v>
      </c>
      <c r="BH142" s="300">
        <v>0</v>
      </c>
      <c r="BI142" s="300">
        <v>0</v>
      </c>
      <c r="BJ142" s="300">
        <v>1</v>
      </c>
      <c r="BK142" s="297">
        <v>0</v>
      </c>
      <c r="BL142" s="297">
        <v>0</v>
      </c>
      <c r="BM142" s="297">
        <v>0</v>
      </c>
      <c r="BN142" s="297">
        <v>0</v>
      </c>
      <c r="BO142" s="297">
        <v>1</v>
      </c>
      <c r="BP142" s="297">
        <v>0</v>
      </c>
      <c r="BQ142" s="297">
        <v>0</v>
      </c>
      <c r="BR142" s="297">
        <v>0</v>
      </c>
      <c r="BS142" s="305">
        <v>0</v>
      </c>
      <c r="BT142" s="305">
        <v>0</v>
      </c>
      <c r="BU142" s="305">
        <v>1</v>
      </c>
      <c r="BV142" s="305">
        <v>0</v>
      </c>
      <c r="BW142" s="307">
        <v>0</v>
      </c>
      <c r="BX142" s="307">
        <v>0</v>
      </c>
      <c r="BY142" s="307">
        <v>1</v>
      </c>
      <c r="BZ142" s="307">
        <v>0</v>
      </c>
      <c r="CA142" s="307">
        <v>0</v>
      </c>
      <c r="CB142" s="307">
        <v>0</v>
      </c>
      <c r="CC142" s="307">
        <v>1</v>
      </c>
      <c r="CD142" s="300">
        <v>0</v>
      </c>
      <c r="CE142" s="300">
        <v>1</v>
      </c>
      <c r="CF142" s="300">
        <v>0</v>
      </c>
      <c r="CG142" s="300">
        <v>0</v>
      </c>
      <c r="CH142" s="300">
        <v>0</v>
      </c>
      <c r="CI142" s="304">
        <v>1</v>
      </c>
      <c r="CJ142" s="304">
        <v>0</v>
      </c>
      <c r="CK142" s="297">
        <v>0</v>
      </c>
      <c r="CL142" s="297">
        <v>1</v>
      </c>
      <c r="CM142" s="297">
        <v>0</v>
      </c>
      <c r="CN142" s="297">
        <v>0</v>
      </c>
      <c r="CO142" s="307">
        <v>1</v>
      </c>
      <c r="CP142" s="307">
        <v>0</v>
      </c>
      <c r="CQ142" s="307">
        <v>0</v>
      </c>
      <c r="CZ142" s="303">
        <v>1</v>
      </c>
      <c r="DA142" s="303">
        <v>0</v>
      </c>
      <c r="DB142" s="303">
        <v>0</v>
      </c>
      <c r="DC142" s="303">
        <v>1</v>
      </c>
      <c r="DD142" s="305">
        <v>0</v>
      </c>
      <c r="DE142" s="305">
        <v>0</v>
      </c>
      <c r="DF142" s="305">
        <v>0</v>
      </c>
      <c r="DG142" s="305">
        <v>0</v>
      </c>
      <c r="DH142" s="309">
        <v>1</v>
      </c>
      <c r="DI142" s="309">
        <v>0</v>
      </c>
      <c r="DJ142" s="309">
        <v>0</v>
      </c>
      <c r="DK142" s="309">
        <v>1</v>
      </c>
      <c r="DL142" s="298">
        <v>0</v>
      </c>
      <c r="DM142" s="298">
        <v>0</v>
      </c>
      <c r="DN142" s="298">
        <v>0</v>
      </c>
      <c r="DO142" s="298">
        <v>0</v>
      </c>
      <c r="DP142" s="306">
        <v>0</v>
      </c>
      <c r="DQ142" s="306">
        <v>0</v>
      </c>
      <c r="DR142" s="306">
        <v>0</v>
      </c>
      <c r="DS142" s="306">
        <v>0</v>
      </c>
      <c r="DT142" s="297">
        <v>0</v>
      </c>
      <c r="DU142" s="297">
        <v>0</v>
      </c>
      <c r="DV142" s="297">
        <v>0</v>
      </c>
      <c r="DW142" s="297">
        <v>0</v>
      </c>
      <c r="DX142" s="306">
        <v>0</v>
      </c>
      <c r="DY142" s="306">
        <v>0</v>
      </c>
      <c r="DZ142" s="306">
        <v>0</v>
      </c>
      <c r="EA142" s="306">
        <v>0</v>
      </c>
      <c r="EB142" s="307">
        <v>0</v>
      </c>
      <c r="EC142" s="307">
        <v>1</v>
      </c>
    </row>
    <row r="143" spans="1:136" x14ac:dyDescent="0.35">
      <c r="A143" s="294">
        <v>17222</v>
      </c>
      <c r="B143" s="343">
        <v>42378</v>
      </c>
      <c r="C143" s="344">
        <v>0.52083333333333337</v>
      </c>
      <c r="D143" s="294">
        <v>0</v>
      </c>
      <c r="E143" s="294">
        <v>1</v>
      </c>
      <c r="F143" s="294">
        <v>39</v>
      </c>
      <c r="G143" s="294">
        <v>176</v>
      </c>
      <c r="H143" s="294">
        <v>76</v>
      </c>
      <c r="I143" s="294" t="s">
        <v>758</v>
      </c>
      <c r="J143" s="296">
        <v>1</v>
      </c>
      <c r="K143" s="296">
        <v>0</v>
      </c>
      <c r="L143" s="296">
        <v>0</v>
      </c>
      <c r="M143" s="297">
        <v>1</v>
      </c>
      <c r="N143" s="297">
        <v>0</v>
      </c>
      <c r="O143" s="297">
        <v>0</v>
      </c>
      <c r="P143" s="298">
        <v>163</v>
      </c>
      <c r="Q143" s="299">
        <v>0</v>
      </c>
      <c r="R143" s="299">
        <v>1</v>
      </c>
      <c r="S143" s="299">
        <v>0</v>
      </c>
      <c r="T143" s="299">
        <v>0</v>
      </c>
      <c r="U143" s="300">
        <v>0</v>
      </c>
      <c r="V143" s="300">
        <v>0</v>
      </c>
      <c r="W143" s="300">
        <v>0</v>
      </c>
      <c r="X143" s="300">
        <v>0</v>
      </c>
      <c r="Y143" s="300">
        <v>0</v>
      </c>
      <c r="Z143" s="300">
        <v>1</v>
      </c>
      <c r="AA143" s="300">
        <v>0</v>
      </c>
      <c r="AB143" s="300">
        <v>0</v>
      </c>
      <c r="AC143" s="305">
        <v>0</v>
      </c>
      <c r="AD143" s="305">
        <v>0</v>
      </c>
      <c r="AE143" s="305">
        <v>1</v>
      </c>
      <c r="AF143" s="305">
        <v>0</v>
      </c>
      <c r="AG143" s="305">
        <v>0</v>
      </c>
      <c r="AH143" s="303">
        <v>1</v>
      </c>
      <c r="AI143" s="303">
        <v>0</v>
      </c>
      <c r="AJ143" s="303">
        <v>0</v>
      </c>
      <c r="AK143" s="303">
        <v>0</v>
      </c>
      <c r="AL143" s="303">
        <v>0</v>
      </c>
      <c r="AM143" s="304">
        <v>0</v>
      </c>
      <c r="AN143" s="304">
        <v>0</v>
      </c>
      <c r="AO143" s="304">
        <v>0</v>
      </c>
      <c r="AP143" s="304">
        <v>1</v>
      </c>
      <c r="AQ143" s="300">
        <v>0</v>
      </c>
      <c r="AR143" s="300">
        <v>1</v>
      </c>
      <c r="AS143" s="300">
        <v>0</v>
      </c>
      <c r="AT143" s="305">
        <v>0</v>
      </c>
      <c r="AU143" s="305">
        <v>1</v>
      </c>
      <c r="AV143" s="305">
        <v>0</v>
      </c>
      <c r="AW143" s="306">
        <v>0</v>
      </c>
      <c r="AX143" s="306">
        <v>0</v>
      </c>
      <c r="AY143" s="306">
        <v>1</v>
      </c>
      <c r="AZ143" s="306">
        <v>0</v>
      </c>
      <c r="BA143" s="306">
        <v>0</v>
      </c>
      <c r="BB143" s="305">
        <v>1</v>
      </c>
      <c r="BC143" s="305">
        <v>0</v>
      </c>
      <c r="BD143" s="305">
        <v>0</v>
      </c>
      <c r="BE143" s="305">
        <v>0</v>
      </c>
      <c r="BF143" s="300">
        <v>0</v>
      </c>
      <c r="BG143" s="300">
        <v>0</v>
      </c>
      <c r="BH143" s="300">
        <v>0</v>
      </c>
      <c r="BI143" s="300">
        <v>1</v>
      </c>
      <c r="BJ143" s="300">
        <v>0</v>
      </c>
      <c r="BK143" s="297">
        <v>0</v>
      </c>
      <c r="BL143" s="297">
        <v>1</v>
      </c>
      <c r="BM143" s="297">
        <v>0</v>
      </c>
      <c r="BN143" s="297">
        <v>0</v>
      </c>
      <c r="BO143" s="297">
        <v>0</v>
      </c>
      <c r="BP143" s="297">
        <v>1</v>
      </c>
      <c r="BQ143" s="297">
        <v>0</v>
      </c>
      <c r="BR143" s="297">
        <v>0</v>
      </c>
      <c r="BS143" s="305">
        <v>0</v>
      </c>
      <c r="BT143" s="305">
        <v>1</v>
      </c>
      <c r="BU143" s="305">
        <v>0</v>
      </c>
      <c r="BV143" s="305">
        <v>0</v>
      </c>
      <c r="BW143" s="307">
        <v>0</v>
      </c>
      <c r="BX143" s="307">
        <v>1</v>
      </c>
      <c r="BY143" s="307">
        <v>0</v>
      </c>
      <c r="BZ143" s="307">
        <v>0</v>
      </c>
      <c r="CA143" s="307">
        <v>0</v>
      </c>
      <c r="CB143" s="307">
        <v>1</v>
      </c>
      <c r="CC143" s="307">
        <v>0</v>
      </c>
      <c r="CD143" s="300">
        <v>0</v>
      </c>
      <c r="CE143" s="300">
        <v>1</v>
      </c>
      <c r="CF143" s="300">
        <v>0</v>
      </c>
      <c r="CG143" s="300">
        <v>0</v>
      </c>
      <c r="CH143" s="300">
        <v>0</v>
      </c>
      <c r="CI143" s="304">
        <v>1</v>
      </c>
      <c r="CJ143" s="304">
        <v>0</v>
      </c>
      <c r="CK143" s="297">
        <v>0</v>
      </c>
      <c r="CL143" s="297">
        <v>1</v>
      </c>
      <c r="CM143" s="297">
        <v>0</v>
      </c>
      <c r="CN143" s="297">
        <v>0</v>
      </c>
      <c r="CO143" s="307">
        <v>1</v>
      </c>
      <c r="CP143" s="307">
        <v>0</v>
      </c>
      <c r="CQ143" s="307">
        <v>0</v>
      </c>
      <c r="CZ143" s="303">
        <v>0</v>
      </c>
      <c r="DA143" s="303">
        <v>0</v>
      </c>
      <c r="DB143" s="303">
        <v>0</v>
      </c>
      <c r="DC143" s="303">
        <v>0</v>
      </c>
      <c r="DD143" s="305">
        <v>0</v>
      </c>
      <c r="DE143" s="305">
        <v>0</v>
      </c>
      <c r="DF143" s="305">
        <v>0</v>
      </c>
      <c r="DG143" s="305">
        <v>0</v>
      </c>
      <c r="DH143" s="309">
        <v>1</v>
      </c>
      <c r="DI143" s="309">
        <v>0</v>
      </c>
      <c r="DJ143" s="309">
        <v>0</v>
      </c>
      <c r="DK143" s="309">
        <v>1</v>
      </c>
      <c r="DL143" s="298">
        <v>0</v>
      </c>
      <c r="DM143" s="298">
        <v>0</v>
      </c>
      <c r="DN143" s="298">
        <v>0</v>
      </c>
      <c r="DO143" s="298">
        <v>0</v>
      </c>
      <c r="DP143" s="306">
        <v>0</v>
      </c>
      <c r="DQ143" s="306">
        <v>0</v>
      </c>
      <c r="DR143" s="306">
        <v>0</v>
      </c>
      <c r="DS143" s="306">
        <v>0</v>
      </c>
      <c r="DT143" s="297">
        <v>0</v>
      </c>
      <c r="DU143" s="297">
        <v>0</v>
      </c>
      <c r="DV143" s="297">
        <v>0</v>
      </c>
      <c r="DW143" s="297">
        <v>0</v>
      </c>
      <c r="DX143" s="306">
        <v>0</v>
      </c>
      <c r="DY143" s="306">
        <v>0</v>
      </c>
      <c r="DZ143" s="306">
        <v>0</v>
      </c>
      <c r="EA143" s="306">
        <v>0</v>
      </c>
      <c r="EB143" s="307">
        <v>0</v>
      </c>
      <c r="EC143" s="307">
        <v>1</v>
      </c>
    </row>
    <row r="144" spans="1:136" x14ac:dyDescent="0.35">
      <c r="A144" s="294">
        <v>16882</v>
      </c>
      <c r="B144" s="343">
        <v>42368</v>
      </c>
      <c r="C144" s="344">
        <v>0.53125</v>
      </c>
      <c r="D144" s="294">
        <v>0</v>
      </c>
      <c r="E144" s="294">
        <v>1</v>
      </c>
      <c r="F144" s="294">
        <v>13</v>
      </c>
      <c r="G144" s="294">
        <v>165</v>
      </c>
      <c r="H144" s="294">
        <v>51</v>
      </c>
      <c r="I144" s="294" t="s">
        <v>758</v>
      </c>
      <c r="J144" s="296">
        <v>1</v>
      </c>
      <c r="K144" s="296">
        <v>0</v>
      </c>
      <c r="L144" s="296">
        <v>0</v>
      </c>
      <c r="M144" s="297">
        <v>0</v>
      </c>
      <c r="N144" s="297">
        <v>1</v>
      </c>
      <c r="O144" s="297">
        <v>0</v>
      </c>
      <c r="P144" s="298">
        <v>155</v>
      </c>
      <c r="Q144" s="299">
        <v>1</v>
      </c>
      <c r="R144" s="299">
        <v>0</v>
      </c>
      <c r="S144" s="299">
        <v>0</v>
      </c>
      <c r="T144" s="299">
        <v>0</v>
      </c>
      <c r="U144" s="300">
        <v>0</v>
      </c>
      <c r="V144" s="300">
        <v>0</v>
      </c>
      <c r="W144" s="300">
        <v>0</v>
      </c>
      <c r="X144" s="300">
        <v>1</v>
      </c>
      <c r="Y144" s="300">
        <v>0</v>
      </c>
      <c r="Z144" s="300">
        <v>0</v>
      </c>
      <c r="AA144" s="300">
        <v>0</v>
      </c>
      <c r="AB144" s="300">
        <v>0</v>
      </c>
      <c r="AC144" s="305">
        <v>0</v>
      </c>
      <c r="AD144" s="305">
        <v>0</v>
      </c>
      <c r="AE144" s="305">
        <v>0</v>
      </c>
      <c r="AF144" s="305">
        <v>1</v>
      </c>
      <c r="AG144" s="305">
        <v>0</v>
      </c>
      <c r="AH144" s="303">
        <v>0</v>
      </c>
      <c r="AI144" s="303">
        <v>1</v>
      </c>
      <c r="AJ144" s="303">
        <v>0</v>
      </c>
      <c r="AK144" s="303">
        <v>0</v>
      </c>
      <c r="AL144" s="303">
        <v>0</v>
      </c>
      <c r="AM144" s="304">
        <v>0</v>
      </c>
      <c r="AN144" s="304">
        <v>0</v>
      </c>
      <c r="AO144" s="304">
        <v>1</v>
      </c>
      <c r="AP144" s="304">
        <v>0</v>
      </c>
      <c r="AQ144" s="300">
        <v>0</v>
      </c>
      <c r="AR144" s="300">
        <v>1</v>
      </c>
      <c r="AS144" s="300">
        <v>0</v>
      </c>
      <c r="AT144" s="305">
        <v>1</v>
      </c>
      <c r="AU144" s="305">
        <v>0</v>
      </c>
      <c r="AV144" s="305">
        <v>0</v>
      </c>
      <c r="AW144" s="306">
        <v>0</v>
      </c>
      <c r="AX144" s="306">
        <v>0</v>
      </c>
      <c r="AY144" s="306">
        <v>1</v>
      </c>
      <c r="AZ144" s="306">
        <v>0</v>
      </c>
      <c r="BA144" s="306">
        <v>0</v>
      </c>
      <c r="BB144" s="305">
        <v>1</v>
      </c>
      <c r="BC144" s="305">
        <v>0</v>
      </c>
      <c r="BD144" s="305">
        <v>0</v>
      </c>
      <c r="BE144" s="305">
        <v>0</v>
      </c>
      <c r="BF144" s="300">
        <v>0</v>
      </c>
      <c r="BG144" s="300">
        <v>0</v>
      </c>
      <c r="BH144" s="300">
        <v>1</v>
      </c>
      <c r="BI144" s="300">
        <v>0</v>
      </c>
      <c r="BJ144" s="300">
        <v>0</v>
      </c>
      <c r="BK144" s="297">
        <v>1</v>
      </c>
      <c r="BL144" s="297">
        <v>0</v>
      </c>
      <c r="BM144" s="297">
        <v>0</v>
      </c>
      <c r="BN144" s="297">
        <v>0</v>
      </c>
      <c r="BO144" s="297">
        <v>0</v>
      </c>
      <c r="BP144" s="297">
        <v>0</v>
      </c>
      <c r="BQ144" s="297">
        <v>0</v>
      </c>
      <c r="BR144" s="297">
        <v>0</v>
      </c>
      <c r="BS144" s="305">
        <v>1</v>
      </c>
      <c r="BT144" s="305">
        <v>0</v>
      </c>
      <c r="BU144" s="305">
        <v>0</v>
      </c>
      <c r="BV144" s="305">
        <v>0</v>
      </c>
      <c r="BW144" s="307">
        <v>0</v>
      </c>
      <c r="BX144" s="307">
        <v>0</v>
      </c>
      <c r="BY144" s="307">
        <v>0</v>
      </c>
      <c r="BZ144" s="307">
        <v>1</v>
      </c>
      <c r="CA144" s="307">
        <v>0</v>
      </c>
      <c r="CB144" s="307">
        <v>1</v>
      </c>
      <c r="CC144" s="307">
        <v>0</v>
      </c>
      <c r="CD144" s="300">
        <v>0</v>
      </c>
      <c r="CE144" s="300">
        <v>0</v>
      </c>
      <c r="CF144" s="300">
        <v>1</v>
      </c>
      <c r="CG144" s="300">
        <v>0</v>
      </c>
      <c r="CH144" s="300">
        <v>0</v>
      </c>
      <c r="CI144" s="304">
        <v>1</v>
      </c>
      <c r="CJ144" s="304">
        <v>0</v>
      </c>
      <c r="CK144" s="297">
        <v>0</v>
      </c>
      <c r="CL144" s="297">
        <v>0</v>
      </c>
      <c r="CM144" s="297">
        <v>1</v>
      </c>
      <c r="CN144" s="297">
        <v>0</v>
      </c>
      <c r="CO144" s="307">
        <v>0</v>
      </c>
      <c r="CP144" s="307">
        <v>1</v>
      </c>
      <c r="CQ144" s="307">
        <v>0</v>
      </c>
      <c r="CZ144" s="303">
        <v>0</v>
      </c>
      <c r="DA144" s="303">
        <v>0</v>
      </c>
      <c r="DB144" s="303">
        <v>0</v>
      </c>
      <c r="DC144" s="303">
        <v>0</v>
      </c>
      <c r="DD144" s="305">
        <v>0</v>
      </c>
      <c r="DE144" s="305">
        <v>0</v>
      </c>
      <c r="DF144" s="305">
        <v>0</v>
      </c>
      <c r="DG144" s="305">
        <v>0</v>
      </c>
      <c r="DH144" s="309">
        <v>1</v>
      </c>
      <c r="DI144" s="309">
        <v>0</v>
      </c>
      <c r="DJ144" s="309">
        <v>1</v>
      </c>
      <c r="DK144" s="309">
        <v>0</v>
      </c>
      <c r="DL144" s="298">
        <v>0</v>
      </c>
      <c r="DM144" s="298">
        <v>0</v>
      </c>
      <c r="DN144" s="298">
        <v>0</v>
      </c>
      <c r="DO144" s="298">
        <v>0</v>
      </c>
      <c r="DP144" s="306">
        <v>0</v>
      </c>
      <c r="DQ144" s="306">
        <v>0</v>
      </c>
      <c r="DR144" s="306">
        <v>0</v>
      </c>
      <c r="DS144" s="306">
        <v>0</v>
      </c>
      <c r="DT144" s="297">
        <v>0</v>
      </c>
      <c r="DU144" s="297">
        <v>0</v>
      </c>
      <c r="DV144" s="297">
        <v>0</v>
      </c>
      <c r="DW144" s="297">
        <v>0</v>
      </c>
      <c r="DX144" s="306">
        <v>0</v>
      </c>
      <c r="DY144" s="306">
        <v>0</v>
      </c>
      <c r="DZ144" s="306">
        <v>0</v>
      </c>
      <c r="EA144" s="306">
        <v>0</v>
      </c>
      <c r="EB144" s="307">
        <v>0</v>
      </c>
      <c r="EC144" s="307">
        <v>1</v>
      </c>
    </row>
    <row r="145" spans="1:138" x14ac:dyDescent="0.35">
      <c r="A145" s="294">
        <v>9376</v>
      </c>
      <c r="B145" s="343">
        <v>42389</v>
      </c>
      <c r="C145" s="344">
        <v>6.25E-2</v>
      </c>
      <c r="D145" s="294">
        <v>0</v>
      </c>
      <c r="E145" s="294">
        <v>1</v>
      </c>
      <c r="F145" s="294">
        <v>51</v>
      </c>
      <c r="G145" s="294">
        <v>160</v>
      </c>
      <c r="H145" s="294">
        <v>0</v>
      </c>
      <c r="I145" s="294" t="s">
        <v>758</v>
      </c>
      <c r="J145" s="296">
        <v>1</v>
      </c>
      <c r="K145" s="296">
        <v>0</v>
      </c>
      <c r="L145" s="296">
        <v>0</v>
      </c>
      <c r="M145" s="297">
        <v>0</v>
      </c>
      <c r="N145" s="297">
        <v>1</v>
      </c>
      <c r="O145" s="297">
        <v>0</v>
      </c>
      <c r="P145" s="298">
        <v>150</v>
      </c>
      <c r="Q145" s="299">
        <v>1</v>
      </c>
      <c r="R145" s="299">
        <v>0</v>
      </c>
      <c r="S145" s="299">
        <v>0</v>
      </c>
      <c r="T145" s="299">
        <v>0</v>
      </c>
      <c r="U145" s="300">
        <v>0</v>
      </c>
      <c r="V145" s="300">
        <v>0</v>
      </c>
      <c r="W145" s="300">
        <v>0</v>
      </c>
      <c r="X145" s="300">
        <v>0</v>
      </c>
      <c r="Y145" s="300">
        <v>0</v>
      </c>
      <c r="Z145" s="300">
        <v>0</v>
      </c>
      <c r="AA145" s="300">
        <v>0</v>
      </c>
      <c r="AB145" s="300">
        <v>0</v>
      </c>
      <c r="AC145" s="305">
        <v>0</v>
      </c>
      <c r="AD145" s="305">
        <v>0</v>
      </c>
      <c r="AE145" s="305">
        <v>1</v>
      </c>
      <c r="AF145" s="305">
        <v>0</v>
      </c>
      <c r="AG145" s="305">
        <v>0</v>
      </c>
      <c r="AH145" s="303">
        <v>1</v>
      </c>
      <c r="AI145" s="303">
        <v>0</v>
      </c>
      <c r="AJ145" s="303">
        <v>0</v>
      </c>
      <c r="AK145" s="303">
        <v>0</v>
      </c>
      <c r="AL145" s="303">
        <v>0</v>
      </c>
      <c r="AM145" s="304">
        <v>1</v>
      </c>
      <c r="AN145" s="304">
        <v>0</v>
      </c>
      <c r="AO145" s="304">
        <v>0</v>
      </c>
      <c r="AP145" s="304">
        <v>0</v>
      </c>
      <c r="AQ145" s="300">
        <v>1</v>
      </c>
      <c r="AR145" s="300">
        <v>0</v>
      </c>
      <c r="AS145" s="300">
        <v>0</v>
      </c>
      <c r="AT145" s="305">
        <v>1</v>
      </c>
      <c r="AU145" s="305">
        <v>0</v>
      </c>
      <c r="AV145" s="305">
        <v>0</v>
      </c>
      <c r="AW145" s="306">
        <v>0</v>
      </c>
      <c r="AX145" s="306">
        <v>0</v>
      </c>
      <c r="AY145" s="306">
        <v>1</v>
      </c>
      <c r="AZ145" s="306">
        <v>0</v>
      </c>
      <c r="BA145" s="306">
        <v>0</v>
      </c>
      <c r="BB145" s="305">
        <v>1</v>
      </c>
      <c r="BC145" s="305">
        <v>0</v>
      </c>
      <c r="BD145" s="305">
        <v>0</v>
      </c>
      <c r="BE145" s="305">
        <v>0</v>
      </c>
      <c r="BF145" s="300">
        <v>0</v>
      </c>
      <c r="BG145" s="300">
        <v>0</v>
      </c>
      <c r="BH145" s="300">
        <v>0</v>
      </c>
      <c r="BI145" s="300">
        <v>1</v>
      </c>
      <c r="BJ145" s="300">
        <v>0</v>
      </c>
      <c r="BK145" s="297">
        <v>0</v>
      </c>
      <c r="BL145" s="297">
        <v>1</v>
      </c>
      <c r="BM145" s="297">
        <v>0</v>
      </c>
      <c r="BN145" s="297">
        <v>0</v>
      </c>
      <c r="BO145" s="297">
        <v>0</v>
      </c>
      <c r="BP145" s="297">
        <v>0</v>
      </c>
      <c r="BQ145" s="297">
        <v>0</v>
      </c>
      <c r="BR145" s="297">
        <v>0</v>
      </c>
      <c r="BS145" s="305">
        <v>0</v>
      </c>
      <c r="BT145" s="305">
        <v>0</v>
      </c>
      <c r="BU145" s="305">
        <v>0</v>
      </c>
      <c r="BV145" s="305">
        <v>0</v>
      </c>
      <c r="BW145" s="307">
        <v>0</v>
      </c>
      <c r="BX145" s="307">
        <v>1</v>
      </c>
      <c r="BY145" s="307">
        <v>0</v>
      </c>
      <c r="BZ145" s="307">
        <v>0</v>
      </c>
      <c r="CA145" s="307">
        <v>0</v>
      </c>
      <c r="CB145" s="307">
        <v>1</v>
      </c>
      <c r="CC145" s="307">
        <v>0</v>
      </c>
      <c r="CD145" s="300">
        <v>0</v>
      </c>
      <c r="CE145" s="300">
        <v>0</v>
      </c>
      <c r="CF145" s="300">
        <v>1</v>
      </c>
      <c r="CG145" s="300">
        <v>0</v>
      </c>
      <c r="CH145" s="300">
        <v>0</v>
      </c>
      <c r="CI145" s="304">
        <v>1</v>
      </c>
      <c r="CJ145" s="304">
        <v>0</v>
      </c>
      <c r="CK145" s="297">
        <v>0</v>
      </c>
      <c r="CL145" s="297">
        <v>0</v>
      </c>
      <c r="CM145" s="297">
        <v>1</v>
      </c>
      <c r="CN145" s="297">
        <v>0</v>
      </c>
      <c r="CO145" s="307">
        <v>1</v>
      </c>
      <c r="CP145" s="307">
        <v>0</v>
      </c>
      <c r="CQ145" s="307">
        <v>0</v>
      </c>
      <c r="CZ145" s="303">
        <v>1</v>
      </c>
      <c r="DA145" s="303">
        <v>0</v>
      </c>
      <c r="DB145" s="303">
        <v>0</v>
      </c>
      <c r="DC145" s="303">
        <v>1</v>
      </c>
      <c r="DD145" s="305">
        <v>0</v>
      </c>
      <c r="DE145" s="305">
        <v>0</v>
      </c>
      <c r="DF145" s="305">
        <v>0</v>
      </c>
      <c r="DG145" s="305">
        <v>0</v>
      </c>
      <c r="DH145" s="309">
        <v>0</v>
      </c>
      <c r="DI145" s="309">
        <v>0</v>
      </c>
      <c r="DJ145" s="309">
        <v>0</v>
      </c>
      <c r="DK145" s="309">
        <v>0</v>
      </c>
      <c r="DL145" s="298">
        <v>0</v>
      </c>
      <c r="DM145" s="298">
        <v>0</v>
      </c>
      <c r="DN145" s="298">
        <v>0</v>
      </c>
      <c r="DO145" s="298">
        <v>0</v>
      </c>
      <c r="DP145" s="306">
        <v>1</v>
      </c>
      <c r="DQ145" s="306">
        <v>0</v>
      </c>
      <c r="DR145" s="306">
        <v>0</v>
      </c>
      <c r="DS145" s="306">
        <v>1</v>
      </c>
      <c r="DT145" s="297">
        <v>0</v>
      </c>
      <c r="DU145" s="297">
        <v>0</v>
      </c>
      <c r="DV145" s="297">
        <v>0</v>
      </c>
      <c r="DW145" s="297">
        <v>0</v>
      </c>
      <c r="DX145" s="306">
        <v>0</v>
      </c>
      <c r="DY145" s="306">
        <v>0</v>
      </c>
      <c r="DZ145" s="306">
        <v>0</v>
      </c>
      <c r="EA145" s="306">
        <v>0</v>
      </c>
      <c r="EB145" s="307">
        <v>0</v>
      </c>
      <c r="EC145" s="307">
        <v>1</v>
      </c>
    </row>
    <row r="146" spans="1:138" x14ac:dyDescent="0.35">
      <c r="A146" s="294">
        <v>18921</v>
      </c>
      <c r="B146" s="343">
        <v>42430</v>
      </c>
      <c r="C146" s="344">
        <v>0.48958333333333331</v>
      </c>
      <c r="D146" s="294">
        <v>1</v>
      </c>
      <c r="E146" s="294">
        <v>0</v>
      </c>
      <c r="F146" s="294">
        <v>47</v>
      </c>
      <c r="G146" s="294">
        <v>155</v>
      </c>
      <c r="H146" s="294">
        <v>65</v>
      </c>
      <c r="I146" s="294" t="s">
        <v>783</v>
      </c>
      <c r="J146" s="296">
        <v>1</v>
      </c>
      <c r="K146" s="296">
        <v>0</v>
      </c>
      <c r="L146" s="296">
        <v>0</v>
      </c>
      <c r="M146" s="297">
        <v>1</v>
      </c>
      <c r="N146" s="297">
        <v>0</v>
      </c>
      <c r="O146" s="297">
        <v>0</v>
      </c>
      <c r="P146" s="298">
        <v>140</v>
      </c>
      <c r="Q146" s="299">
        <v>0</v>
      </c>
      <c r="R146" s="299">
        <v>1</v>
      </c>
      <c r="S146" s="299">
        <v>0</v>
      </c>
      <c r="T146" s="299">
        <v>0</v>
      </c>
      <c r="U146" s="300">
        <v>1</v>
      </c>
      <c r="V146" s="300">
        <v>0</v>
      </c>
      <c r="W146" s="300">
        <v>0</v>
      </c>
      <c r="X146" s="300">
        <v>0</v>
      </c>
      <c r="Y146" s="300">
        <v>0</v>
      </c>
      <c r="Z146" s="300">
        <v>0</v>
      </c>
      <c r="AA146" s="300">
        <v>0</v>
      </c>
      <c r="AB146" s="300">
        <v>0</v>
      </c>
      <c r="AC146" s="305">
        <v>0</v>
      </c>
      <c r="AD146" s="305">
        <v>1</v>
      </c>
      <c r="AE146" s="305">
        <v>0</v>
      </c>
      <c r="AF146" s="305">
        <v>0</v>
      </c>
      <c r="AG146" s="305">
        <v>0</v>
      </c>
      <c r="AH146" s="303">
        <v>1</v>
      </c>
      <c r="AI146" s="303">
        <v>0</v>
      </c>
      <c r="AJ146" s="303">
        <v>0</v>
      </c>
      <c r="AK146" s="303">
        <v>0</v>
      </c>
      <c r="AL146" s="303">
        <v>0</v>
      </c>
      <c r="AM146" s="304">
        <v>1</v>
      </c>
      <c r="AN146" s="304">
        <v>0</v>
      </c>
      <c r="AO146" s="304">
        <v>0</v>
      </c>
      <c r="AP146" s="304">
        <v>0</v>
      </c>
      <c r="AQ146" s="300">
        <v>1</v>
      </c>
      <c r="AR146" s="300">
        <v>0</v>
      </c>
      <c r="AS146" s="300">
        <v>0</v>
      </c>
      <c r="AT146" s="305">
        <v>1</v>
      </c>
      <c r="AU146" s="305">
        <v>0</v>
      </c>
      <c r="AV146" s="305">
        <v>0</v>
      </c>
      <c r="AW146" s="306">
        <v>0</v>
      </c>
      <c r="AX146" s="306">
        <v>0</v>
      </c>
      <c r="AY146" s="306">
        <v>1</v>
      </c>
      <c r="AZ146" s="306">
        <v>0</v>
      </c>
      <c r="BA146" s="306">
        <v>0</v>
      </c>
      <c r="BB146" s="305">
        <v>1</v>
      </c>
      <c r="BC146" s="305">
        <v>0</v>
      </c>
      <c r="BD146" s="305">
        <v>0</v>
      </c>
      <c r="BE146" s="305">
        <v>0</v>
      </c>
      <c r="BF146" s="300">
        <v>0</v>
      </c>
      <c r="BG146" s="300">
        <v>0</v>
      </c>
      <c r="BH146" s="300">
        <v>1</v>
      </c>
      <c r="BI146" s="300">
        <v>0</v>
      </c>
      <c r="BJ146" s="300">
        <v>0</v>
      </c>
      <c r="BK146" s="297">
        <v>0</v>
      </c>
      <c r="BL146" s="297">
        <v>0</v>
      </c>
      <c r="BM146" s="297">
        <v>0</v>
      </c>
      <c r="BN146" s="297">
        <v>0</v>
      </c>
      <c r="BO146" s="297">
        <v>1</v>
      </c>
      <c r="BP146" s="297">
        <v>0</v>
      </c>
      <c r="BQ146" s="297">
        <v>0</v>
      </c>
      <c r="BR146" s="297">
        <v>0</v>
      </c>
      <c r="BS146" s="305">
        <v>1</v>
      </c>
      <c r="BT146" s="305">
        <v>0</v>
      </c>
      <c r="BU146" s="305">
        <v>0</v>
      </c>
      <c r="BV146" s="305">
        <v>0</v>
      </c>
      <c r="BW146" s="307">
        <v>1</v>
      </c>
      <c r="BX146" s="307">
        <v>0</v>
      </c>
      <c r="BY146" s="307">
        <v>0</v>
      </c>
      <c r="BZ146" s="307">
        <v>0</v>
      </c>
      <c r="CA146" s="307">
        <v>0</v>
      </c>
      <c r="CB146" s="307">
        <v>0</v>
      </c>
      <c r="CC146" s="307">
        <v>1</v>
      </c>
      <c r="CD146" s="300">
        <v>0</v>
      </c>
      <c r="CE146" s="300">
        <v>1</v>
      </c>
      <c r="CF146" s="300">
        <v>0</v>
      </c>
      <c r="CG146" s="300">
        <v>0</v>
      </c>
      <c r="CH146" s="300">
        <v>1</v>
      </c>
      <c r="CI146" s="304">
        <v>1</v>
      </c>
      <c r="CJ146" s="304">
        <v>0</v>
      </c>
      <c r="CK146" s="297">
        <v>0</v>
      </c>
      <c r="CL146" s="297">
        <v>1</v>
      </c>
      <c r="CM146" s="297">
        <v>0</v>
      </c>
      <c r="CN146" s="297">
        <v>0</v>
      </c>
      <c r="CO146" s="307">
        <v>1</v>
      </c>
      <c r="CP146" s="307">
        <v>0</v>
      </c>
      <c r="CQ146" s="307">
        <v>0</v>
      </c>
      <c r="CR146" s="307">
        <v>0</v>
      </c>
      <c r="CS146" s="307">
        <v>0</v>
      </c>
      <c r="CT146" s="307">
        <v>0</v>
      </c>
      <c r="CU146" s="307">
        <v>0</v>
      </c>
      <c r="CV146" s="307">
        <v>1</v>
      </c>
      <c r="CW146" s="307">
        <v>0</v>
      </c>
      <c r="CX146" s="305">
        <v>0</v>
      </c>
      <c r="CY146" s="305">
        <v>1</v>
      </c>
      <c r="CZ146" s="303">
        <v>0</v>
      </c>
      <c r="DA146" s="303">
        <v>1</v>
      </c>
      <c r="DB146" s="303">
        <v>0</v>
      </c>
      <c r="DC146" s="303">
        <v>1</v>
      </c>
      <c r="DD146" s="305">
        <v>0</v>
      </c>
      <c r="DE146" s="305">
        <v>0</v>
      </c>
      <c r="DF146" s="305">
        <v>0</v>
      </c>
      <c r="DG146" s="305">
        <v>0</v>
      </c>
      <c r="DH146" s="309">
        <v>0</v>
      </c>
      <c r="DI146" s="309">
        <v>0</v>
      </c>
      <c r="DJ146" s="309">
        <v>0</v>
      </c>
      <c r="DK146" s="309">
        <v>0</v>
      </c>
      <c r="DL146" s="298">
        <v>0</v>
      </c>
      <c r="DM146" s="298">
        <v>0</v>
      </c>
      <c r="DN146" s="298">
        <v>0</v>
      </c>
      <c r="DO146" s="298">
        <v>0</v>
      </c>
      <c r="DP146" s="306">
        <v>0</v>
      </c>
      <c r="DQ146" s="306">
        <v>0</v>
      </c>
      <c r="DR146" s="306">
        <v>0</v>
      </c>
      <c r="DS146" s="306">
        <v>0</v>
      </c>
      <c r="DT146" s="297">
        <v>0</v>
      </c>
      <c r="DU146" s="297">
        <v>0</v>
      </c>
      <c r="DV146" s="297">
        <v>0</v>
      </c>
      <c r="DW146" s="297">
        <v>0</v>
      </c>
      <c r="DX146" s="306">
        <v>0</v>
      </c>
      <c r="DY146" s="306">
        <v>0</v>
      </c>
      <c r="DZ146" s="306">
        <v>0</v>
      </c>
      <c r="EA146" s="306">
        <v>0</v>
      </c>
      <c r="EB146" s="307">
        <v>0</v>
      </c>
      <c r="EC146" s="307">
        <v>1</v>
      </c>
    </row>
    <row r="147" spans="1:138" x14ac:dyDescent="0.35">
      <c r="A147" s="294">
        <v>18903</v>
      </c>
      <c r="B147" s="343">
        <v>42428</v>
      </c>
      <c r="C147" s="344">
        <v>0.63541666666666663</v>
      </c>
      <c r="D147" s="294">
        <v>1</v>
      </c>
      <c r="E147" s="294">
        <v>0</v>
      </c>
      <c r="F147" s="294">
        <v>62</v>
      </c>
      <c r="G147" s="294">
        <v>158</v>
      </c>
      <c r="H147" s="294">
        <v>64</v>
      </c>
      <c r="I147" s="294" t="s">
        <v>758</v>
      </c>
      <c r="J147" s="296">
        <v>1</v>
      </c>
      <c r="K147" s="296">
        <v>0</v>
      </c>
      <c r="L147" s="296">
        <v>0</v>
      </c>
      <c r="M147" s="297">
        <v>0</v>
      </c>
      <c r="N147" s="297">
        <v>1</v>
      </c>
      <c r="O147" s="297">
        <v>0</v>
      </c>
      <c r="P147" s="298">
        <v>145</v>
      </c>
      <c r="Q147" s="299">
        <v>1</v>
      </c>
      <c r="R147" s="299">
        <v>0</v>
      </c>
      <c r="S147" s="299">
        <v>0</v>
      </c>
      <c r="T147" s="299">
        <v>0</v>
      </c>
      <c r="U147" s="300">
        <v>1</v>
      </c>
      <c r="V147" s="300">
        <v>0</v>
      </c>
      <c r="W147" s="300">
        <v>0</v>
      </c>
      <c r="X147" s="300">
        <v>0</v>
      </c>
      <c r="Y147" s="300">
        <v>0</v>
      </c>
      <c r="Z147" s="300">
        <v>0</v>
      </c>
      <c r="AA147" s="300">
        <v>0</v>
      </c>
      <c r="AB147" s="300">
        <v>0</v>
      </c>
      <c r="AC147" s="305">
        <v>1</v>
      </c>
      <c r="AD147" s="305">
        <v>0</v>
      </c>
      <c r="AE147" s="305">
        <v>0</v>
      </c>
      <c r="AF147" s="305">
        <v>0</v>
      </c>
      <c r="AG147" s="305">
        <v>0</v>
      </c>
      <c r="AH147" s="303">
        <v>1</v>
      </c>
      <c r="AI147" s="303">
        <v>0</v>
      </c>
      <c r="AJ147" s="303">
        <v>0</v>
      </c>
      <c r="AK147" s="303">
        <v>0</v>
      </c>
      <c r="AL147" s="303">
        <v>0</v>
      </c>
      <c r="AM147" s="304">
        <v>1</v>
      </c>
      <c r="AN147" s="304">
        <v>0</v>
      </c>
      <c r="AO147" s="304">
        <v>0</v>
      </c>
      <c r="AP147" s="304">
        <v>0</v>
      </c>
      <c r="AQ147" s="300">
        <v>1</v>
      </c>
      <c r="AR147" s="300">
        <v>0</v>
      </c>
      <c r="AS147" s="300">
        <v>0</v>
      </c>
      <c r="AT147" s="305">
        <v>0</v>
      </c>
      <c r="AU147" s="305">
        <v>1</v>
      </c>
      <c r="AV147" s="305">
        <v>0</v>
      </c>
      <c r="AW147" s="306">
        <v>0</v>
      </c>
      <c r="AX147" s="306">
        <v>1</v>
      </c>
      <c r="AY147" s="306">
        <v>0</v>
      </c>
      <c r="AZ147" s="306">
        <v>0</v>
      </c>
      <c r="BA147" s="306">
        <v>0</v>
      </c>
      <c r="BB147" s="305">
        <v>1</v>
      </c>
      <c r="BC147" s="305">
        <v>0</v>
      </c>
      <c r="BD147" s="305">
        <v>0</v>
      </c>
      <c r="BE147" s="305">
        <v>0</v>
      </c>
      <c r="BF147" s="300">
        <v>0</v>
      </c>
      <c r="BG147" s="300">
        <v>0</v>
      </c>
      <c r="BH147" s="300">
        <v>0</v>
      </c>
      <c r="BI147" s="300">
        <v>1</v>
      </c>
      <c r="BJ147" s="300">
        <v>0</v>
      </c>
      <c r="BK147" s="297">
        <v>0</v>
      </c>
      <c r="BL147" s="297">
        <v>0</v>
      </c>
      <c r="BM147" s="297">
        <v>0</v>
      </c>
      <c r="BN147" s="297">
        <v>0</v>
      </c>
      <c r="BO147" s="297">
        <v>1</v>
      </c>
      <c r="BP147" s="297">
        <v>0</v>
      </c>
      <c r="BQ147" s="297">
        <v>0</v>
      </c>
      <c r="BR147" s="297">
        <v>0</v>
      </c>
      <c r="BS147" s="305">
        <v>1</v>
      </c>
      <c r="BT147" s="305">
        <v>0</v>
      </c>
      <c r="BU147" s="305">
        <v>0</v>
      </c>
      <c r="BV147" s="305">
        <v>0</v>
      </c>
      <c r="BW147" s="307">
        <v>0</v>
      </c>
      <c r="BX147" s="307">
        <v>1</v>
      </c>
      <c r="BY147" s="307">
        <v>0</v>
      </c>
      <c r="BZ147" s="307">
        <v>0</v>
      </c>
      <c r="CA147" s="307">
        <v>0</v>
      </c>
      <c r="CB147" s="307">
        <v>1</v>
      </c>
      <c r="CC147" s="307">
        <v>0</v>
      </c>
      <c r="CD147" s="300">
        <v>0</v>
      </c>
      <c r="CE147" s="300">
        <v>0</v>
      </c>
      <c r="CF147" s="300">
        <v>1</v>
      </c>
      <c r="CG147" s="300">
        <v>0</v>
      </c>
      <c r="CH147" s="300">
        <v>0</v>
      </c>
      <c r="CI147" s="304">
        <v>1</v>
      </c>
      <c r="CJ147" s="304">
        <v>0</v>
      </c>
      <c r="CK147" s="297">
        <v>0</v>
      </c>
      <c r="CL147" s="297">
        <v>0</v>
      </c>
      <c r="CM147" s="297">
        <v>1</v>
      </c>
      <c r="CN147" s="297">
        <v>0</v>
      </c>
      <c r="CO147" s="307">
        <v>1</v>
      </c>
      <c r="CP147" s="307">
        <v>0</v>
      </c>
      <c r="CQ147" s="307">
        <v>0</v>
      </c>
      <c r="CR147" s="307">
        <v>0</v>
      </c>
      <c r="CS147" s="307">
        <v>0</v>
      </c>
      <c r="CT147" s="307">
        <v>0</v>
      </c>
      <c r="CU147" s="307">
        <v>0</v>
      </c>
      <c r="CV147" s="307">
        <v>0</v>
      </c>
      <c r="CW147" s="307">
        <v>1</v>
      </c>
      <c r="CX147" s="305">
        <v>0</v>
      </c>
      <c r="CY147" s="305">
        <v>1</v>
      </c>
      <c r="CZ147" s="303">
        <v>0</v>
      </c>
      <c r="DA147" s="303">
        <v>1</v>
      </c>
      <c r="DB147" s="303">
        <v>1</v>
      </c>
      <c r="DC147" s="303">
        <v>0</v>
      </c>
      <c r="DD147" s="305">
        <v>0</v>
      </c>
      <c r="DE147" s="305">
        <v>0</v>
      </c>
      <c r="DF147" s="305">
        <v>0</v>
      </c>
      <c r="DG147" s="305">
        <v>0</v>
      </c>
      <c r="DH147" s="309">
        <v>0</v>
      </c>
      <c r="DI147" s="309">
        <v>0</v>
      </c>
      <c r="DJ147" s="309">
        <v>0</v>
      </c>
      <c r="DK147" s="309">
        <v>0</v>
      </c>
      <c r="DL147" s="298">
        <v>0</v>
      </c>
      <c r="DM147" s="298">
        <v>0</v>
      </c>
      <c r="DN147" s="298">
        <v>0</v>
      </c>
      <c r="DO147" s="298">
        <v>0</v>
      </c>
      <c r="DP147" s="306">
        <v>0</v>
      </c>
      <c r="DQ147" s="306">
        <v>0</v>
      </c>
      <c r="DR147" s="306">
        <v>0</v>
      </c>
      <c r="DS147" s="306">
        <v>0</v>
      </c>
      <c r="DT147" s="297">
        <v>0</v>
      </c>
      <c r="DU147" s="297">
        <v>0</v>
      </c>
      <c r="DV147" s="297">
        <v>0</v>
      </c>
      <c r="DW147" s="297">
        <v>0</v>
      </c>
      <c r="DX147" s="306">
        <v>0</v>
      </c>
      <c r="DY147" s="306">
        <v>0</v>
      </c>
      <c r="DZ147" s="306">
        <v>0</v>
      </c>
      <c r="EA147" s="306">
        <v>0</v>
      </c>
      <c r="EB147" s="307">
        <v>0</v>
      </c>
      <c r="EC147" s="307">
        <v>1</v>
      </c>
    </row>
    <row r="148" spans="1:138" x14ac:dyDescent="0.35">
      <c r="A148" s="294">
        <v>18883</v>
      </c>
      <c r="B148" s="343">
        <v>42427</v>
      </c>
      <c r="C148" s="344">
        <v>0.64583333333333337</v>
      </c>
      <c r="D148" s="294">
        <v>0</v>
      </c>
      <c r="E148" s="294">
        <v>1</v>
      </c>
      <c r="F148" s="294">
        <v>39</v>
      </c>
      <c r="G148" s="294">
        <v>176</v>
      </c>
      <c r="H148" s="294">
        <v>85</v>
      </c>
      <c r="I148" s="294" t="s">
        <v>758</v>
      </c>
      <c r="J148" s="296">
        <v>1</v>
      </c>
      <c r="K148" s="296">
        <v>0</v>
      </c>
      <c r="L148" s="296">
        <v>0</v>
      </c>
      <c r="M148" s="297">
        <v>0</v>
      </c>
      <c r="N148" s="297">
        <v>1</v>
      </c>
      <c r="O148" s="297">
        <v>0</v>
      </c>
      <c r="P148" s="298">
        <v>156</v>
      </c>
      <c r="Q148" s="299">
        <v>0</v>
      </c>
      <c r="R148" s="299">
        <v>0</v>
      </c>
      <c r="S148" s="299">
        <v>0</v>
      </c>
      <c r="T148" s="299">
        <v>1</v>
      </c>
      <c r="U148" s="300">
        <v>1</v>
      </c>
      <c r="V148" s="300">
        <v>0</v>
      </c>
      <c r="W148" s="300">
        <v>0</v>
      </c>
      <c r="X148" s="300">
        <v>0</v>
      </c>
      <c r="Y148" s="300">
        <v>0</v>
      </c>
      <c r="Z148" s="300">
        <v>0</v>
      </c>
      <c r="AA148" s="300">
        <v>0</v>
      </c>
      <c r="AB148" s="300">
        <v>0</v>
      </c>
      <c r="AC148" s="305">
        <v>0</v>
      </c>
      <c r="AD148" s="305">
        <v>0</v>
      </c>
      <c r="AE148" s="305">
        <v>0</v>
      </c>
      <c r="AF148" s="305">
        <v>1</v>
      </c>
      <c r="AG148" s="305">
        <v>0</v>
      </c>
      <c r="AH148" s="303">
        <v>1</v>
      </c>
      <c r="AI148" s="303">
        <v>0</v>
      </c>
      <c r="AJ148" s="303">
        <v>0</v>
      </c>
      <c r="AK148" s="303">
        <v>0</v>
      </c>
      <c r="AL148" s="303">
        <v>0</v>
      </c>
      <c r="AM148" s="304">
        <v>1</v>
      </c>
      <c r="AN148" s="304">
        <v>0</v>
      </c>
      <c r="AO148" s="304">
        <v>0</v>
      </c>
      <c r="AP148" s="304">
        <v>0</v>
      </c>
      <c r="AQ148" s="300">
        <v>0</v>
      </c>
      <c r="AR148" s="300">
        <v>1</v>
      </c>
      <c r="AS148" s="300">
        <v>0</v>
      </c>
      <c r="AT148" s="305">
        <v>0</v>
      </c>
      <c r="AU148" s="305">
        <v>1</v>
      </c>
      <c r="AV148" s="305">
        <v>0</v>
      </c>
      <c r="AW148" s="306">
        <v>0</v>
      </c>
      <c r="AX148" s="306">
        <v>1</v>
      </c>
      <c r="AY148" s="306">
        <v>0</v>
      </c>
      <c r="AZ148" s="306">
        <v>0</v>
      </c>
      <c r="BA148" s="306">
        <v>0</v>
      </c>
      <c r="BB148" s="305">
        <v>1</v>
      </c>
      <c r="BC148" s="305">
        <v>0</v>
      </c>
      <c r="BD148" s="305">
        <v>0</v>
      </c>
      <c r="BE148" s="305">
        <v>0</v>
      </c>
      <c r="BF148" s="300">
        <v>0</v>
      </c>
      <c r="BG148" s="300">
        <v>0</v>
      </c>
      <c r="BH148" s="300">
        <v>0</v>
      </c>
      <c r="BI148" s="300">
        <v>1</v>
      </c>
      <c r="BJ148" s="300">
        <v>0</v>
      </c>
      <c r="BK148" s="297">
        <v>0</v>
      </c>
      <c r="BL148" s="297">
        <v>1</v>
      </c>
      <c r="BM148" s="297">
        <v>0</v>
      </c>
      <c r="BN148" s="297">
        <v>0</v>
      </c>
      <c r="BO148" s="297">
        <v>0</v>
      </c>
      <c r="BP148" s="297">
        <v>1</v>
      </c>
      <c r="BQ148" s="297">
        <v>0</v>
      </c>
      <c r="BR148" s="297">
        <v>0</v>
      </c>
      <c r="BS148" s="305">
        <v>1</v>
      </c>
      <c r="BT148" s="305">
        <v>0</v>
      </c>
      <c r="BU148" s="305">
        <v>0</v>
      </c>
      <c r="BV148" s="305">
        <v>0</v>
      </c>
      <c r="BW148" s="307">
        <v>0</v>
      </c>
      <c r="BX148" s="307">
        <v>1</v>
      </c>
      <c r="BY148" s="307">
        <v>0</v>
      </c>
      <c r="BZ148" s="307">
        <v>0</v>
      </c>
      <c r="CA148" s="307">
        <v>0</v>
      </c>
      <c r="CB148" s="307">
        <v>0</v>
      </c>
      <c r="CC148" s="307">
        <v>1</v>
      </c>
      <c r="CD148" s="300">
        <v>0</v>
      </c>
      <c r="CE148" s="300">
        <v>0</v>
      </c>
      <c r="CF148" s="300">
        <v>1</v>
      </c>
      <c r="CG148" s="300">
        <v>0</v>
      </c>
      <c r="CH148" s="300">
        <v>0</v>
      </c>
      <c r="CI148" s="304">
        <v>1</v>
      </c>
      <c r="CJ148" s="304">
        <v>0</v>
      </c>
      <c r="CK148" s="297">
        <v>0</v>
      </c>
      <c r="CL148" s="297">
        <v>0</v>
      </c>
      <c r="CM148" s="297">
        <v>1</v>
      </c>
      <c r="CN148" s="297">
        <v>0</v>
      </c>
      <c r="CO148" s="307">
        <v>0</v>
      </c>
      <c r="CP148" s="307">
        <v>1</v>
      </c>
      <c r="CQ148" s="307">
        <v>0</v>
      </c>
      <c r="CZ148" s="303">
        <v>0</v>
      </c>
      <c r="DA148" s="303">
        <v>0</v>
      </c>
      <c r="DB148" s="303">
        <v>0</v>
      </c>
      <c r="DC148" s="303">
        <v>0</v>
      </c>
      <c r="DD148" s="305">
        <v>0</v>
      </c>
      <c r="DE148" s="305">
        <v>0</v>
      </c>
      <c r="DF148" s="305">
        <v>0</v>
      </c>
      <c r="DG148" s="305">
        <v>0</v>
      </c>
      <c r="DH148" s="309">
        <v>1</v>
      </c>
      <c r="DI148" s="309">
        <v>0</v>
      </c>
      <c r="DJ148" s="309">
        <v>1</v>
      </c>
      <c r="DK148" s="309">
        <v>0</v>
      </c>
      <c r="DL148" s="298">
        <v>0</v>
      </c>
      <c r="DM148" s="298">
        <v>0</v>
      </c>
      <c r="DN148" s="298">
        <v>0</v>
      </c>
      <c r="DO148" s="298">
        <v>0</v>
      </c>
      <c r="DP148" s="306">
        <v>0</v>
      </c>
      <c r="DQ148" s="306">
        <v>0</v>
      </c>
      <c r="DR148" s="306">
        <v>0</v>
      </c>
      <c r="DS148" s="306">
        <v>0</v>
      </c>
      <c r="DT148" s="297">
        <v>0</v>
      </c>
      <c r="DU148" s="297">
        <v>0</v>
      </c>
      <c r="DV148" s="297">
        <v>0</v>
      </c>
      <c r="DW148" s="297">
        <v>0</v>
      </c>
      <c r="DX148" s="306">
        <v>0</v>
      </c>
      <c r="DY148" s="306">
        <v>0</v>
      </c>
      <c r="DZ148" s="306">
        <v>0</v>
      </c>
      <c r="EA148" s="306">
        <v>0</v>
      </c>
      <c r="EB148" s="307">
        <v>1</v>
      </c>
      <c r="EC148" s="307">
        <v>0</v>
      </c>
      <c r="ED148" s="310">
        <v>0</v>
      </c>
      <c r="EE148" s="310">
        <v>1</v>
      </c>
      <c r="EF148" s="311" t="s">
        <v>784</v>
      </c>
      <c r="EG148" s="312">
        <v>1</v>
      </c>
      <c r="EH148" s="312">
        <v>0</v>
      </c>
    </row>
    <row r="149" spans="1:138" x14ac:dyDescent="0.35">
      <c r="A149" s="294">
        <v>18870</v>
      </c>
      <c r="B149" s="343">
        <v>42427</v>
      </c>
      <c r="C149" s="344">
        <v>0.5625</v>
      </c>
      <c r="D149" s="294">
        <v>1</v>
      </c>
      <c r="E149" s="294">
        <v>0</v>
      </c>
      <c r="F149" s="294">
        <v>48</v>
      </c>
      <c r="G149" s="294">
        <v>170</v>
      </c>
      <c r="H149" s="294">
        <v>60</v>
      </c>
      <c r="I149" s="294" t="s">
        <v>758</v>
      </c>
      <c r="J149" s="296">
        <v>1</v>
      </c>
      <c r="K149" s="296">
        <v>0</v>
      </c>
      <c r="L149" s="296">
        <v>0</v>
      </c>
      <c r="M149" s="297">
        <v>1</v>
      </c>
      <c r="N149" s="297">
        <v>0</v>
      </c>
      <c r="O149" s="297">
        <v>0</v>
      </c>
      <c r="P149" s="298">
        <v>158</v>
      </c>
      <c r="Q149" s="299">
        <v>0</v>
      </c>
      <c r="R149" s="299">
        <v>0</v>
      </c>
      <c r="S149" s="299">
        <v>1</v>
      </c>
      <c r="T149" s="299">
        <v>0</v>
      </c>
      <c r="U149" s="300">
        <v>1</v>
      </c>
      <c r="V149" s="300">
        <v>0</v>
      </c>
      <c r="W149" s="300">
        <v>0</v>
      </c>
      <c r="X149" s="300">
        <v>0</v>
      </c>
      <c r="Y149" s="300">
        <v>0</v>
      </c>
      <c r="Z149" s="300">
        <v>0</v>
      </c>
      <c r="AA149" s="300">
        <v>0</v>
      </c>
      <c r="AB149" s="300">
        <v>0</v>
      </c>
      <c r="AC149" s="305">
        <v>1</v>
      </c>
      <c r="AD149" s="305">
        <v>0</v>
      </c>
      <c r="AE149" s="305">
        <v>0</v>
      </c>
      <c r="AF149" s="305">
        <v>0</v>
      </c>
      <c r="AG149" s="305">
        <v>0</v>
      </c>
      <c r="AH149" s="303">
        <v>1</v>
      </c>
      <c r="AI149" s="303">
        <v>0</v>
      </c>
      <c r="AJ149" s="303">
        <v>0</v>
      </c>
      <c r="AK149" s="303">
        <v>0</v>
      </c>
      <c r="AL149" s="303">
        <v>0</v>
      </c>
      <c r="AM149" s="304">
        <v>1</v>
      </c>
      <c r="AN149" s="304">
        <v>0</v>
      </c>
      <c r="AO149" s="304">
        <v>0</v>
      </c>
      <c r="AP149" s="304">
        <v>0</v>
      </c>
      <c r="AQ149" s="300">
        <v>0</v>
      </c>
      <c r="AR149" s="300">
        <v>1</v>
      </c>
      <c r="AS149" s="300">
        <v>0</v>
      </c>
      <c r="AT149" s="305">
        <v>0</v>
      </c>
      <c r="AU149" s="305">
        <v>0</v>
      </c>
      <c r="AV149" s="305">
        <v>1</v>
      </c>
      <c r="AW149" s="306">
        <v>0</v>
      </c>
      <c r="AX149" s="306">
        <v>1</v>
      </c>
      <c r="AY149" s="306">
        <v>0</v>
      </c>
      <c r="AZ149" s="306">
        <v>0</v>
      </c>
      <c r="BA149" s="306">
        <v>0</v>
      </c>
      <c r="BB149" s="305">
        <v>1</v>
      </c>
      <c r="BC149" s="305">
        <v>0</v>
      </c>
      <c r="BD149" s="305">
        <v>0</v>
      </c>
      <c r="BE149" s="305">
        <v>0</v>
      </c>
      <c r="BF149" s="300">
        <v>0</v>
      </c>
      <c r="BG149" s="300">
        <v>0</v>
      </c>
      <c r="BH149" s="300">
        <v>1</v>
      </c>
      <c r="BI149" s="300">
        <v>0</v>
      </c>
      <c r="BJ149" s="300">
        <v>0</v>
      </c>
      <c r="BK149" s="297">
        <v>0</v>
      </c>
      <c r="BL149" s="297">
        <v>0</v>
      </c>
      <c r="BM149" s="297">
        <v>1</v>
      </c>
      <c r="BN149" s="297">
        <v>0</v>
      </c>
      <c r="BO149" s="297">
        <v>0</v>
      </c>
      <c r="BP149" s="297">
        <v>0</v>
      </c>
      <c r="BQ149" s="297">
        <v>0</v>
      </c>
      <c r="BR149" s="297">
        <v>0</v>
      </c>
      <c r="BS149" s="305">
        <v>1</v>
      </c>
      <c r="BT149" s="305">
        <v>0</v>
      </c>
      <c r="BU149" s="305">
        <v>0</v>
      </c>
      <c r="BV149" s="305">
        <v>0</v>
      </c>
      <c r="BW149" s="307">
        <v>1</v>
      </c>
      <c r="BX149" s="307">
        <v>0</v>
      </c>
      <c r="BY149" s="307">
        <v>0</v>
      </c>
      <c r="BZ149" s="307">
        <v>0</v>
      </c>
      <c r="CA149" s="307">
        <v>0</v>
      </c>
      <c r="CB149" s="307">
        <v>0</v>
      </c>
      <c r="CC149" s="307">
        <v>1</v>
      </c>
      <c r="CD149" s="300">
        <v>0</v>
      </c>
      <c r="CE149" s="300">
        <v>0</v>
      </c>
      <c r="CF149" s="300">
        <v>1</v>
      </c>
      <c r="CG149" s="300">
        <v>0</v>
      </c>
      <c r="CH149" s="300">
        <v>0</v>
      </c>
      <c r="CI149" s="304">
        <v>1</v>
      </c>
      <c r="CJ149" s="304">
        <v>0</v>
      </c>
      <c r="CK149" s="297">
        <v>0</v>
      </c>
      <c r="CL149" s="297">
        <v>1</v>
      </c>
      <c r="CM149" s="297">
        <v>0</v>
      </c>
      <c r="CN149" s="297">
        <v>0</v>
      </c>
      <c r="CO149" s="307">
        <v>1</v>
      </c>
      <c r="CP149" s="307">
        <v>0</v>
      </c>
      <c r="CQ149" s="307">
        <v>0</v>
      </c>
      <c r="CR149" s="307">
        <v>0</v>
      </c>
      <c r="CS149" s="307">
        <v>1</v>
      </c>
      <c r="CT149" s="307">
        <v>0</v>
      </c>
      <c r="CU149" s="307">
        <v>0</v>
      </c>
      <c r="CV149" s="307">
        <v>0</v>
      </c>
      <c r="CW149" s="307">
        <v>0</v>
      </c>
      <c r="CX149" s="305">
        <v>0</v>
      </c>
      <c r="CY149" s="305">
        <v>1</v>
      </c>
      <c r="CZ149" s="303">
        <v>0</v>
      </c>
      <c r="DA149" s="303">
        <v>0</v>
      </c>
      <c r="DB149" s="303">
        <v>0</v>
      </c>
      <c r="DC149" s="303">
        <v>0</v>
      </c>
      <c r="DD149" s="305">
        <v>0</v>
      </c>
      <c r="DE149" s="305">
        <v>0</v>
      </c>
      <c r="DF149" s="305">
        <v>0</v>
      </c>
      <c r="DG149" s="305">
        <v>0</v>
      </c>
      <c r="DH149" s="309">
        <v>1</v>
      </c>
      <c r="DI149" s="309">
        <v>0</v>
      </c>
      <c r="DJ149" s="309">
        <v>1</v>
      </c>
      <c r="DK149" s="309">
        <v>0</v>
      </c>
      <c r="DL149" s="298">
        <v>0</v>
      </c>
      <c r="DM149" s="298">
        <v>0</v>
      </c>
      <c r="DN149" s="298">
        <v>0</v>
      </c>
      <c r="DO149" s="298">
        <v>0</v>
      </c>
      <c r="DP149" s="306">
        <v>0</v>
      </c>
      <c r="DQ149" s="306">
        <v>0</v>
      </c>
      <c r="DR149" s="306">
        <v>0</v>
      </c>
      <c r="DS149" s="306">
        <v>0</v>
      </c>
      <c r="DT149" s="297">
        <v>0</v>
      </c>
      <c r="DU149" s="297">
        <v>0</v>
      </c>
      <c r="DV149" s="297">
        <v>0</v>
      </c>
      <c r="DW149" s="297">
        <v>0</v>
      </c>
      <c r="DX149" s="306">
        <v>0</v>
      </c>
      <c r="DY149" s="306">
        <v>0</v>
      </c>
      <c r="DZ149" s="306">
        <v>0</v>
      </c>
      <c r="EA149" s="306">
        <v>0</v>
      </c>
      <c r="EB149" s="307">
        <v>1</v>
      </c>
      <c r="EC149" s="307">
        <v>0</v>
      </c>
      <c r="ED149" s="310">
        <v>1</v>
      </c>
      <c r="EE149" s="310">
        <v>0</v>
      </c>
      <c r="EF149" s="311" t="s">
        <v>784</v>
      </c>
      <c r="EG149" s="312">
        <v>0</v>
      </c>
      <c r="EH149" s="312">
        <v>1</v>
      </c>
    </row>
    <row r="150" spans="1:138" x14ac:dyDescent="0.35">
      <c r="A150" s="294">
        <v>18831</v>
      </c>
      <c r="B150" s="343">
        <v>42424</v>
      </c>
      <c r="C150" s="344">
        <v>0.69791666666666663</v>
      </c>
      <c r="D150" s="294">
        <v>0</v>
      </c>
      <c r="E150" s="294">
        <v>1</v>
      </c>
      <c r="F150" s="294">
        <v>59</v>
      </c>
      <c r="G150" s="294">
        <v>175</v>
      </c>
      <c r="H150" s="294">
        <v>75</v>
      </c>
      <c r="I150" s="294" t="s">
        <v>785</v>
      </c>
      <c r="J150" s="296">
        <v>1</v>
      </c>
      <c r="K150" s="296">
        <v>0</v>
      </c>
      <c r="L150" s="296">
        <v>0</v>
      </c>
      <c r="M150" s="297">
        <v>0</v>
      </c>
      <c r="N150" s="297">
        <v>0</v>
      </c>
      <c r="O150" s="297">
        <v>1</v>
      </c>
      <c r="P150" s="298">
        <v>175</v>
      </c>
      <c r="Q150" s="299">
        <v>0</v>
      </c>
      <c r="R150" s="299">
        <v>0</v>
      </c>
      <c r="S150" s="299">
        <v>0</v>
      </c>
      <c r="T150" s="299">
        <v>1</v>
      </c>
      <c r="U150" s="300">
        <v>0</v>
      </c>
      <c r="V150" s="300">
        <v>0</v>
      </c>
      <c r="W150" s="300">
        <v>1</v>
      </c>
      <c r="X150" s="300">
        <v>0</v>
      </c>
      <c r="Y150" s="300">
        <v>0</v>
      </c>
      <c r="Z150" s="300">
        <v>0</v>
      </c>
      <c r="AA150" s="300">
        <v>0</v>
      </c>
      <c r="AB150" s="300">
        <v>0</v>
      </c>
      <c r="AC150" s="305">
        <v>0</v>
      </c>
      <c r="AD150" s="305">
        <v>0</v>
      </c>
      <c r="AE150" s="305">
        <v>0</v>
      </c>
      <c r="AF150" s="305">
        <v>1</v>
      </c>
      <c r="AG150" s="305">
        <v>0</v>
      </c>
      <c r="AH150" s="303">
        <v>1</v>
      </c>
      <c r="AI150" s="303">
        <v>0</v>
      </c>
      <c r="AJ150" s="303">
        <v>0</v>
      </c>
      <c r="AK150" s="303">
        <v>0</v>
      </c>
      <c r="AL150" s="303">
        <v>0</v>
      </c>
      <c r="AM150" s="304">
        <v>0</v>
      </c>
      <c r="AN150" s="304">
        <v>1</v>
      </c>
      <c r="AO150" s="304">
        <v>0</v>
      </c>
      <c r="AP150" s="304">
        <v>0</v>
      </c>
      <c r="AQ150" s="300">
        <v>0</v>
      </c>
      <c r="AR150" s="300">
        <v>1</v>
      </c>
      <c r="AS150" s="300">
        <v>0</v>
      </c>
      <c r="AT150" s="305">
        <v>1</v>
      </c>
      <c r="AU150" s="305">
        <v>0</v>
      </c>
      <c r="AV150" s="305">
        <v>0</v>
      </c>
      <c r="AW150" s="306">
        <v>0</v>
      </c>
      <c r="AX150" s="306">
        <v>0</v>
      </c>
      <c r="AY150" s="306">
        <v>1</v>
      </c>
      <c r="AZ150" s="306">
        <v>0</v>
      </c>
      <c r="BA150" s="306">
        <v>0</v>
      </c>
      <c r="BB150" s="305">
        <v>0</v>
      </c>
      <c r="BC150" s="305">
        <v>0</v>
      </c>
      <c r="BD150" s="305">
        <v>0</v>
      </c>
      <c r="BE150" s="305">
        <v>1</v>
      </c>
      <c r="BF150" s="300">
        <v>0</v>
      </c>
      <c r="BG150" s="300">
        <v>0</v>
      </c>
      <c r="BH150" s="300">
        <v>1</v>
      </c>
      <c r="BI150" s="300">
        <v>0</v>
      </c>
      <c r="BJ150" s="300">
        <v>0</v>
      </c>
      <c r="BK150" s="297">
        <v>0</v>
      </c>
      <c r="BL150" s="297">
        <v>0</v>
      </c>
      <c r="BM150" s="297">
        <v>1</v>
      </c>
      <c r="BN150" s="297">
        <v>0</v>
      </c>
      <c r="BO150" s="297">
        <v>0</v>
      </c>
      <c r="BP150" s="297">
        <v>1</v>
      </c>
      <c r="BQ150" s="297">
        <v>0</v>
      </c>
      <c r="BR150" s="297">
        <v>0</v>
      </c>
      <c r="BS150" s="305">
        <v>0</v>
      </c>
      <c r="BT150" s="305">
        <v>0</v>
      </c>
      <c r="BU150" s="305">
        <v>1</v>
      </c>
      <c r="BV150" s="305">
        <v>0</v>
      </c>
      <c r="BW150" s="307">
        <v>0</v>
      </c>
      <c r="BX150" s="307">
        <v>0</v>
      </c>
      <c r="BY150" s="307">
        <v>1</v>
      </c>
      <c r="BZ150" s="307">
        <v>0</v>
      </c>
      <c r="CA150" s="307">
        <v>0</v>
      </c>
      <c r="CB150" s="307">
        <v>1</v>
      </c>
      <c r="CC150" s="307">
        <v>0</v>
      </c>
      <c r="CD150" s="300">
        <v>0</v>
      </c>
      <c r="CE150" s="300">
        <v>0</v>
      </c>
      <c r="CF150" s="300">
        <v>1</v>
      </c>
      <c r="CG150" s="300">
        <v>0</v>
      </c>
      <c r="CH150" s="300">
        <v>0</v>
      </c>
      <c r="CI150" s="304">
        <v>0</v>
      </c>
      <c r="CJ150" s="304">
        <v>1</v>
      </c>
      <c r="CK150" s="297">
        <v>0</v>
      </c>
      <c r="CL150" s="297">
        <v>0</v>
      </c>
      <c r="CM150" s="297">
        <v>1</v>
      </c>
      <c r="CN150" s="297">
        <v>0</v>
      </c>
      <c r="CO150" s="307">
        <v>1</v>
      </c>
      <c r="CP150" s="307">
        <v>0</v>
      </c>
      <c r="CQ150" s="307">
        <v>0</v>
      </c>
      <c r="EF150" s="311" t="s">
        <v>786</v>
      </c>
    </row>
    <row r="151" spans="1:138" x14ac:dyDescent="0.35">
      <c r="A151" s="294">
        <v>1837</v>
      </c>
      <c r="B151" s="343">
        <v>42426</v>
      </c>
      <c r="C151" s="344">
        <v>0.58333333333333337</v>
      </c>
      <c r="D151" s="294">
        <v>0</v>
      </c>
      <c r="E151" s="294">
        <v>1</v>
      </c>
      <c r="F151" s="294">
        <v>51</v>
      </c>
      <c r="G151" s="294">
        <v>155</v>
      </c>
      <c r="H151" s="294">
        <v>47</v>
      </c>
      <c r="I151" s="294" t="s">
        <v>758</v>
      </c>
      <c r="J151" s="296">
        <v>1</v>
      </c>
      <c r="K151" s="296">
        <v>0</v>
      </c>
      <c r="L151" s="296">
        <v>0</v>
      </c>
      <c r="M151" s="297">
        <v>1</v>
      </c>
      <c r="N151" s="297">
        <v>0</v>
      </c>
      <c r="O151" s="297">
        <v>0</v>
      </c>
      <c r="P151" s="298">
        <v>147</v>
      </c>
      <c r="Q151" s="299">
        <v>1</v>
      </c>
      <c r="R151" s="299">
        <v>0</v>
      </c>
      <c r="S151" s="299">
        <v>0</v>
      </c>
      <c r="T151" s="299">
        <v>0</v>
      </c>
      <c r="U151" s="300">
        <v>0</v>
      </c>
      <c r="V151" s="300">
        <v>0</v>
      </c>
      <c r="W151" s="300">
        <v>0</v>
      </c>
      <c r="X151" s="300">
        <v>0</v>
      </c>
      <c r="Y151" s="300">
        <v>1</v>
      </c>
      <c r="Z151" s="300">
        <v>0</v>
      </c>
      <c r="AA151" s="300">
        <v>0</v>
      </c>
      <c r="AB151" s="300">
        <v>0</v>
      </c>
      <c r="AC151" s="305">
        <v>0</v>
      </c>
      <c r="AD151" s="305">
        <v>0</v>
      </c>
      <c r="AE151" s="305">
        <v>0</v>
      </c>
      <c r="AF151" s="305">
        <v>1</v>
      </c>
      <c r="AG151" s="305">
        <v>0</v>
      </c>
      <c r="AH151" s="303">
        <v>1</v>
      </c>
      <c r="AI151" s="303">
        <v>0</v>
      </c>
      <c r="AJ151" s="303">
        <v>0</v>
      </c>
      <c r="AK151" s="303">
        <v>0</v>
      </c>
      <c r="AL151" s="303">
        <v>0</v>
      </c>
      <c r="AM151" s="304">
        <v>1</v>
      </c>
      <c r="AN151" s="304">
        <v>0</v>
      </c>
      <c r="AO151" s="304">
        <v>0</v>
      </c>
      <c r="AP151" s="304">
        <v>0</v>
      </c>
      <c r="AQ151" s="300">
        <v>1</v>
      </c>
      <c r="AR151" s="300">
        <v>0</v>
      </c>
      <c r="AS151" s="300">
        <v>0</v>
      </c>
      <c r="AT151" s="305">
        <v>1</v>
      </c>
      <c r="AU151" s="305">
        <v>0</v>
      </c>
      <c r="AV151" s="305">
        <v>0</v>
      </c>
      <c r="AW151" s="306">
        <v>0</v>
      </c>
      <c r="AX151" s="306">
        <v>0</v>
      </c>
      <c r="AY151" s="306">
        <v>1</v>
      </c>
      <c r="AZ151" s="306">
        <v>0</v>
      </c>
      <c r="BA151" s="306">
        <v>0</v>
      </c>
      <c r="BB151" s="305">
        <v>1</v>
      </c>
      <c r="BC151" s="305">
        <v>0</v>
      </c>
      <c r="BD151" s="305">
        <v>0</v>
      </c>
      <c r="BE151" s="305">
        <v>0</v>
      </c>
      <c r="BF151" s="300">
        <v>0</v>
      </c>
      <c r="BG151" s="300">
        <v>1</v>
      </c>
      <c r="BH151" s="300">
        <v>0</v>
      </c>
      <c r="BI151" s="300">
        <v>0</v>
      </c>
      <c r="BJ151" s="300">
        <v>0</v>
      </c>
      <c r="BK151" s="297">
        <v>0</v>
      </c>
      <c r="BL151" s="297">
        <v>0</v>
      </c>
      <c r="BM151" s="297">
        <v>0</v>
      </c>
      <c r="BN151" s="297">
        <v>0</v>
      </c>
      <c r="BO151" s="297">
        <v>1</v>
      </c>
      <c r="BP151" s="297">
        <v>1</v>
      </c>
      <c r="BQ151" s="297">
        <v>0</v>
      </c>
      <c r="BR151" s="297">
        <v>0</v>
      </c>
      <c r="BS151" s="305">
        <v>1</v>
      </c>
      <c r="BT151" s="305">
        <v>0</v>
      </c>
      <c r="BU151" s="305">
        <v>0</v>
      </c>
      <c r="BV151" s="305">
        <v>0</v>
      </c>
      <c r="BW151" s="307">
        <v>1</v>
      </c>
      <c r="BX151" s="307">
        <v>0</v>
      </c>
      <c r="BY151" s="307">
        <v>0</v>
      </c>
      <c r="BZ151" s="307">
        <v>0</v>
      </c>
      <c r="CA151" s="307">
        <v>0</v>
      </c>
      <c r="CB151" s="307">
        <v>0</v>
      </c>
      <c r="CC151" s="307">
        <v>1</v>
      </c>
      <c r="CD151" s="300">
        <v>1</v>
      </c>
      <c r="CE151" s="300">
        <v>0</v>
      </c>
      <c r="CF151" s="300">
        <v>0</v>
      </c>
      <c r="CG151" s="300">
        <v>0</v>
      </c>
      <c r="CH151" s="300">
        <v>0</v>
      </c>
      <c r="CI151" s="304">
        <v>1</v>
      </c>
      <c r="CJ151" s="304">
        <v>0</v>
      </c>
      <c r="CK151" s="297">
        <v>0</v>
      </c>
      <c r="CL151" s="297">
        <v>1</v>
      </c>
      <c r="CM151" s="297">
        <v>0</v>
      </c>
      <c r="CN151" s="297">
        <v>0</v>
      </c>
      <c r="CO151" s="307">
        <v>1</v>
      </c>
      <c r="CP151" s="307">
        <v>0</v>
      </c>
      <c r="CQ151" s="307">
        <v>0</v>
      </c>
      <c r="CR151" s="307">
        <v>0</v>
      </c>
      <c r="CS151" s="307">
        <v>0</v>
      </c>
      <c r="CT151" s="307">
        <v>0</v>
      </c>
      <c r="CU151" s="307">
        <v>0</v>
      </c>
      <c r="CV151" s="307">
        <v>1</v>
      </c>
      <c r="CW151" s="307">
        <v>0</v>
      </c>
      <c r="CX151" s="305">
        <v>0</v>
      </c>
      <c r="CY151" s="305">
        <v>1</v>
      </c>
      <c r="CZ151" s="303">
        <v>0</v>
      </c>
      <c r="DA151" s="303">
        <v>1</v>
      </c>
      <c r="DB151" s="303">
        <v>0</v>
      </c>
      <c r="DC151" s="303">
        <v>1</v>
      </c>
      <c r="DD151" s="305">
        <v>0</v>
      </c>
      <c r="DE151" s="305">
        <v>0</v>
      </c>
      <c r="DF151" s="305">
        <v>0</v>
      </c>
      <c r="DG151" s="305">
        <v>0</v>
      </c>
      <c r="DH151" s="309">
        <v>1</v>
      </c>
      <c r="DI151" s="309">
        <v>0</v>
      </c>
      <c r="DJ151" s="309">
        <v>0</v>
      </c>
      <c r="DK151" s="309">
        <v>1</v>
      </c>
      <c r="DL151" s="298">
        <v>0</v>
      </c>
      <c r="DM151" s="298">
        <v>0</v>
      </c>
      <c r="DN151" s="298">
        <v>0</v>
      </c>
      <c r="DO151" s="298">
        <v>0</v>
      </c>
      <c r="DP151" s="306">
        <v>0</v>
      </c>
      <c r="DQ151" s="306">
        <v>0</v>
      </c>
      <c r="DR151" s="306">
        <v>0</v>
      </c>
      <c r="DS151" s="306">
        <v>0</v>
      </c>
      <c r="DT151" s="297">
        <v>0</v>
      </c>
      <c r="DU151" s="297">
        <v>0</v>
      </c>
      <c r="DV151" s="297">
        <v>0</v>
      </c>
      <c r="DW151" s="297">
        <v>0</v>
      </c>
      <c r="DX151" s="306">
        <v>0</v>
      </c>
      <c r="DY151" s="306">
        <v>0</v>
      </c>
      <c r="DZ151" s="306">
        <v>0</v>
      </c>
      <c r="EA151" s="306">
        <v>0</v>
      </c>
      <c r="EB151" s="307">
        <v>0</v>
      </c>
      <c r="EC151" s="307">
        <v>1</v>
      </c>
    </row>
    <row r="152" spans="1:138" x14ac:dyDescent="0.35">
      <c r="A152" s="294">
        <v>9198</v>
      </c>
      <c r="B152" s="343">
        <v>42424</v>
      </c>
      <c r="D152" s="294">
        <v>0</v>
      </c>
      <c r="E152" s="294">
        <v>1</v>
      </c>
      <c r="F152" s="294">
        <v>27</v>
      </c>
      <c r="G152" s="294">
        <v>170</v>
      </c>
      <c r="H152" s="294">
        <v>70</v>
      </c>
      <c r="I152" s="294" t="s">
        <v>758</v>
      </c>
      <c r="J152" s="296">
        <v>1</v>
      </c>
      <c r="K152" s="296">
        <v>0</v>
      </c>
      <c r="L152" s="296">
        <v>0</v>
      </c>
      <c r="M152" s="297">
        <v>1</v>
      </c>
      <c r="N152" s="297">
        <v>0</v>
      </c>
      <c r="O152" s="297">
        <v>0</v>
      </c>
      <c r="P152" s="298">
        <v>188</v>
      </c>
      <c r="Q152" s="299">
        <v>1</v>
      </c>
      <c r="R152" s="299">
        <v>0</v>
      </c>
      <c r="S152" s="299">
        <v>0</v>
      </c>
      <c r="T152" s="299">
        <v>0</v>
      </c>
      <c r="U152" s="300">
        <v>0</v>
      </c>
      <c r="V152" s="300">
        <v>0</v>
      </c>
      <c r="W152" s="300">
        <v>0</v>
      </c>
      <c r="X152" s="300">
        <v>0</v>
      </c>
      <c r="Y152" s="300">
        <v>0</v>
      </c>
      <c r="Z152" s="300">
        <v>0</v>
      </c>
      <c r="AA152" s="300">
        <v>0</v>
      </c>
      <c r="AB152" s="300">
        <v>0</v>
      </c>
      <c r="AC152" s="305">
        <v>0</v>
      </c>
      <c r="AD152" s="305">
        <v>0</v>
      </c>
      <c r="AE152" s="305">
        <v>0</v>
      </c>
      <c r="AF152" s="305">
        <v>0</v>
      </c>
      <c r="AG152" s="305">
        <v>0</v>
      </c>
      <c r="AH152" s="303">
        <v>0</v>
      </c>
      <c r="AI152" s="303">
        <v>0</v>
      </c>
      <c r="AJ152" s="303">
        <v>1</v>
      </c>
      <c r="AK152" s="303">
        <v>0</v>
      </c>
      <c r="AL152" s="303">
        <v>0</v>
      </c>
      <c r="AM152" s="304">
        <v>0</v>
      </c>
      <c r="AN152" s="304">
        <v>0</v>
      </c>
      <c r="AO152" s="304">
        <v>0</v>
      </c>
      <c r="AP152" s="304">
        <v>1</v>
      </c>
      <c r="AQ152" s="300">
        <v>0</v>
      </c>
      <c r="AR152" s="300">
        <v>0</v>
      </c>
      <c r="AS152" s="300">
        <v>1</v>
      </c>
      <c r="AT152" s="305">
        <v>1</v>
      </c>
      <c r="AU152" s="305">
        <v>0</v>
      </c>
      <c r="AV152" s="305">
        <v>0</v>
      </c>
      <c r="AW152" s="306">
        <v>0</v>
      </c>
      <c r="AX152" s="306">
        <v>0</v>
      </c>
      <c r="AY152" s="306">
        <v>1</v>
      </c>
      <c r="AZ152" s="306">
        <v>0</v>
      </c>
      <c r="BA152" s="306">
        <v>0</v>
      </c>
      <c r="BB152" s="305">
        <v>1</v>
      </c>
      <c r="BC152" s="305">
        <v>0</v>
      </c>
      <c r="BD152" s="305">
        <v>0</v>
      </c>
      <c r="BE152" s="305">
        <v>0</v>
      </c>
      <c r="BF152" s="300">
        <v>0</v>
      </c>
      <c r="BG152" s="300">
        <v>0</v>
      </c>
      <c r="BH152" s="300">
        <v>1</v>
      </c>
      <c r="BI152" s="300">
        <v>0</v>
      </c>
      <c r="BJ152" s="300">
        <v>0</v>
      </c>
      <c r="BK152" s="297">
        <v>1</v>
      </c>
      <c r="BL152" s="297">
        <v>0</v>
      </c>
      <c r="BM152" s="297">
        <v>0</v>
      </c>
      <c r="BN152" s="297">
        <v>0</v>
      </c>
      <c r="BO152" s="297">
        <v>0</v>
      </c>
      <c r="BP152" s="297">
        <v>0</v>
      </c>
      <c r="BQ152" s="297">
        <v>0</v>
      </c>
      <c r="BR152" s="297">
        <v>0</v>
      </c>
      <c r="BS152" s="305">
        <v>0</v>
      </c>
      <c r="BT152" s="305">
        <v>1</v>
      </c>
      <c r="BU152" s="305">
        <v>0</v>
      </c>
      <c r="BV152" s="305">
        <v>0</v>
      </c>
      <c r="BW152" s="307">
        <v>1</v>
      </c>
      <c r="BX152" s="307">
        <v>0</v>
      </c>
      <c r="BY152" s="307">
        <v>0</v>
      </c>
      <c r="BZ152" s="307">
        <v>0</v>
      </c>
      <c r="CA152" s="307">
        <v>0</v>
      </c>
      <c r="CB152" s="307">
        <v>0</v>
      </c>
      <c r="CC152" s="307">
        <v>1</v>
      </c>
      <c r="CD152" s="300">
        <v>1</v>
      </c>
      <c r="CE152" s="300">
        <v>0</v>
      </c>
      <c r="CF152" s="300">
        <v>0</v>
      </c>
      <c r="CG152" s="300">
        <v>0</v>
      </c>
      <c r="CH152" s="300">
        <v>0</v>
      </c>
      <c r="CI152" s="304">
        <v>0</v>
      </c>
      <c r="CJ152" s="304">
        <v>1</v>
      </c>
      <c r="CK152" s="297">
        <v>1</v>
      </c>
      <c r="CL152" s="297">
        <v>0</v>
      </c>
      <c r="CM152" s="297">
        <v>0</v>
      </c>
      <c r="CN152" s="297">
        <v>0</v>
      </c>
      <c r="CO152" s="307">
        <v>1</v>
      </c>
      <c r="CP152" s="307">
        <v>0</v>
      </c>
      <c r="CQ152" s="307">
        <v>0</v>
      </c>
      <c r="CZ152" s="303">
        <v>1</v>
      </c>
      <c r="DA152" s="303">
        <v>0</v>
      </c>
      <c r="DB152" s="303">
        <v>1</v>
      </c>
      <c r="DC152" s="303">
        <v>0</v>
      </c>
      <c r="DD152" s="305">
        <v>0</v>
      </c>
      <c r="DE152" s="305">
        <v>0</v>
      </c>
      <c r="DF152" s="305">
        <v>0</v>
      </c>
      <c r="DG152" s="305">
        <v>0</v>
      </c>
      <c r="DH152" s="309">
        <v>1</v>
      </c>
      <c r="DI152" s="309">
        <v>0</v>
      </c>
      <c r="DJ152" s="309">
        <v>1</v>
      </c>
      <c r="DK152" s="309">
        <v>0</v>
      </c>
      <c r="DL152" s="298">
        <v>0</v>
      </c>
      <c r="DM152" s="298">
        <v>0</v>
      </c>
      <c r="DN152" s="298">
        <v>0</v>
      </c>
      <c r="DO152" s="298">
        <v>0</v>
      </c>
      <c r="DP152" s="306">
        <v>0</v>
      </c>
      <c r="DQ152" s="306">
        <v>0</v>
      </c>
      <c r="DR152" s="306">
        <v>0</v>
      </c>
      <c r="DS152" s="306">
        <v>0</v>
      </c>
      <c r="DT152" s="297">
        <v>0</v>
      </c>
      <c r="DU152" s="297">
        <v>0</v>
      </c>
      <c r="DV152" s="297">
        <v>0</v>
      </c>
      <c r="DW152" s="297">
        <v>0</v>
      </c>
      <c r="DX152" s="306">
        <v>0</v>
      </c>
      <c r="DY152" s="306">
        <v>0</v>
      </c>
      <c r="DZ152" s="306">
        <v>0</v>
      </c>
      <c r="EA152" s="306">
        <v>0</v>
      </c>
      <c r="EB152" s="307">
        <v>0</v>
      </c>
      <c r="EC152" s="307">
        <v>1</v>
      </c>
    </row>
    <row r="153" spans="1:138" x14ac:dyDescent="0.35">
      <c r="A153" s="294">
        <v>18128</v>
      </c>
      <c r="B153" s="343">
        <v>42406</v>
      </c>
      <c r="C153" s="344">
        <v>0.54166666666666663</v>
      </c>
      <c r="D153" s="294">
        <v>0</v>
      </c>
      <c r="E153" s="294">
        <v>1</v>
      </c>
      <c r="F153" s="294">
        <v>52</v>
      </c>
      <c r="G153" s="294">
        <v>177</v>
      </c>
      <c r="H153" s="294">
        <v>74</v>
      </c>
      <c r="I153" s="294" t="s">
        <v>758</v>
      </c>
      <c r="J153" s="296">
        <v>1</v>
      </c>
      <c r="K153" s="296">
        <v>0</v>
      </c>
      <c r="L153" s="296">
        <v>0</v>
      </c>
      <c r="M153" s="297">
        <v>1</v>
      </c>
      <c r="N153" s="297">
        <v>0</v>
      </c>
      <c r="O153" s="297">
        <v>0</v>
      </c>
      <c r="P153" s="298">
        <v>165</v>
      </c>
      <c r="Q153" s="299">
        <v>0</v>
      </c>
      <c r="R153" s="299">
        <v>0</v>
      </c>
      <c r="S153" s="299">
        <v>0</v>
      </c>
      <c r="T153" s="299">
        <v>1</v>
      </c>
      <c r="U153" s="300">
        <v>1</v>
      </c>
      <c r="V153" s="300">
        <v>0</v>
      </c>
      <c r="W153" s="300">
        <v>0</v>
      </c>
      <c r="X153" s="300">
        <v>0</v>
      </c>
      <c r="Y153" s="300">
        <v>0</v>
      </c>
      <c r="Z153" s="300">
        <v>0</v>
      </c>
      <c r="AA153" s="300">
        <v>0</v>
      </c>
      <c r="AB153" s="300">
        <v>0</v>
      </c>
      <c r="AC153" s="305">
        <v>0</v>
      </c>
      <c r="AD153" s="305">
        <v>0</v>
      </c>
      <c r="AE153" s="305">
        <v>1</v>
      </c>
      <c r="AF153" s="305">
        <v>0</v>
      </c>
      <c r="AG153" s="305">
        <v>0</v>
      </c>
      <c r="AH153" s="303">
        <v>1</v>
      </c>
      <c r="AI153" s="303">
        <v>0</v>
      </c>
      <c r="AJ153" s="303">
        <v>0</v>
      </c>
      <c r="AK153" s="303">
        <v>0</v>
      </c>
      <c r="AL153" s="303">
        <v>0</v>
      </c>
      <c r="AM153" s="304">
        <v>0</v>
      </c>
      <c r="AN153" s="304">
        <v>0</v>
      </c>
      <c r="AO153" s="304">
        <v>1</v>
      </c>
      <c r="AP153" s="304">
        <v>0</v>
      </c>
      <c r="AQ153" s="300">
        <v>0</v>
      </c>
      <c r="AR153" s="300">
        <v>1</v>
      </c>
      <c r="AS153" s="300">
        <v>0</v>
      </c>
      <c r="AT153" s="305">
        <v>1</v>
      </c>
      <c r="AU153" s="305">
        <v>0</v>
      </c>
      <c r="AV153" s="305">
        <v>0</v>
      </c>
      <c r="AW153" s="306">
        <v>0</v>
      </c>
      <c r="AX153" s="306">
        <v>1</v>
      </c>
      <c r="AY153" s="306">
        <v>0</v>
      </c>
      <c r="AZ153" s="306">
        <v>0</v>
      </c>
      <c r="BA153" s="306">
        <v>0</v>
      </c>
      <c r="BB153" s="305">
        <v>1</v>
      </c>
      <c r="BC153" s="305">
        <v>0</v>
      </c>
      <c r="BD153" s="305">
        <v>0</v>
      </c>
      <c r="BE153" s="305">
        <v>0</v>
      </c>
      <c r="BF153" s="300">
        <v>0</v>
      </c>
      <c r="BG153" s="300">
        <v>0</v>
      </c>
      <c r="BH153" s="300">
        <v>0</v>
      </c>
      <c r="BI153" s="300">
        <v>0</v>
      </c>
      <c r="BJ153" s="300">
        <v>1</v>
      </c>
      <c r="BK153" s="297">
        <v>0</v>
      </c>
      <c r="BL153" s="297">
        <v>0</v>
      </c>
      <c r="BM153" s="297">
        <v>1</v>
      </c>
      <c r="BN153" s="297">
        <v>0</v>
      </c>
      <c r="BO153" s="297">
        <v>0</v>
      </c>
      <c r="BP153" s="297">
        <v>0</v>
      </c>
      <c r="BQ153" s="297">
        <v>0</v>
      </c>
      <c r="BR153" s="297">
        <v>0</v>
      </c>
      <c r="BS153" s="305">
        <v>0</v>
      </c>
      <c r="BT153" s="305">
        <v>0</v>
      </c>
      <c r="BU153" s="305">
        <v>1</v>
      </c>
      <c r="BV153" s="305">
        <v>0</v>
      </c>
      <c r="BW153" s="307">
        <v>0</v>
      </c>
      <c r="BX153" s="307">
        <v>0</v>
      </c>
      <c r="BY153" s="307">
        <v>0</v>
      </c>
      <c r="BZ153" s="307">
        <v>0</v>
      </c>
      <c r="CA153" s="307">
        <v>1</v>
      </c>
      <c r="CB153" s="307">
        <v>0</v>
      </c>
      <c r="CC153" s="307">
        <v>1</v>
      </c>
      <c r="CD153" s="300">
        <v>0</v>
      </c>
      <c r="CE153" s="300">
        <v>0</v>
      </c>
      <c r="CF153" s="300">
        <v>1</v>
      </c>
      <c r="CG153" s="300">
        <v>0</v>
      </c>
      <c r="CH153" s="300">
        <v>0</v>
      </c>
      <c r="CI153" s="304">
        <v>1</v>
      </c>
      <c r="CJ153" s="304">
        <v>0</v>
      </c>
      <c r="CK153" s="297">
        <v>0</v>
      </c>
      <c r="CL153" s="297">
        <v>0</v>
      </c>
      <c r="CM153" s="297">
        <v>1</v>
      </c>
      <c r="CN153" s="297">
        <v>0</v>
      </c>
      <c r="CO153" s="307">
        <v>0</v>
      </c>
      <c r="CP153" s="307">
        <v>0</v>
      </c>
      <c r="CQ153" s="307">
        <v>1</v>
      </c>
      <c r="CZ153" s="303">
        <v>1</v>
      </c>
      <c r="DA153" s="303">
        <v>0</v>
      </c>
      <c r="DB153" s="303">
        <v>1</v>
      </c>
      <c r="DC153" s="303">
        <v>0</v>
      </c>
      <c r="DD153" s="305">
        <v>0</v>
      </c>
      <c r="DE153" s="305">
        <v>0</v>
      </c>
      <c r="DF153" s="305">
        <v>0</v>
      </c>
      <c r="DG153" s="305">
        <v>0</v>
      </c>
      <c r="DH153" s="309">
        <v>0</v>
      </c>
      <c r="DI153" s="309">
        <v>0</v>
      </c>
      <c r="DJ153" s="309">
        <v>0</v>
      </c>
      <c r="DK153" s="309">
        <v>0</v>
      </c>
      <c r="DL153" s="298">
        <v>0</v>
      </c>
      <c r="DM153" s="298">
        <v>0</v>
      </c>
      <c r="DN153" s="298">
        <v>0</v>
      </c>
      <c r="DO153" s="298">
        <v>0</v>
      </c>
      <c r="DP153" s="306">
        <v>0</v>
      </c>
      <c r="DQ153" s="306">
        <v>0</v>
      </c>
      <c r="DR153" s="306">
        <v>0</v>
      </c>
      <c r="DS153" s="306">
        <v>0</v>
      </c>
      <c r="DT153" s="297">
        <v>0</v>
      </c>
      <c r="DU153" s="297">
        <v>0</v>
      </c>
      <c r="DV153" s="297">
        <v>0</v>
      </c>
      <c r="DW153" s="297">
        <v>0</v>
      </c>
      <c r="DX153" s="306">
        <v>0</v>
      </c>
      <c r="DY153" s="306">
        <v>0</v>
      </c>
      <c r="DZ153" s="306">
        <v>0</v>
      </c>
      <c r="EA153" s="306">
        <v>0</v>
      </c>
      <c r="EB153" s="307">
        <v>0</v>
      </c>
      <c r="EC153" s="307">
        <v>1</v>
      </c>
    </row>
    <row r="154" spans="1:138" x14ac:dyDescent="0.35">
      <c r="A154" s="294">
        <v>18179</v>
      </c>
      <c r="B154" s="343">
        <v>42042</v>
      </c>
      <c r="C154" s="344">
        <v>0.5</v>
      </c>
      <c r="D154" s="294">
        <v>0</v>
      </c>
      <c r="E154" s="294">
        <v>1</v>
      </c>
      <c r="F154" s="294">
        <v>45</v>
      </c>
      <c r="G154" s="294">
        <v>181</v>
      </c>
      <c r="H154" s="294">
        <v>88</v>
      </c>
      <c r="I154" s="294" t="s">
        <v>758</v>
      </c>
      <c r="J154" s="296">
        <v>1</v>
      </c>
      <c r="K154" s="296">
        <v>0</v>
      </c>
      <c r="L154" s="296">
        <v>0</v>
      </c>
      <c r="M154" s="297">
        <v>1</v>
      </c>
      <c r="N154" s="297">
        <v>0</v>
      </c>
      <c r="O154" s="297">
        <v>0</v>
      </c>
      <c r="P154" s="298">
        <v>166</v>
      </c>
      <c r="Q154" s="299">
        <v>0</v>
      </c>
      <c r="R154" s="299">
        <v>0</v>
      </c>
      <c r="S154" s="299">
        <v>1</v>
      </c>
      <c r="T154" s="299">
        <v>0</v>
      </c>
      <c r="U154" s="300">
        <v>0</v>
      </c>
      <c r="V154" s="300">
        <v>0</v>
      </c>
      <c r="W154" s="300">
        <v>1</v>
      </c>
      <c r="X154" s="300">
        <v>0</v>
      </c>
      <c r="Y154" s="300">
        <v>0</v>
      </c>
      <c r="Z154" s="300">
        <v>0</v>
      </c>
      <c r="AA154" s="300">
        <v>0</v>
      </c>
      <c r="AB154" s="300">
        <v>0</v>
      </c>
      <c r="AC154" s="305">
        <v>0</v>
      </c>
      <c r="AD154" s="305">
        <v>1</v>
      </c>
      <c r="AE154" s="305">
        <v>0</v>
      </c>
      <c r="AF154" s="305">
        <v>0</v>
      </c>
      <c r="AG154" s="305">
        <v>0</v>
      </c>
      <c r="AH154" s="303">
        <v>1</v>
      </c>
      <c r="AI154" s="303">
        <v>0</v>
      </c>
      <c r="AJ154" s="303">
        <v>0</v>
      </c>
      <c r="AK154" s="303">
        <v>0</v>
      </c>
      <c r="AL154" s="303">
        <v>0</v>
      </c>
      <c r="AM154" s="304">
        <v>1</v>
      </c>
      <c r="AN154" s="304">
        <v>0</v>
      </c>
      <c r="AO154" s="304">
        <v>0</v>
      </c>
      <c r="AP154" s="304">
        <v>0</v>
      </c>
      <c r="AQ154" s="300">
        <v>1</v>
      </c>
      <c r="AR154" s="300">
        <v>0</v>
      </c>
      <c r="AS154" s="300">
        <v>0</v>
      </c>
      <c r="AT154" s="305">
        <v>0</v>
      </c>
      <c r="AU154" s="305">
        <v>0</v>
      </c>
      <c r="AV154" s="305">
        <v>1</v>
      </c>
      <c r="AW154" s="306">
        <v>0</v>
      </c>
      <c r="AX154" s="306">
        <v>0</v>
      </c>
      <c r="AY154" s="306">
        <v>1</v>
      </c>
      <c r="AZ154" s="306">
        <v>0</v>
      </c>
      <c r="BA154" s="306">
        <v>0</v>
      </c>
      <c r="BB154" s="305">
        <v>0</v>
      </c>
      <c r="BC154" s="305">
        <v>1</v>
      </c>
      <c r="BD154" s="305">
        <v>0</v>
      </c>
      <c r="BE154" s="305">
        <v>0</v>
      </c>
      <c r="BF154" s="300">
        <v>0</v>
      </c>
      <c r="BG154" s="300">
        <v>0</v>
      </c>
      <c r="BH154" s="300">
        <v>0</v>
      </c>
      <c r="BI154" s="300">
        <v>0</v>
      </c>
      <c r="BJ154" s="300">
        <v>1</v>
      </c>
      <c r="BK154" s="297">
        <v>0</v>
      </c>
      <c r="BL154" s="297">
        <v>0</v>
      </c>
      <c r="BM154" s="297">
        <v>0</v>
      </c>
      <c r="BN154" s="297">
        <v>0</v>
      </c>
      <c r="BO154" s="297">
        <v>1</v>
      </c>
      <c r="BP154" s="297">
        <v>0</v>
      </c>
      <c r="BQ154" s="297">
        <v>0</v>
      </c>
      <c r="BR154" s="297">
        <v>0</v>
      </c>
      <c r="BS154" s="305">
        <v>0</v>
      </c>
      <c r="BT154" s="305">
        <v>0</v>
      </c>
      <c r="BU154" s="305">
        <v>1</v>
      </c>
      <c r="BV154" s="305">
        <v>0</v>
      </c>
      <c r="BW154" s="307">
        <v>1</v>
      </c>
      <c r="BX154" s="307">
        <v>0</v>
      </c>
      <c r="BY154" s="307">
        <v>0</v>
      </c>
      <c r="BZ154" s="307">
        <v>0</v>
      </c>
      <c r="CA154" s="307">
        <v>0</v>
      </c>
      <c r="CB154" s="307">
        <v>0</v>
      </c>
      <c r="CC154" s="307">
        <v>1</v>
      </c>
      <c r="CD154" s="300">
        <v>1</v>
      </c>
      <c r="CE154" s="300">
        <v>0</v>
      </c>
      <c r="CF154" s="300">
        <v>0</v>
      </c>
      <c r="CG154" s="300">
        <v>0</v>
      </c>
      <c r="CH154" s="300">
        <v>0</v>
      </c>
      <c r="CI154" s="304">
        <v>1</v>
      </c>
      <c r="CJ154" s="304">
        <v>0</v>
      </c>
      <c r="CK154" s="297">
        <v>0</v>
      </c>
      <c r="CL154" s="297">
        <v>0</v>
      </c>
      <c r="CM154" s="297">
        <v>1</v>
      </c>
      <c r="CN154" s="297">
        <v>0</v>
      </c>
      <c r="CO154" s="307">
        <v>1</v>
      </c>
      <c r="CP154" s="307">
        <v>0</v>
      </c>
      <c r="CQ154" s="307">
        <v>0</v>
      </c>
      <c r="CZ154" s="303">
        <v>1</v>
      </c>
      <c r="DA154" s="303">
        <v>0</v>
      </c>
      <c r="DB154" s="303">
        <v>1</v>
      </c>
      <c r="DC154" s="303">
        <v>0</v>
      </c>
      <c r="DD154" s="305">
        <v>0</v>
      </c>
      <c r="DE154" s="305">
        <v>0</v>
      </c>
      <c r="DF154" s="305">
        <v>0</v>
      </c>
      <c r="DG154" s="305">
        <v>0</v>
      </c>
      <c r="DH154" s="309">
        <v>0</v>
      </c>
      <c r="DI154" s="309">
        <v>0</v>
      </c>
      <c r="DJ154" s="309">
        <v>0</v>
      </c>
      <c r="DK154" s="309">
        <v>0</v>
      </c>
      <c r="DL154" s="298">
        <v>0</v>
      </c>
      <c r="DM154" s="298">
        <v>0</v>
      </c>
      <c r="DN154" s="298">
        <v>0</v>
      </c>
      <c r="DO154" s="298">
        <v>0</v>
      </c>
      <c r="DP154" s="306">
        <v>0</v>
      </c>
      <c r="DQ154" s="306">
        <v>0</v>
      </c>
      <c r="DR154" s="306">
        <v>0</v>
      </c>
      <c r="DS154" s="306">
        <v>0</v>
      </c>
      <c r="DT154" s="297">
        <v>0</v>
      </c>
      <c r="DU154" s="297">
        <v>0</v>
      </c>
      <c r="DV154" s="297">
        <v>0</v>
      </c>
      <c r="DW154" s="297">
        <v>0</v>
      </c>
      <c r="DX154" s="306">
        <v>0</v>
      </c>
      <c r="DY154" s="306">
        <v>0</v>
      </c>
      <c r="DZ154" s="306">
        <v>0</v>
      </c>
      <c r="EA154" s="306">
        <v>0</v>
      </c>
      <c r="EB154" s="307">
        <v>0</v>
      </c>
      <c r="EC154" s="307">
        <v>1</v>
      </c>
    </row>
    <row r="155" spans="1:138" x14ac:dyDescent="0.35">
      <c r="A155" s="294">
        <v>18187</v>
      </c>
      <c r="B155" s="343">
        <v>42407</v>
      </c>
      <c r="C155" s="344">
        <v>0.58333333333333337</v>
      </c>
      <c r="D155" s="294">
        <v>1</v>
      </c>
      <c r="E155" s="294">
        <v>0</v>
      </c>
      <c r="F155" s="294">
        <v>47</v>
      </c>
      <c r="G155" s="294">
        <v>173</v>
      </c>
      <c r="H155" s="294">
        <v>68</v>
      </c>
      <c r="I155" s="294" t="s">
        <v>758</v>
      </c>
      <c r="J155" s="296">
        <v>1</v>
      </c>
      <c r="K155" s="296">
        <v>0</v>
      </c>
      <c r="L155" s="296">
        <v>0</v>
      </c>
      <c r="M155" s="297">
        <v>1</v>
      </c>
      <c r="N155" s="297">
        <v>0</v>
      </c>
      <c r="O155" s="297">
        <v>0</v>
      </c>
      <c r="P155" s="298">
        <v>170</v>
      </c>
      <c r="Q155" s="299">
        <v>1</v>
      </c>
      <c r="R155" s="299">
        <v>0</v>
      </c>
      <c r="S155" s="299">
        <v>0</v>
      </c>
      <c r="T155" s="299">
        <v>0</v>
      </c>
      <c r="U155" s="300">
        <v>0</v>
      </c>
      <c r="V155" s="300">
        <v>1</v>
      </c>
      <c r="W155" s="300">
        <v>0</v>
      </c>
      <c r="X155" s="300">
        <v>0</v>
      </c>
      <c r="Y155" s="300">
        <v>0</v>
      </c>
      <c r="Z155" s="300">
        <v>0</v>
      </c>
      <c r="AA155" s="300">
        <v>0</v>
      </c>
      <c r="AB155" s="300">
        <v>0</v>
      </c>
      <c r="AC155" s="305">
        <v>0</v>
      </c>
      <c r="AD155" s="305">
        <v>1</v>
      </c>
      <c r="AE155" s="305">
        <v>0</v>
      </c>
      <c r="AF155" s="305">
        <v>0</v>
      </c>
      <c r="AG155" s="305">
        <v>0</v>
      </c>
      <c r="AH155" s="303">
        <v>0</v>
      </c>
      <c r="AI155" s="303">
        <v>1</v>
      </c>
      <c r="AJ155" s="303">
        <v>0</v>
      </c>
      <c r="AK155" s="303">
        <v>0</v>
      </c>
      <c r="AL155" s="303">
        <v>0</v>
      </c>
      <c r="AM155" s="304">
        <v>0</v>
      </c>
      <c r="AN155" s="304">
        <v>0</v>
      </c>
      <c r="AO155" s="304">
        <v>1</v>
      </c>
      <c r="AP155" s="304">
        <v>0</v>
      </c>
      <c r="AQ155" s="300">
        <v>0</v>
      </c>
      <c r="AR155" s="300">
        <v>1</v>
      </c>
      <c r="AS155" s="300">
        <v>0</v>
      </c>
      <c r="AT155" s="305">
        <v>0</v>
      </c>
      <c r="AU155" s="305">
        <v>0</v>
      </c>
      <c r="AV155" s="305">
        <v>1</v>
      </c>
      <c r="AW155" s="306">
        <v>0</v>
      </c>
      <c r="AX155" s="306">
        <v>1</v>
      </c>
      <c r="AY155" s="306">
        <v>0</v>
      </c>
      <c r="AZ155" s="306">
        <v>0</v>
      </c>
      <c r="BA155" s="306">
        <v>0</v>
      </c>
      <c r="BB155" s="305">
        <v>0</v>
      </c>
      <c r="BC155" s="305">
        <v>1</v>
      </c>
      <c r="BD155" s="305">
        <v>0</v>
      </c>
      <c r="BE155" s="305">
        <v>0</v>
      </c>
      <c r="BF155" s="300">
        <v>0</v>
      </c>
      <c r="BG155" s="300">
        <v>0</v>
      </c>
      <c r="BH155" s="300">
        <v>0</v>
      </c>
      <c r="BI155" s="300">
        <v>1</v>
      </c>
      <c r="BJ155" s="300">
        <v>0</v>
      </c>
      <c r="BK155" s="297">
        <v>0</v>
      </c>
      <c r="BL155" s="297">
        <v>0</v>
      </c>
      <c r="BM155" s="297">
        <v>1</v>
      </c>
      <c r="BN155" s="297">
        <v>0</v>
      </c>
      <c r="BO155" s="297">
        <v>0</v>
      </c>
      <c r="BP155" s="297">
        <v>0</v>
      </c>
      <c r="BQ155" s="297">
        <v>0</v>
      </c>
      <c r="BR155" s="297">
        <v>0</v>
      </c>
      <c r="BS155" s="305">
        <v>1</v>
      </c>
      <c r="BT155" s="305">
        <v>0</v>
      </c>
      <c r="BU155" s="305">
        <v>0</v>
      </c>
      <c r="BV155" s="305">
        <v>0</v>
      </c>
      <c r="BW155" s="307">
        <v>0</v>
      </c>
      <c r="BX155" s="307">
        <v>1</v>
      </c>
      <c r="BY155" s="307">
        <v>0</v>
      </c>
      <c r="BZ155" s="307">
        <v>0</v>
      </c>
      <c r="CA155" s="307">
        <v>0</v>
      </c>
      <c r="CB155" s="307">
        <v>0</v>
      </c>
      <c r="CC155" s="307">
        <v>1</v>
      </c>
      <c r="CD155" s="300">
        <v>0</v>
      </c>
      <c r="CE155" s="300">
        <v>0</v>
      </c>
      <c r="CF155" s="300">
        <v>1</v>
      </c>
      <c r="CG155" s="300">
        <v>0</v>
      </c>
      <c r="CH155" s="300">
        <v>0</v>
      </c>
      <c r="CI155" s="304">
        <v>1</v>
      </c>
      <c r="CJ155" s="304">
        <v>0</v>
      </c>
      <c r="CK155" s="297">
        <v>0</v>
      </c>
      <c r="CL155" s="297">
        <v>0</v>
      </c>
      <c r="CM155" s="297">
        <v>1</v>
      </c>
      <c r="CN155" s="297">
        <v>0</v>
      </c>
      <c r="CO155" s="307">
        <v>0</v>
      </c>
      <c r="CP155" s="307">
        <v>1</v>
      </c>
      <c r="CQ155" s="307">
        <v>0</v>
      </c>
      <c r="CR155" s="307">
        <v>0</v>
      </c>
      <c r="CS155" s="307">
        <v>0</v>
      </c>
      <c r="CT155" s="307">
        <v>1</v>
      </c>
      <c r="CU155" s="307">
        <v>0</v>
      </c>
      <c r="CV155" s="307">
        <v>0</v>
      </c>
      <c r="CW155" s="307">
        <v>0</v>
      </c>
      <c r="CX155" s="305">
        <v>0</v>
      </c>
      <c r="CY155" s="305">
        <v>1</v>
      </c>
      <c r="CZ155" s="303">
        <v>1</v>
      </c>
      <c r="DA155" s="303">
        <v>0</v>
      </c>
      <c r="DB155" s="303">
        <v>0</v>
      </c>
      <c r="DC155" s="303">
        <v>1</v>
      </c>
      <c r="DD155" s="305">
        <v>0</v>
      </c>
      <c r="DE155" s="305">
        <v>0</v>
      </c>
      <c r="DF155" s="305">
        <v>0</v>
      </c>
      <c r="DG155" s="305">
        <v>0</v>
      </c>
      <c r="DH155" s="309">
        <v>0</v>
      </c>
      <c r="DI155" s="309">
        <v>0</v>
      </c>
      <c r="DJ155" s="309">
        <v>0</v>
      </c>
      <c r="DK155" s="309">
        <v>0</v>
      </c>
      <c r="DL155" s="298">
        <v>0</v>
      </c>
      <c r="DM155" s="298">
        <v>0</v>
      </c>
      <c r="DN155" s="298">
        <v>0</v>
      </c>
      <c r="DO155" s="298">
        <v>0</v>
      </c>
      <c r="DP155" s="306">
        <v>0</v>
      </c>
      <c r="DQ155" s="306">
        <v>0</v>
      </c>
      <c r="DR155" s="306">
        <v>0</v>
      </c>
      <c r="DS155" s="306">
        <v>0</v>
      </c>
      <c r="DT155" s="297">
        <v>0</v>
      </c>
      <c r="DU155" s="297">
        <v>0</v>
      </c>
      <c r="DV155" s="297">
        <v>0</v>
      </c>
      <c r="DW155" s="297">
        <v>0</v>
      </c>
      <c r="DX155" s="306">
        <v>0</v>
      </c>
      <c r="DY155" s="306">
        <v>0</v>
      </c>
      <c r="DZ155" s="306">
        <v>0</v>
      </c>
      <c r="EA155" s="306">
        <v>0</v>
      </c>
      <c r="EB155" s="307">
        <v>0</v>
      </c>
      <c r="EC155" s="307">
        <v>1</v>
      </c>
    </row>
    <row r="156" spans="1:138" x14ac:dyDescent="0.35">
      <c r="A156" s="294">
        <v>18208</v>
      </c>
      <c r="B156" s="343">
        <v>42408</v>
      </c>
      <c r="C156" s="344">
        <v>0.5</v>
      </c>
      <c r="D156" s="294">
        <v>1</v>
      </c>
      <c r="E156" s="294">
        <v>0</v>
      </c>
      <c r="F156" s="294">
        <v>45</v>
      </c>
      <c r="G156" s="294">
        <v>160</v>
      </c>
      <c r="H156" s="294">
        <v>55</v>
      </c>
      <c r="I156" s="294" t="s">
        <v>758</v>
      </c>
      <c r="J156" s="296">
        <v>1</v>
      </c>
      <c r="K156" s="296">
        <v>0</v>
      </c>
      <c r="L156" s="296">
        <v>0</v>
      </c>
      <c r="M156" s="297">
        <v>1</v>
      </c>
      <c r="N156" s="297">
        <v>0</v>
      </c>
      <c r="O156" s="297">
        <v>0</v>
      </c>
      <c r="P156" s="298">
        <v>0</v>
      </c>
      <c r="Q156" s="299">
        <v>0</v>
      </c>
      <c r="R156" s="299">
        <v>0</v>
      </c>
      <c r="S156" s="299">
        <v>0</v>
      </c>
      <c r="T156" s="299">
        <v>1</v>
      </c>
      <c r="U156" s="300">
        <v>0</v>
      </c>
      <c r="V156" s="300">
        <v>1</v>
      </c>
      <c r="W156" s="300">
        <v>0</v>
      </c>
      <c r="X156" s="300">
        <v>0</v>
      </c>
      <c r="Y156" s="300">
        <v>0</v>
      </c>
      <c r="Z156" s="300">
        <v>0</v>
      </c>
      <c r="AA156" s="300">
        <v>0</v>
      </c>
      <c r="AB156" s="300">
        <v>0</v>
      </c>
      <c r="AC156" s="305">
        <v>1</v>
      </c>
      <c r="AD156" s="305">
        <v>0</v>
      </c>
      <c r="AE156" s="305">
        <v>0</v>
      </c>
      <c r="AF156" s="305">
        <v>0</v>
      </c>
      <c r="AG156" s="305">
        <v>0</v>
      </c>
      <c r="AH156" s="303">
        <v>1</v>
      </c>
      <c r="AI156" s="303">
        <v>0</v>
      </c>
      <c r="AJ156" s="303">
        <v>0</v>
      </c>
      <c r="AK156" s="303">
        <v>0</v>
      </c>
      <c r="AL156" s="303">
        <v>0</v>
      </c>
      <c r="AM156" s="304">
        <v>1</v>
      </c>
      <c r="AN156" s="304">
        <v>0</v>
      </c>
      <c r="AO156" s="304">
        <v>0</v>
      </c>
      <c r="AP156" s="304">
        <v>0</v>
      </c>
      <c r="AQ156" s="300">
        <v>1</v>
      </c>
      <c r="AR156" s="300">
        <v>0</v>
      </c>
      <c r="AS156" s="300">
        <v>0</v>
      </c>
      <c r="AT156" s="305">
        <v>1</v>
      </c>
      <c r="AU156" s="305">
        <v>0</v>
      </c>
      <c r="AV156" s="305">
        <v>0</v>
      </c>
      <c r="AW156" s="306">
        <v>0</v>
      </c>
      <c r="AX156" s="306">
        <v>0</v>
      </c>
      <c r="AY156" s="306">
        <v>1</v>
      </c>
      <c r="AZ156" s="306">
        <v>0</v>
      </c>
      <c r="BA156" s="306">
        <v>0</v>
      </c>
      <c r="BB156" s="305">
        <v>1</v>
      </c>
      <c r="BC156" s="305">
        <v>0</v>
      </c>
      <c r="BD156" s="305">
        <v>0</v>
      </c>
      <c r="BE156" s="305">
        <v>0</v>
      </c>
      <c r="BF156" s="300">
        <v>0</v>
      </c>
      <c r="BG156" s="300">
        <v>0</v>
      </c>
      <c r="BH156" s="300">
        <v>0</v>
      </c>
      <c r="BI156" s="300">
        <v>1</v>
      </c>
      <c r="BJ156" s="300">
        <v>0</v>
      </c>
      <c r="BK156" s="297">
        <v>0</v>
      </c>
      <c r="BL156" s="297">
        <v>0</v>
      </c>
      <c r="BM156" s="297">
        <v>0</v>
      </c>
      <c r="BN156" s="297">
        <v>0</v>
      </c>
      <c r="BO156" s="297">
        <v>1</v>
      </c>
      <c r="BP156" s="297">
        <v>0</v>
      </c>
      <c r="BQ156" s="297">
        <v>0</v>
      </c>
      <c r="BR156" s="297">
        <v>0</v>
      </c>
      <c r="BS156" s="305">
        <v>0</v>
      </c>
      <c r="BT156" s="305">
        <v>0</v>
      </c>
      <c r="BU156" s="305">
        <v>0</v>
      </c>
      <c r="BV156" s="305">
        <v>0</v>
      </c>
      <c r="BW156" s="307">
        <v>0</v>
      </c>
      <c r="BX156" s="307">
        <v>1</v>
      </c>
      <c r="BY156" s="307">
        <v>0</v>
      </c>
      <c r="BZ156" s="307">
        <v>0</v>
      </c>
      <c r="CA156" s="307">
        <v>0</v>
      </c>
      <c r="CB156" s="307">
        <v>0</v>
      </c>
      <c r="CC156" s="307">
        <v>1</v>
      </c>
      <c r="CD156" s="300">
        <v>0</v>
      </c>
      <c r="CE156" s="300">
        <v>0</v>
      </c>
      <c r="CF156" s="300">
        <v>1</v>
      </c>
      <c r="CG156" s="300">
        <v>0</v>
      </c>
      <c r="CH156" s="300">
        <v>0</v>
      </c>
      <c r="CI156" s="304">
        <v>1</v>
      </c>
      <c r="CJ156" s="304">
        <v>0</v>
      </c>
      <c r="CK156" s="297">
        <v>0</v>
      </c>
      <c r="CL156" s="297">
        <v>0</v>
      </c>
      <c r="CM156" s="297">
        <v>1</v>
      </c>
      <c r="CN156" s="297">
        <v>0</v>
      </c>
      <c r="CO156" s="307">
        <v>0</v>
      </c>
      <c r="CP156" s="307">
        <v>1</v>
      </c>
      <c r="CQ156" s="307">
        <v>0</v>
      </c>
      <c r="CR156" s="307">
        <v>1</v>
      </c>
      <c r="CS156" s="307">
        <v>0</v>
      </c>
      <c r="CT156" s="307">
        <v>0</v>
      </c>
      <c r="CU156" s="307">
        <v>0</v>
      </c>
      <c r="CV156" s="307">
        <v>0</v>
      </c>
      <c r="CW156" s="307">
        <v>0</v>
      </c>
      <c r="CX156" s="305">
        <v>0</v>
      </c>
      <c r="CY156" s="305">
        <v>1</v>
      </c>
      <c r="CZ156" s="303">
        <v>1</v>
      </c>
      <c r="DA156" s="303">
        <v>0</v>
      </c>
      <c r="DB156" s="303">
        <v>1</v>
      </c>
      <c r="DC156" s="303">
        <v>0</v>
      </c>
      <c r="DD156" s="305">
        <v>0</v>
      </c>
      <c r="DE156" s="305">
        <v>0</v>
      </c>
      <c r="DF156" s="305">
        <v>0</v>
      </c>
      <c r="DG156" s="305">
        <v>0</v>
      </c>
      <c r="DH156" s="309">
        <v>0</v>
      </c>
      <c r="DI156" s="309">
        <v>0</v>
      </c>
      <c r="DJ156" s="309">
        <v>0</v>
      </c>
      <c r="DK156" s="309">
        <v>0</v>
      </c>
      <c r="DL156" s="298">
        <v>0</v>
      </c>
      <c r="DM156" s="298">
        <v>0</v>
      </c>
      <c r="DN156" s="298">
        <v>0</v>
      </c>
      <c r="DO156" s="298">
        <v>0</v>
      </c>
      <c r="DP156" s="306">
        <v>0</v>
      </c>
      <c r="DQ156" s="306">
        <v>0</v>
      </c>
      <c r="DR156" s="306">
        <v>0</v>
      </c>
      <c r="DS156" s="306">
        <v>0</v>
      </c>
      <c r="DT156" s="297">
        <v>0</v>
      </c>
      <c r="DU156" s="297">
        <v>0</v>
      </c>
      <c r="DV156" s="297">
        <v>0</v>
      </c>
      <c r="DW156" s="297">
        <v>0</v>
      </c>
      <c r="DX156" s="306">
        <v>0</v>
      </c>
      <c r="DY156" s="306">
        <v>0</v>
      </c>
      <c r="DZ156" s="306">
        <v>0</v>
      </c>
      <c r="EA156" s="306">
        <v>0</v>
      </c>
      <c r="EB156" s="307">
        <v>0</v>
      </c>
      <c r="EC156" s="307">
        <v>1</v>
      </c>
    </row>
    <row r="157" spans="1:138" x14ac:dyDescent="0.35">
      <c r="A157" s="294">
        <v>18233</v>
      </c>
      <c r="B157" s="343">
        <v>42408</v>
      </c>
      <c r="C157" s="344">
        <v>0.625</v>
      </c>
      <c r="D157" s="294">
        <v>1</v>
      </c>
      <c r="E157" s="294">
        <v>0</v>
      </c>
      <c r="F157" s="294">
        <v>16</v>
      </c>
      <c r="G157" s="294">
        <v>150</v>
      </c>
      <c r="H157" s="294">
        <v>45</v>
      </c>
      <c r="I157" s="294" t="s">
        <v>758</v>
      </c>
      <c r="J157" s="296">
        <v>1</v>
      </c>
      <c r="K157" s="296">
        <v>0</v>
      </c>
      <c r="L157" s="296">
        <v>0</v>
      </c>
      <c r="M157" s="297">
        <v>0</v>
      </c>
      <c r="N157" s="297">
        <v>1</v>
      </c>
      <c r="O157" s="297">
        <v>0</v>
      </c>
      <c r="P157" s="298">
        <v>160</v>
      </c>
      <c r="Q157" s="299">
        <v>0</v>
      </c>
      <c r="R157" s="299">
        <v>0</v>
      </c>
      <c r="S157" s="299">
        <v>0</v>
      </c>
      <c r="T157" s="299">
        <v>1</v>
      </c>
      <c r="U157" s="300">
        <v>0</v>
      </c>
      <c r="V157" s="300">
        <v>0</v>
      </c>
      <c r="W157" s="300">
        <v>1</v>
      </c>
      <c r="X157" s="300">
        <v>0</v>
      </c>
      <c r="Y157" s="300">
        <v>0</v>
      </c>
      <c r="Z157" s="300">
        <v>0</v>
      </c>
      <c r="AA157" s="300">
        <v>0</v>
      </c>
      <c r="AB157" s="300">
        <v>0</v>
      </c>
      <c r="AC157" s="305">
        <v>0</v>
      </c>
      <c r="AD157" s="305">
        <v>0</v>
      </c>
      <c r="AE157" s="305">
        <v>1</v>
      </c>
      <c r="AF157" s="305">
        <v>0</v>
      </c>
      <c r="AG157" s="305">
        <v>0</v>
      </c>
      <c r="AH157" s="303">
        <v>1</v>
      </c>
      <c r="AI157" s="303">
        <v>0</v>
      </c>
      <c r="AJ157" s="303">
        <v>0</v>
      </c>
      <c r="AK157" s="303">
        <v>0</v>
      </c>
      <c r="AL157" s="303">
        <v>0</v>
      </c>
      <c r="AM157" s="304">
        <v>1</v>
      </c>
      <c r="AN157" s="304">
        <v>0</v>
      </c>
      <c r="AO157" s="304">
        <v>0</v>
      </c>
      <c r="AP157" s="304">
        <v>0</v>
      </c>
      <c r="AQ157" s="300">
        <v>0</v>
      </c>
      <c r="AR157" s="300">
        <v>0</v>
      </c>
      <c r="AS157" s="300">
        <v>1</v>
      </c>
      <c r="AT157" s="305">
        <v>1</v>
      </c>
      <c r="AU157" s="305">
        <v>0</v>
      </c>
      <c r="AV157" s="305">
        <v>0</v>
      </c>
      <c r="AW157" s="306">
        <v>0</v>
      </c>
      <c r="AX157" s="306">
        <v>0</v>
      </c>
      <c r="AY157" s="306">
        <v>0</v>
      </c>
      <c r="AZ157" s="306">
        <v>1</v>
      </c>
      <c r="BA157" s="306">
        <v>0</v>
      </c>
      <c r="BB157" s="305">
        <v>1</v>
      </c>
      <c r="BC157" s="305">
        <v>0</v>
      </c>
      <c r="BD157" s="305">
        <v>0</v>
      </c>
      <c r="BE157" s="305">
        <v>0</v>
      </c>
      <c r="BF157" s="300">
        <v>0</v>
      </c>
      <c r="BG157" s="300">
        <v>0</v>
      </c>
      <c r="BH157" s="300">
        <v>1</v>
      </c>
      <c r="BI157" s="300">
        <v>0</v>
      </c>
      <c r="BJ157" s="300">
        <v>0</v>
      </c>
      <c r="BK157" s="297">
        <v>0</v>
      </c>
      <c r="BL157" s="297">
        <v>0</v>
      </c>
      <c r="BM157" s="297">
        <v>1</v>
      </c>
      <c r="BN157" s="297">
        <v>0</v>
      </c>
      <c r="BO157" s="297">
        <v>0</v>
      </c>
      <c r="BP157" s="297">
        <v>0</v>
      </c>
      <c r="BQ157" s="297">
        <v>0</v>
      </c>
      <c r="BR157" s="297">
        <v>0</v>
      </c>
      <c r="BS157" s="305">
        <v>0</v>
      </c>
      <c r="BT157" s="305">
        <v>0</v>
      </c>
      <c r="BU157" s="305">
        <v>1</v>
      </c>
      <c r="BV157" s="305">
        <v>0</v>
      </c>
      <c r="BW157" s="307">
        <v>0</v>
      </c>
      <c r="BX157" s="307">
        <v>0</v>
      </c>
      <c r="BY157" s="307">
        <v>0</v>
      </c>
      <c r="BZ157" s="307">
        <v>0</v>
      </c>
      <c r="CA157" s="307">
        <v>1</v>
      </c>
      <c r="CB157" s="307">
        <v>0</v>
      </c>
      <c r="CC157" s="307">
        <v>1</v>
      </c>
      <c r="CD157" s="300">
        <v>0</v>
      </c>
      <c r="CE157" s="300">
        <v>1</v>
      </c>
      <c r="CF157" s="300">
        <v>0</v>
      </c>
      <c r="CG157" s="300">
        <v>0</v>
      </c>
      <c r="CH157" s="300">
        <v>0</v>
      </c>
      <c r="CI157" s="304">
        <v>1</v>
      </c>
      <c r="CJ157" s="304">
        <v>0</v>
      </c>
      <c r="CK157" s="297">
        <v>0</v>
      </c>
      <c r="CL157" s="297">
        <v>1</v>
      </c>
      <c r="CM157" s="297">
        <v>0</v>
      </c>
      <c r="CN157" s="297">
        <v>0</v>
      </c>
      <c r="CO157" s="307">
        <v>1</v>
      </c>
      <c r="CP157" s="307">
        <v>0</v>
      </c>
      <c r="CQ157" s="307">
        <v>0</v>
      </c>
      <c r="CR157" s="307">
        <v>0</v>
      </c>
      <c r="CS157" s="307">
        <v>0</v>
      </c>
      <c r="CT157" s="307">
        <v>0</v>
      </c>
      <c r="CU157" s="307">
        <v>1</v>
      </c>
      <c r="CV157" s="307">
        <v>0</v>
      </c>
      <c r="CW157" s="307">
        <v>0</v>
      </c>
      <c r="CX157" s="305">
        <v>1</v>
      </c>
      <c r="CY157" s="305">
        <v>0</v>
      </c>
      <c r="CZ157" s="303">
        <v>0</v>
      </c>
      <c r="DA157" s="303">
        <v>0</v>
      </c>
      <c r="DB157" s="303">
        <v>0</v>
      </c>
      <c r="DC157" s="303">
        <v>0</v>
      </c>
      <c r="DD157" s="305">
        <v>0</v>
      </c>
      <c r="DE157" s="305">
        <v>0</v>
      </c>
      <c r="DF157" s="305">
        <v>0</v>
      </c>
      <c r="DG157" s="305">
        <v>0</v>
      </c>
      <c r="DH157" s="309">
        <v>1</v>
      </c>
      <c r="DI157" s="309">
        <v>0</v>
      </c>
      <c r="DJ157" s="309">
        <v>0</v>
      </c>
      <c r="DK157" s="309">
        <v>1</v>
      </c>
      <c r="DL157" s="298">
        <v>0</v>
      </c>
      <c r="DM157" s="298">
        <v>0</v>
      </c>
      <c r="DN157" s="298">
        <v>0</v>
      </c>
      <c r="DO157" s="298">
        <v>0</v>
      </c>
      <c r="DP157" s="306">
        <v>0</v>
      </c>
      <c r="DQ157" s="306">
        <v>0</v>
      </c>
      <c r="DR157" s="306">
        <v>0</v>
      </c>
      <c r="DS157" s="306">
        <v>0</v>
      </c>
      <c r="DT157" s="297">
        <v>0</v>
      </c>
      <c r="DU157" s="297">
        <v>0</v>
      </c>
      <c r="DV157" s="297">
        <v>0</v>
      </c>
      <c r="DW157" s="297">
        <v>0</v>
      </c>
      <c r="DX157" s="306">
        <v>0</v>
      </c>
      <c r="DY157" s="306">
        <v>0</v>
      </c>
      <c r="DZ157" s="306">
        <v>0</v>
      </c>
      <c r="EA157" s="306">
        <v>0</v>
      </c>
      <c r="EB157" s="307">
        <v>0</v>
      </c>
      <c r="EC157" s="307">
        <v>1</v>
      </c>
    </row>
    <row r="158" spans="1:138" x14ac:dyDescent="0.35">
      <c r="A158" s="294">
        <v>18265</v>
      </c>
      <c r="B158" s="343">
        <v>42409</v>
      </c>
      <c r="C158" s="344">
        <v>0.54166666666666663</v>
      </c>
      <c r="D158" s="294">
        <v>1</v>
      </c>
      <c r="E158" s="294">
        <v>0</v>
      </c>
      <c r="F158" s="294">
        <v>63</v>
      </c>
      <c r="G158" s="294">
        <v>167</v>
      </c>
      <c r="H158" s="294">
        <v>55</v>
      </c>
      <c r="I158" s="294" t="s">
        <v>787</v>
      </c>
      <c r="J158" s="296">
        <v>1</v>
      </c>
      <c r="K158" s="296">
        <v>0</v>
      </c>
      <c r="L158" s="296">
        <v>0</v>
      </c>
      <c r="M158" s="297">
        <v>0</v>
      </c>
      <c r="N158" s="297">
        <v>0</v>
      </c>
      <c r="O158" s="297">
        <v>1</v>
      </c>
      <c r="P158" s="298">
        <v>150</v>
      </c>
      <c r="Q158" s="299">
        <v>0</v>
      </c>
      <c r="R158" s="299">
        <v>0</v>
      </c>
      <c r="S158" s="299">
        <v>1</v>
      </c>
      <c r="T158" s="299">
        <v>0</v>
      </c>
      <c r="U158" s="300">
        <v>0</v>
      </c>
      <c r="V158" s="300">
        <v>1</v>
      </c>
      <c r="W158" s="300">
        <v>0</v>
      </c>
      <c r="X158" s="300">
        <v>0</v>
      </c>
      <c r="Y158" s="300">
        <v>0</v>
      </c>
      <c r="Z158" s="300">
        <v>0</v>
      </c>
      <c r="AA158" s="300">
        <v>0</v>
      </c>
      <c r="AB158" s="300">
        <v>0</v>
      </c>
      <c r="AC158" s="305">
        <v>0</v>
      </c>
      <c r="AD158" s="305">
        <v>0</v>
      </c>
      <c r="AE158" s="305">
        <v>1</v>
      </c>
      <c r="AF158" s="305">
        <v>0</v>
      </c>
      <c r="AG158" s="305">
        <v>0</v>
      </c>
      <c r="AH158" s="303">
        <v>1</v>
      </c>
      <c r="AI158" s="303">
        <v>0</v>
      </c>
      <c r="AJ158" s="303">
        <v>0</v>
      </c>
      <c r="AK158" s="303">
        <v>0</v>
      </c>
      <c r="AL158" s="303">
        <v>0</v>
      </c>
      <c r="AM158" s="304">
        <v>0</v>
      </c>
      <c r="AN158" s="304">
        <v>0</v>
      </c>
      <c r="AO158" s="304">
        <v>1</v>
      </c>
      <c r="AP158" s="304">
        <v>0</v>
      </c>
      <c r="AQ158" s="300">
        <v>1</v>
      </c>
      <c r="AR158" s="300">
        <v>0</v>
      </c>
      <c r="AS158" s="300">
        <v>0</v>
      </c>
      <c r="AT158" s="305">
        <v>0</v>
      </c>
      <c r="AU158" s="305">
        <v>1</v>
      </c>
      <c r="AV158" s="305">
        <v>0</v>
      </c>
      <c r="AW158" s="306">
        <v>0</v>
      </c>
      <c r="AX158" s="306">
        <v>0</v>
      </c>
      <c r="AY158" s="306">
        <v>1</v>
      </c>
      <c r="AZ158" s="306">
        <v>0</v>
      </c>
      <c r="BA158" s="306">
        <v>0</v>
      </c>
      <c r="BB158" s="305">
        <v>0</v>
      </c>
      <c r="BC158" s="305">
        <v>1</v>
      </c>
      <c r="BD158" s="305">
        <v>0</v>
      </c>
      <c r="BE158" s="305">
        <v>0</v>
      </c>
      <c r="BF158" s="300">
        <v>0</v>
      </c>
      <c r="BG158" s="300">
        <v>0</v>
      </c>
      <c r="BH158" s="300">
        <v>0</v>
      </c>
      <c r="BI158" s="300">
        <v>0</v>
      </c>
      <c r="BJ158" s="300">
        <v>1</v>
      </c>
      <c r="BK158" s="297">
        <v>1</v>
      </c>
      <c r="BL158" s="297">
        <v>0</v>
      </c>
      <c r="BM158" s="297">
        <v>0</v>
      </c>
      <c r="BN158" s="297">
        <v>0</v>
      </c>
      <c r="BO158" s="297">
        <v>0</v>
      </c>
      <c r="BP158" s="297">
        <v>0</v>
      </c>
      <c r="BQ158" s="297">
        <v>0</v>
      </c>
      <c r="BR158" s="297">
        <v>0</v>
      </c>
      <c r="BS158" s="305">
        <v>0</v>
      </c>
      <c r="BT158" s="305">
        <v>0</v>
      </c>
      <c r="BU158" s="305">
        <v>0</v>
      </c>
      <c r="BV158" s="305">
        <v>1</v>
      </c>
      <c r="BW158" s="307">
        <v>0</v>
      </c>
      <c r="BX158" s="307">
        <v>1</v>
      </c>
      <c r="BY158" s="307">
        <v>0</v>
      </c>
      <c r="BZ158" s="307">
        <v>0</v>
      </c>
      <c r="CA158" s="307">
        <v>0</v>
      </c>
      <c r="CB158" s="307">
        <v>0</v>
      </c>
      <c r="CC158" s="307">
        <v>0</v>
      </c>
      <c r="CD158" s="300">
        <v>1</v>
      </c>
      <c r="CE158" s="300">
        <v>0</v>
      </c>
      <c r="CF158" s="300">
        <v>0</v>
      </c>
      <c r="CG158" s="300">
        <v>0</v>
      </c>
      <c r="CH158" s="300">
        <v>0</v>
      </c>
      <c r="CI158" s="304">
        <v>1</v>
      </c>
      <c r="CJ158" s="304">
        <v>0</v>
      </c>
      <c r="CK158" s="297">
        <v>0</v>
      </c>
      <c r="CL158" s="297">
        <v>0</v>
      </c>
      <c r="CM158" s="297">
        <v>1</v>
      </c>
      <c r="CN158" s="297">
        <v>0</v>
      </c>
      <c r="CO158" s="307">
        <v>1</v>
      </c>
      <c r="CP158" s="307">
        <v>0</v>
      </c>
      <c r="CQ158" s="307">
        <v>0</v>
      </c>
      <c r="CR158" s="307">
        <v>0</v>
      </c>
      <c r="CS158" s="307">
        <v>0</v>
      </c>
      <c r="CT158" s="307">
        <v>0</v>
      </c>
      <c r="CU158" s="307">
        <v>0</v>
      </c>
      <c r="CV158" s="307">
        <v>1</v>
      </c>
      <c r="CW158" s="307">
        <v>0</v>
      </c>
      <c r="CX158" s="305">
        <v>0</v>
      </c>
      <c r="CY158" s="305">
        <v>1</v>
      </c>
      <c r="CZ158" s="303">
        <v>1</v>
      </c>
      <c r="DA158" s="303">
        <v>0</v>
      </c>
      <c r="DB158" s="303">
        <v>0</v>
      </c>
      <c r="DC158" s="303">
        <v>1</v>
      </c>
      <c r="DD158" s="305">
        <v>0</v>
      </c>
      <c r="DE158" s="305">
        <v>0</v>
      </c>
      <c r="DF158" s="305">
        <v>0</v>
      </c>
      <c r="DG158" s="305">
        <v>0</v>
      </c>
      <c r="DH158" s="309">
        <v>0</v>
      </c>
      <c r="DI158" s="309">
        <v>0</v>
      </c>
      <c r="DJ158" s="309">
        <v>0</v>
      </c>
      <c r="DK158" s="309">
        <v>0</v>
      </c>
      <c r="DL158" s="298">
        <v>0</v>
      </c>
      <c r="DM158" s="298">
        <v>0</v>
      </c>
      <c r="DN158" s="298">
        <v>0</v>
      </c>
      <c r="DO158" s="298">
        <v>0</v>
      </c>
      <c r="DP158" s="306">
        <v>0</v>
      </c>
      <c r="DQ158" s="306">
        <v>0</v>
      </c>
      <c r="DR158" s="306">
        <v>0</v>
      </c>
      <c r="DS158" s="306">
        <v>0</v>
      </c>
      <c r="DT158" s="297">
        <v>0</v>
      </c>
      <c r="DU158" s="297">
        <v>0</v>
      </c>
      <c r="DV158" s="297">
        <v>0</v>
      </c>
      <c r="DW158" s="297">
        <v>0</v>
      </c>
      <c r="DX158" s="306">
        <v>0</v>
      </c>
      <c r="DY158" s="306">
        <v>0</v>
      </c>
      <c r="DZ158" s="306">
        <v>0</v>
      </c>
      <c r="EA158" s="306">
        <v>0</v>
      </c>
      <c r="EB158" s="307">
        <v>0</v>
      </c>
      <c r="EC158" s="307">
        <v>1</v>
      </c>
    </row>
    <row r="159" spans="1:138" x14ac:dyDescent="0.35">
      <c r="A159" s="294">
        <v>18294</v>
      </c>
      <c r="B159" s="343">
        <v>42410</v>
      </c>
      <c r="C159" s="344">
        <v>0.44791666666666669</v>
      </c>
      <c r="D159" s="294">
        <v>1</v>
      </c>
      <c r="E159" s="294">
        <v>0</v>
      </c>
      <c r="F159" s="294">
        <v>44</v>
      </c>
      <c r="G159" s="294">
        <v>165</v>
      </c>
      <c r="H159" s="294">
        <v>79</v>
      </c>
      <c r="I159" s="294" t="s">
        <v>758</v>
      </c>
      <c r="J159" s="296">
        <v>1</v>
      </c>
      <c r="K159" s="296">
        <v>0</v>
      </c>
      <c r="L159" s="296">
        <v>0</v>
      </c>
      <c r="M159" s="297">
        <v>0</v>
      </c>
      <c r="N159" s="297">
        <v>1</v>
      </c>
      <c r="O159" s="297">
        <v>0</v>
      </c>
      <c r="P159" s="298">
        <v>0</v>
      </c>
      <c r="Q159" s="299">
        <v>1</v>
      </c>
      <c r="R159" s="299">
        <v>0</v>
      </c>
      <c r="S159" s="299">
        <v>0</v>
      </c>
      <c r="T159" s="299">
        <v>0</v>
      </c>
      <c r="U159" s="300">
        <v>0</v>
      </c>
      <c r="V159" s="300">
        <v>0</v>
      </c>
      <c r="W159" s="300">
        <v>1</v>
      </c>
      <c r="X159" s="300">
        <v>0</v>
      </c>
      <c r="Y159" s="300">
        <v>0</v>
      </c>
      <c r="Z159" s="300">
        <v>0</v>
      </c>
      <c r="AA159" s="300">
        <v>0</v>
      </c>
      <c r="AB159" s="300">
        <v>0</v>
      </c>
      <c r="AC159" s="305">
        <v>1</v>
      </c>
      <c r="AD159" s="305">
        <v>0</v>
      </c>
      <c r="AE159" s="305">
        <v>0</v>
      </c>
      <c r="AF159" s="305">
        <v>0</v>
      </c>
      <c r="AG159" s="305">
        <v>0</v>
      </c>
      <c r="AH159" s="303">
        <v>1</v>
      </c>
      <c r="AI159" s="303">
        <v>0</v>
      </c>
      <c r="AJ159" s="303">
        <v>0</v>
      </c>
      <c r="AK159" s="303">
        <v>0</v>
      </c>
      <c r="AL159" s="303">
        <v>0</v>
      </c>
      <c r="AM159" s="304">
        <v>1</v>
      </c>
      <c r="AN159" s="304">
        <v>0</v>
      </c>
      <c r="AO159" s="304">
        <v>0</v>
      </c>
      <c r="AP159" s="304">
        <v>0</v>
      </c>
      <c r="AQ159" s="300">
        <v>0</v>
      </c>
      <c r="AR159" s="300">
        <v>1</v>
      </c>
      <c r="AS159" s="300">
        <v>0</v>
      </c>
      <c r="AT159" s="305">
        <v>0</v>
      </c>
      <c r="AU159" s="305">
        <v>1</v>
      </c>
      <c r="AV159" s="305">
        <v>0</v>
      </c>
      <c r="AW159" s="306">
        <v>0</v>
      </c>
      <c r="AX159" s="306">
        <v>1</v>
      </c>
      <c r="AY159" s="306">
        <v>0</v>
      </c>
      <c r="AZ159" s="306">
        <v>0</v>
      </c>
      <c r="BA159" s="306">
        <v>0</v>
      </c>
      <c r="BB159" s="305">
        <v>1</v>
      </c>
      <c r="BC159" s="305">
        <v>0</v>
      </c>
      <c r="BD159" s="305">
        <v>0</v>
      </c>
      <c r="BE159" s="305">
        <v>0</v>
      </c>
      <c r="BF159" s="300">
        <v>0</v>
      </c>
      <c r="BG159" s="300">
        <v>0</v>
      </c>
      <c r="BH159" s="300">
        <v>0</v>
      </c>
      <c r="BI159" s="300">
        <v>1</v>
      </c>
      <c r="BJ159" s="300">
        <v>0</v>
      </c>
      <c r="BK159" s="297">
        <v>0</v>
      </c>
      <c r="BL159" s="297">
        <v>1</v>
      </c>
      <c r="BM159" s="297">
        <v>0</v>
      </c>
      <c r="BN159" s="297">
        <v>0</v>
      </c>
      <c r="BO159" s="297">
        <v>0</v>
      </c>
      <c r="BP159" s="297">
        <v>0</v>
      </c>
      <c r="BQ159" s="297">
        <v>0</v>
      </c>
      <c r="BR159" s="297">
        <v>0</v>
      </c>
      <c r="BS159" s="305">
        <v>0</v>
      </c>
      <c r="BT159" s="305">
        <v>0</v>
      </c>
      <c r="BU159" s="305">
        <v>1</v>
      </c>
      <c r="BV159" s="305">
        <v>0</v>
      </c>
      <c r="BW159" s="307">
        <v>1</v>
      </c>
      <c r="BX159" s="307">
        <v>0</v>
      </c>
      <c r="BY159" s="307">
        <v>0</v>
      </c>
      <c r="BZ159" s="307">
        <v>0</v>
      </c>
      <c r="CA159" s="307">
        <v>0</v>
      </c>
      <c r="CB159" s="307">
        <v>1</v>
      </c>
      <c r="CC159" s="307">
        <v>0</v>
      </c>
      <c r="CD159" s="300">
        <v>0</v>
      </c>
      <c r="CE159" s="300">
        <v>0</v>
      </c>
      <c r="CF159" s="300">
        <v>1</v>
      </c>
      <c r="CG159" s="300">
        <v>0</v>
      </c>
      <c r="CH159" s="300">
        <v>0</v>
      </c>
      <c r="CI159" s="304">
        <v>1</v>
      </c>
      <c r="CJ159" s="304">
        <v>0</v>
      </c>
      <c r="CK159" s="297">
        <v>0</v>
      </c>
      <c r="CL159" s="297">
        <v>0</v>
      </c>
      <c r="CM159" s="297">
        <v>1</v>
      </c>
      <c r="CN159" s="297">
        <v>0</v>
      </c>
      <c r="CO159" s="307">
        <v>0</v>
      </c>
      <c r="CP159" s="307">
        <v>1</v>
      </c>
      <c r="CQ159" s="307">
        <v>0</v>
      </c>
      <c r="CR159" s="307">
        <v>0</v>
      </c>
      <c r="CS159" s="307">
        <v>0</v>
      </c>
      <c r="CT159" s="307">
        <v>0</v>
      </c>
      <c r="CU159" s="307">
        <v>1</v>
      </c>
      <c r="CV159" s="307">
        <v>0</v>
      </c>
      <c r="CW159" s="307">
        <v>0</v>
      </c>
      <c r="CX159" s="305">
        <v>0</v>
      </c>
      <c r="CY159" s="305">
        <v>1</v>
      </c>
      <c r="CZ159" s="303">
        <v>0</v>
      </c>
      <c r="DA159" s="303">
        <v>1</v>
      </c>
      <c r="DB159" s="303">
        <v>0</v>
      </c>
      <c r="DC159" s="303">
        <v>1</v>
      </c>
      <c r="DD159" s="305">
        <v>0</v>
      </c>
      <c r="DE159" s="305">
        <v>0</v>
      </c>
      <c r="DF159" s="305">
        <v>0</v>
      </c>
      <c r="DG159" s="305">
        <v>0</v>
      </c>
      <c r="DH159" s="309">
        <v>1</v>
      </c>
      <c r="DI159" s="309">
        <v>0</v>
      </c>
      <c r="DJ159" s="309">
        <v>1</v>
      </c>
      <c r="DK159" s="309">
        <v>0</v>
      </c>
      <c r="DL159" s="298">
        <v>0</v>
      </c>
      <c r="DM159" s="298">
        <v>0</v>
      </c>
      <c r="DN159" s="298">
        <v>0</v>
      </c>
      <c r="DO159" s="298">
        <v>0</v>
      </c>
      <c r="DP159" s="306">
        <v>0</v>
      </c>
      <c r="DQ159" s="306">
        <v>0</v>
      </c>
      <c r="DR159" s="306">
        <v>0</v>
      </c>
      <c r="DS159" s="306">
        <v>0</v>
      </c>
      <c r="DT159" s="297">
        <v>0</v>
      </c>
      <c r="DU159" s="297">
        <v>0</v>
      </c>
      <c r="DV159" s="297">
        <v>0</v>
      </c>
      <c r="DW159" s="297">
        <v>0</v>
      </c>
      <c r="DX159" s="306">
        <v>0</v>
      </c>
      <c r="DY159" s="306">
        <v>0</v>
      </c>
      <c r="DZ159" s="306">
        <v>0</v>
      </c>
      <c r="EA159" s="306">
        <v>0</v>
      </c>
      <c r="EB159" s="307">
        <v>0</v>
      </c>
      <c r="EC159" s="307">
        <v>1</v>
      </c>
    </row>
    <row r="160" spans="1:138" x14ac:dyDescent="0.35">
      <c r="A160" s="294">
        <v>6229</v>
      </c>
      <c r="B160" s="343">
        <v>42409</v>
      </c>
      <c r="C160" s="295" t="s">
        <v>788</v>
      </c>
      <c r="D160" s="294">
        <v>0</v>
      </c>
      <c r="E160" s="294">
        <v>1</v>
      </c>
      <c r="F160" s="294">
        <v>11</v>
      </c>
      <c r="G160" s="294">
        <v>153</v>
      </c>
      <c r="H160" s="294">
        <v>40</v>
      </c>
      <c r="I160" s="294" t="s">
        <v>758</v>
      </c>
      <c r="J160" s="296">
        <v>1</v>
      </c>
      <c r="K160" s="296">
        <v>0</v>
      </c>
      <c r="L160" s="296">
        <v>0</v>
      </c>
      <c r="M160" s="297">
        <v>1</v>
      </c>
      <c r="N160" s="297">
        <v>0</v>
      </c>
      <c r="O160" s="297">
        <v>0</v>
      </c>
      <c r="P160" s="298">
        <v>152</v>
      </c>
      <c r="Q160" s="299">
        <v>1</v>
      </c>
      <c r="R160" s="299">
        <v>0</v>
      </c>
      <c r="S160" s="299">
        <v>0</v>
      </c>
      <c r="T160" s="299">
        <v>0</v>
      </c>
      <c r="U160" s="300">
        <v>0</v>
      </c>
      <c r="V160" s="300">
        <v>0</v>
      </c>
      <c r="W160" s="300">
        <v>0</v>
      </c>
      <c r="X160" s="300">
        <v>0</v>
      </c>
      <c r="Y160" s="300">
        <v>0</v>
      </c>
      <c r="Z160" s="300">
        <v>0</v>
      </c>
      <c r="AA160" s="300">
        <v>1</v>
      </c>
      <c r="AB160" s="300">
        <v>0</v>
      </c>
      <c r="AC160" s="305">
        <v>0</v>
      </c>
      <c r="AD160" s="305">
        <v>0</v>
      </c>
      <c r="AE160" s="305">
        <v>0</v>
      </c>
      <c r="AF160" s="305">
        <v>1</v>
      </c>
      <c r="AG160" s="305">
        <v>0</v>
      </c>
      <c r="AH160" s="303">
        <v>1</v>
      </c>
      <c r="AI160" s="303">
        <v>0</v>
      </c>
      <c r="AJ160" s="303">
        <v>0</v>
      </c>
      <c r="AK160" s="303">
        <v>0</v>
      </c>
      <c r="AL160" s="303">
        <v>0</v>
      </c>
      <c r="AM160" s="304">
        <v>0</v>
      </c>
      <c r="AN160" s="304">
        <v>1</v>
      </c>
      <c r="AO160" s="304">
        <v>0</v>
      </c>
      <c r="AP160" s="304">
        <v>1</v>
      </c>
      <c r="AQ160" s="300">
        <v>0</v>
      </c>
      <c r="AR160" s="300">
        <v>0</v>
      </c>
      <c r="AS160" s="300">
        <v>1</v>
      </c>
      <c r="AT160" s="305">
        <v>1</v>
      </c>
      <c r="AU160" s="305">
        <v>0</v>
      </c>
      <c r="AV160" s="305">
        <v>0</v>
      </c>
      <c r="AW160" s="306">
        <v>0</v>
      </c>
      <c r="AX160" s="306">
        <v>0</v>
      </c>
      <c r="AY160" s="306">
        <v>1</v>
      </c>
      <c r="AZ160" s="306">
        <v>0</v>
      </c>
      <c r="BA160" s="306">
        <v>0</v>
      </c>
      <c r="BB160" s="305">
        <v>1</v>
      </c>
      <c r="BC160" s="305">
        <v>0</v>
      </c>
      <c r="BD160" s="305">
        <v>0</v>
      </c>
      <c r="BE160" s="305">
        <v>0</v>
      </c>
      <c r="BF160" s="300">
        <v>0</v>
      </c>
      <c r="BG160" s="300">
        <v>1</v>
      </c>
      <c r="BH160" s="300">
        <v>0</v>
      </c>
      <c r="BI160" s="300">
        <v>0</v>
      </c>
      <c r="BJ160" s="300">
        <v>0</v>
      </c>
      <c r="BK160" s="297">
        <v>1</v>
      </c>
      <c r="BL160" s="297">
        <v>0</v>
      </c>
      <c r="BM160" s="297">
        <v>0</v>
      </c>
      <c r="BN160" s="297">
        <v>0</v>
      </c>
      <c r="BO160" s="297">
        <v>0</v>
      </c>
      <c r="BP160" s="297">
        <v>0</v>
      </c>
      <c r="BQ160" s="297">
        <v>0</v>
      </c>
      <c r="BR160" s="297">
        <v>0</v>
      </c>
      <c r="BS160" s="305">
        <v>0</v>
      </c>
      <c r="BT160" s="305">
        <v>0</v>
      </c>
      <c r="BU160" s="305">
        <v>0</v>
      </c>
      <c r="BV160" s="305">
        <v>0</v>
      </c>
      <c r="BW160" s="307">
        <v>0</v>
      </c>
      <c r="BX160" s="307">
        <v>0</v>
      </c>
      <c r="BY160" s="307">
        <v>0</v>
      </c>
      <c r="BZ160" s="307">
        <v>1</v>
      </c>
      <c r="CA160" s="307">
        <v>0</v>
      </c>
      <c r="CB160" s="307">
        <v>0</v>
      </c>
      <c r="CC160" s="307">
        <v>0</v>
      </c>
      <c r="CD160" s="300">
        <v>0</v>
      </c>
      <c r="CE160" s="300">
        <v>1</v>
      </c>
      <c r="CF160" s="300">
        <v>0</v>
      </c>
      <c r="CG160" s="300">
        <v>0</v>
      </c>
      <c r="CH160" s="300">
        <v>0</v>
      </c>
      <c r="CI160" s="304">
        <v>1</v>
      </c>
      <c r="CJ160" s="304">
        <v>0</v>
      </c>
      <c r="CK160" s="297">
        <v>0</v>
      </c>
      <c r="CL160" s="297">
        <v>1</v>
      </c>
      <c r="CM160" s="297">
        <v>0</v>
      </c>
      <c r="CN160" s="297">
        <v>0</v>
      </c>
      <c r="CO160" s="307">
        <v>0</v>
      </c>
      <c r="CP160" s="307">
        <v>1</v>
      </c>
      <c r="CQ160" s="307">
        <v>0</v>
      </c>
      <c r="CZ160" s="303">
        <v>0</v>
      </c>
      <c r="DA160" s="303">
        <v>0</v>
      </c>
      <c r="DB160" s="303">
        <v>0</v>
      </c>
      <c r="DC160" s="303">
        <v>0</v>
      </c>
      <c r="DD160" s="305">
        <v>0</v>
      </c>
      <c r="DE160" s="305">
        <v>0</v>
      </c>
      <c r="DF160" s="305">
        <v>0</v>
      </c>
      <c r="DG160" s="305">
        <v>0</v>
      </c>
      <c r="DH160" s="309">
        <v>1</v>
      </c>
      <c r="DI160" s="309">
        <v>0</v>
      </c>
      <c r="DJ160" s="309">
        <v>1</v>
      </c>
      <c r="DK160" s="309">
        <v>0</v>
      </c>
      <c r="DL160" s="298">
        <v>0</v>
      </c>
      <c r="DM160" s="298">
        <v>0</v>
      </c>
      <c r="DN160" s="298">
        <v>0</v>
      </c>
      <c r="DO160" s="298">
        <v>0</v>
      </c>
      <c r="DP160" s="306">
        <v>0</v>
      </c>
      <c r="DQ160" s="306">
        <v>0</v>
      </c>
      <c r="DR160" s="306">
        <v>0</v>
      </c>
      <c r="DS160" s="306">
        <v>0</v>
      </c>
      <c r="DT160" s="297">
        <v>0</v>
      </c>
      <c r="DU160" s="297">
        <v>0</v>
      </c>
      <c r="DV160" s="297">
        <v>0</v>
      </c>
      <c r="DW160" s="297">
        <v>0</v>
      </c>
      <c r="DX160" s="306">
        <v>0</v>
      </c>
      <c r="DY160" s="306">
        <v>0</v>
      </c>
      <c r="DZ160" s="306">
        <v>0</v>
      </c>
      <c r="EA160" s="306">
        <v>0</v>
      </c>
      <c r="EB160" s="307">
        <v>0</v>
      </c>
      <c r="EC160" s="307">
        <v>1</v>
      </c>
    </row>
    <row r="161" spans="1:141" x14ac:dyDescent="0.35">
      <c r="A161" s="294">
        <v>18291</v>
      </c>
      <c r="B161" s="343">
        <v>42410</v>
      </c>
      <c r="C161" s="344">
        <v>0.41666666666666669</v>
      </c>
      <c r="D161" s="294">
        <v>1</v>
      </c>
      <c r="E161" s="294">
        <v>0</v>
      </c>
      <c r="F161" s="294">
        <v>24</v>
      </c>
      <c r="G161" s="294">
        <v>169</v>
      </c>
      <c r="H161" s="294">
        <v>58</v>
      </c>
      <c r="I161" s="294" t="s">
        <v>758</v>
      </c>
      <c r="J161" s="296">
        <v>1</v>
      </c>
      <c r="K161" s="296">
        <v>0</v>
      </c>
      <c r="L161" s="296">
        <v>0</v>
      </c>
      <c r="M161" s="297">
        <v>1</v>
      </c>
      <c r="N161" s="297">
        <v>0</v>
      </c>
      <c r="O161" s="297">
        <v>0</v>
      </c>
      <c r="P161" s="298">
        <v>161</v>
      </c>
      <c r="Q161" s="299">
        <v>1</v>
      </c>
      <c r="R161" s="299">
        <v>0</v>
      </c>
      <c r="S161" s="299">
        <v>0</v>
      </c>
      <c r="T161" s="299">
        <v>0</v>
      </c>
      <c r="U161" s="300">
        <v>0</v>
      </c>
      <c r="V161" s="300">
        <v>0</v>
      </c>
      <c r="W161" s="300">
        <v>0</v>
      </c>
      <c r="X161" s="300">
        <v>0</v>
      </c>
      <c r="Y161" s="300">
        <v>0</v>
      </c>
      <c r="Z161" s="300">
        <v>0</v>
      </c>
      <c r="AA161" s="300">
        <v>0</v>
      </c>
      <c r="AB161" s="300">
        <v>1</v>
      </c>
      <c r="AC161" s="305">
        <v>1</v>
      </c>
      <c r="AD161" s="305">
        <v>0</v>
      </c>
      <c r="AE161" s="305">
        <v>0</v>
      </c>
      <c r="AF161" s="305">
        <v>0</v>
      </c>
      <c r="AG161" s="305">
        <v>0</v>
      </c>
      <c r="AH161" s="303">
        <v>1</v>
      </c>
      <c r="AI161" s="303">
        <v>0</v>
      </c>
      <c r="AJ161" s="303">
        <v>0</v>
      </c>
      <c r="AK161" s="303">
        <v>0</v>
      </c>
      <c r="AL161" s="303">
        <v>0</v>
      </c>
      <c r="AM161" s="304">
        <v>1</v>
      </c>
      <c r="AN161" s="304">
        <v>1</v>
      </c>
      <c r="AO161" s="304">
        <v>1</v>
      </c>
      <c r="AP161" s="304">
        <v>0</v>
      </c>
      <c r="AQ161" s="300">
        <v>1</v>
      </c>
      <c r="AR161" s="300">
        <v>0</v>
      </c>
      <c r="AS161" s="300">
        <v>0</v>
      </c>
      <c r="AT161" s="305">
        <v>0</v>
      </c>
      <c r="AU161" s="305">
        <v>1</v>
      </c>
      <c r="AV161" s="305">
        <v>0</v>
      </c>
      <c r="AW161" s="306">
        <v>0</v>
      </c>
      <c r="AX161" s="306">
        <v>1</v>
      </c>
      <c r="AY161" s="306">
        <v>0</v>
      </c>
      <c r="AZ161" s="306">
        <v>0</v>
      </c>
      <c r="BA161" s="306">
        <v>0</v>
      </c>
      <c r="BB161" s="305">
        <v>0</v>
      </c>
      <c r="BC161" s="305">
        <v>0</v>
      </c>
      <c r="BD161" s="305">
        <v>0</v>
      </c>
      <c r="BE161" s="305">
        <v>1</v>
      </c>
      <c r="BF161" s="300">
        <v>0</v>
      </c>
      <c r="BG161" s="300">
        <v>0</v>
      </c>
      <c r="BH161" s="300">
        <v>0</v>
      </c>
      <c r="BI161" s="300">
        <v>1</v>
      </c>
      <c r="BJ161" s="300">
        <v>0</v>
      </c>
      <c r="BK161" s="297">
        <v>0</v>
      </c>
      <c r="BL161" s="297">
        <v>1</v>
      </c>
      <c r="BM161" s="297">
        <v>0</v>
      </c>
      <c r="BN161" s="297">
        <v>0</v>
      </c>
      <c r="BO161" s="297">
        <v>0</v>
      </c>
      <c r="BP161" s="297">
        <v>1</v>
      </c>
      <c r="BQ161" s="297">
        <v>0</v>
      </c>
      <c r="BR161" s="297">
        <v>0</v>
      </c>
      <c r="BS161" s="305">
        <v>1</v>
      </c>
      <c r="BT161" s="305">
        <v>0</v>
      </c>
      <c r="BU161" s="305">
        <v>0</v>
      </c>
      <c r="BV161" s="305">
        <v>0</v>
      </c>
      <c r="BW161" s="307">
        <v>1</v>
      </c>
      <c r="BX161" s="307">
        <v>0</v>
      </c>
      <c r="BY161" s="307">
        <v>0</v>
      </c>
      <c r="BZ161" s="307">
        <v>0</v>
      </c>
      <c r="CA161" s="307">
        <v>0</v>
      </c>
      <c r="CB161" s="307">
        <v>1</v>
      </c>
      <c r="CC161" s="307">
        <v>0</v>
      </c>
      <c r="CD161" s="300">
        <v>0</v>
      </c>
      <c r="CE161" s="300">
        <v>1</v>
      </c>
      <c r="CF161" s="300">
        <v>0</v>
      </c>
      <c r="CG161" s="300">
        <v>0</v>
      </c>
      <c r="CH161" s="300">
        <v>0</v>
      </c>
      <c r="CI161" s="304">
        <v>1</v>
      </c>
      <c r="CJ161" s="304">
        <v>0</v>
      </c>
      <c r="CK161" s="297">
        <v>0</v>
      </c>
      <c r="CL161" s="297">
        <v>1</v>
      </c>
      <c r="CM161" s="297">
        <v>0</v>
      </c>
      <c r="CN161" s="297">
        <v>0</v>
      </c>
      <c r="CO161" s="307">
        <v>1</v>
      </c>
      <c r="CP161" s="307">
        <v>0</v>
      </c>
      <c r="CQ161" s="307">
        <v>0</v>
      </c>
      <c r="CR161" s="307">
        <v>1</v>
      </c>
      <c r="CS161" s="307">
        <v>0</v>
      </c>
      <c r="CT161" s="307">
        <v>0</v>
      </c>
      <c r="CU161" s="307">
        <v>0</v>
      </c>
      <c r="CV161" s="307">
        <v>0</v>
      </c>
      <c r="CW161" s="307">
        <v>0</v>
      </c>
      <c r="CX161" s="305">
        <v>0</v>
      </c>
      <c r="CY161" s="305">
        <v>1</v>
      </c>
      <c r="CZ161" s="303">
        <v>0</v>
      </c>
      <c r="DA161" s="303">
        <v>0</v>
      </c>
      <c r="DB161" s="303">
        <v>0</v>
      </c>
      <c r="DC161" s="303">
        <v>0</v>
      </c>
      <c r="DD161" s="305">
        <v>0</v>
      </c>
      <c r="DE161" s="305">
        <v>0</v>
      </c>
      <c r="DF161" s="305">
        <v>0</v>
      </c>
      <c r="DG161" s="305">
        <v>0</v>
      </c>
      <c r="DH161" s="309">
        <v>1</v>
      </c>
      <c r="DI161" s="309">
        <v>0</v>
      </c>
      <c r="DJ161" s="309">
        <v>0</v>
      </c>
      <c r="DK161" s="309">
        <v>1</v>
      </c>
      <c r="DL161" s="298">
        <v>0</v>
      </c>
      <c r="DM161" s="298">
        <v>0</v>
      </c>
      <c r="DN161" s="298">
        <v>0</v>
      </c>
      <c r="DO161" s="298">
        <v>0</v>
      </c>
      <c r="DP161" s="306">
        <v>0</v>
      </c>
      <c r="DQ161" s="306">
        <v>0</v>
      </c>
      <c r="DR161" s="306">
        <v>0</v>
      </c>
      <c r="DS161" s="306">
        <v>0</v>
      </c>
      <c r="DT161" s="297">
        <v>0</v>
      </c>
      <c r="DU161" s="297">
        <v>0</v>
      </c>
      <c r="DV161" s="297">
        <v>0</v>
      </c>
      <c r="DW161" s="297">
        <v>0</v>
      </c>
      <c r="DX161" s="306">
        <v>0</v>
      </c>
      <c r="DY161" s="306">
        <v>0</v>
      </c>
      <c r="DZ161" s="306">
        <v>0</v>
      </c>
      <c r="EA161" s="306">
        <v>0</v>
      </c>
      <c r="EB161" s="307">
        <v>0</v>
      </c>
      <c r="EC161" s="307">
        <v>1</v>
      </c>
    </row>
    <row r="162" spans="1:141" x14ac:dyDescent="0.35">
      <c r="A162" s="294">
        <v>18292</v>
      </c>
      <c r="B162" s="343">
        <v>42409</v>
      </c>
      <c r="C162" s="344">
        <v>0.6875</v>
      </c>
      <c r="D162" s="294">
        <v>0</v>
      </c>
      <c r="E162" s="294">
        <v>1</v>
      </c>
      <c r="F162" s="294">
        <v>42</v>
      </c>
      <c r="G162" s="294">
        <v>184</v>
      </c>
      <c r="H162" s="294">
        <v>90</v>
      </c>
      <c r="I162" s="294" t="s">
        <v>758</v>
      </c>
      <c r="J162" s="296">
        <v>1</v>
      </c>
      <c r="K162" s="296">
        <v>0</v>
      </c>
      <c r="L162" s="296">
        <v>0</v>
      </c>
      <c r="M162" s="297">
        <v>0</v>
      </c>
      <c r="N162" s="297">
        <v>1</v>
      </c>
      <c r="O162" s="297">
        <v>0</v>
      </c>
      <c r="P162" s="298">
        <v>170</v>
      </c>
      <c r="Q162" s="299">
        <v>0</v>
      </c>
      <c r="R162" s="299">
        <v>0</v>
      </c>
      <c r="S162" s="299">
        <v>0</v>
      </c>
      <c r="T162" s="299">
        <v>1</v>
      </c>
      <c r="U162" s="300">
        <v>0</v>
      </c>
      <c r="V162" s="300">
        <v>1</v>
      </c>
      <c r="W162" s="300">
        <v>0</v>
      </c>
      <c r="X162" s="300">
        <v>0</v>
      </c>
      <c r="Y162" s="300">
        <v>0</v>
      </c>
      <c r="Z162" s="300">
        <v>0</v>
      </c>
      <c r="AA162" s="300">
        <v>0</v>
      </c>
      <c r="AB162" s="300">
        <v>0</v>
      </c>
      <c r="AC162" s="305">
        <v>0</v>
      </c>
      <c r="AD162" s="305">
        <v>0</v>
      </c>
      <c r="AE162" s="305">
        <v>0</v>
      </c>
      <c r="AF162" s="305">
        <v>1</v>
      </c>
      <c r="AG162" s="305">
        <v>0</v>
      </c>
      <c r="AH162" s="303">
        <v>0</v>
      </c>
      <c r="AI162" s="303">
        <v>1</v>
      </c>
      <c r="AJ162" s="303">
        <v>0</v>
      </c>
      <c r="AK162" s="303">
        <v>0</v>
      </c>
      <c r="AL162" s="303">
        <v>0</v>
      </c>
      <c r="AM162" s="304">
        <v>0</v>
      </c>
      <c r="AN162" s="304">
        <v>1</v>
      </c>
      <c r="AO162" s="304">
        <v>0</v>
      </c>
      <c r="AP162" s="304">
        <v>0</v>
      </c>
      <c r="AQ162" s="300">
        <v>0</v>
      </c>
      <c r="AR162" s="300">
        <v>1</v>
      </c>
      <c r="AS162" s="300">
        <v>0</v>
      </c>
      <c r="AT162" s="305">
        <v>0</v>
      </c>
      <c r="AU162" s="305">
        <v>1</v>
      </c>
      <c r="AV162" s="305">
        <v>0</v>
      </c>
      <c r="AW162" s="306">
        <v>0</v>
      </c>
      <c r="AX162" s="306">
        <v>0</v>
      </c>
      <c r="AY162" s="306">
        <v>1</v>
      </c>
      <c r="AZ162" s="306">
        <v>0</v>
      </c>
      <c r="BA162" s="306">
        <v>0</v>
      </c>
      <c r="BB162" s="305">
        <v>1</v>
      </c>
      <c r="BC162" s="305">
        <v>0</v>
      </c>
      <c r="BD162" s="305">
        <v>0</v>
      </c>
      <c r="BE162" s="305">
        <v>0</v>
      </c>
      <c r="BF162" s="300">
        <v>0</v>
      </c>
      <c r="BG162" s="300">
        <v>0</v>
      </c>
      <c r="BH162" s="300">
        <v>1</v>
      </c>
      <c r="BI162" s="300">
        <v>0</v>
      </c>
      <c r="BJ162" s="300">
        <v>0</v>
      </c>
      <c r="BK162" s="297">
        <v>0</v>
      </c>
      <c r="BL162" s="297">
        <v>1</v>
      </c>
      <c r="BM162" s="297">
        <v>0</v>
      </c>
      <c r="BN162" s="297">
        <v>0</v>
      </c>
      <c r="BO162" s="297">
        <v>0</v>
      </c>
      <c r="BP162" s="297">
        <v>0</v>
      </c>
      <c r="BQ162" s="297">
        <v>0</v>
      </c>
      <c r="BR162" s="297">
        <v>1</v>
      </c>
      <c r="BS162" s="305">
        <v>0</v>
      </c>
      <c r="BT162" s="305">
        <v>0</v>
      </c>
      <c r="BU162" s="305">
        <v>0</v>
      </c>
      <c r="BV162" s="305">
        <v>1</v>
      </c>
      <c r="BW162" s="307">
        <v>1</v>
      </c>
      <c r="BX162" s="307">
        <v>0</v>
      </c>
      <c r="BY162" s="307">
        <v>0</v>
      </c>
      <c r="BZ162" s="307">
        <v>0</v>
      </c>
      <c r="CA162" s="307">
        <v>0</v>
      </c>
      <c r="CB162" s="307">
        <v>1</v>
      </c>
      <c r="CC162" s="307">
        <v>0</v>
      </c>
      <c r="CD162" s="300">
        <v>0</v>
      </c>
      <c r="CE162" s="300">
        <v>1</v>
      </c>
      <c r="CF162" s="300">
        <v>0</v>
      </c>
      <c r="CG162" s="300">
        <v>0</v>
      </c>
      <c r="CH162" s="300">
        <v>0</v>
      </c>
      <c r="CI162" s="304">
        <v>1</v>
      </c>
      <c r="CJ162" s="304">
        <v>0</v>
      </c>
      <c r="CK162" s="297">
        <v>0</v>
      </c>
      <c r="CL162" s="297">
        <v>0</v>
      </c>
      <c r="CM162" s="297">
        <v>0</v>
      </c>
      <c r="CN162" s="297">
        <v>1</v>
      </c>
      <c r="CO162" s="307">
        <v>0</v>
      </c>
      <c r="CP162" s="307">
        <v>1</v>
      </c>
      <c r="CQ162" s="307">
        <v>0</v>
      </c>
      <c r="CZ162" s="303">
        <v>0</v>
      </c>
      <c r="DA162" s="303">
        <v>0</v>
      </c>
      <c r="DB162" s="303">
        <v>0</v>
      </c>
      <c r="DC162" s="303">
        <v>0</v>
      </c>
      <c r="DD162" s="305">
        <v>0</v>
      </c>
      <c r="DE162" s="305">
        <v>0</v>
      </c>
      <c r="DF162" s="305">
        <v>0</v>
      </c>
      <c r="DG162" s="305">
        <v>0</v>
      </c>
      <c r="DH162" s="309">
        <v>0</v>
      </c>
      <c r="DI162" s="309">
        <v>0</v>
      </c>
      <c r="DJ162" s="309">
        <v>0</v>
      </c>
      <c r="DK162" s="309">
        <v>0</v>
      </c>
      <c r="DL162" s="298">
        <v>1</v>
      </c>
      <c r="DM162" s="298">
        <v>0</v>
      </c>
      <c r="DN162" s="298">
        <v>0</v>
      </c>
      <c r="DO162" s="298">
        <v>1</v>
      </c>
      <c r="DP162" s="306">
        <v>0</v>
      </c>
      <c r="DQ162" s="306">
        <v>0</v>
      </c>
      <c r="DR162" s="306">
        <v>0</v>
      </c>
      <c r="DS162" s="306">
        <v>0</v>
      </c>
      <c r="DT162" s="297">
        <v>0</v>
      </c>
      <c r="DU162" s="297">
        <v>0</v>
      </c>
      <c r="DV162" s="297">
        <v>0</v>
      </c>
      <c r="DW162" s="297">
        <v>0</v>
      </c>
      <c r="DX162" s="306">
        <v>0</v>
      </c>
      <c r="DY162" s="306">
        <v>0</v>
      </c>
      <c r="DZ162" s="306">
        <v>0</v>
      </c>
      <c r="EA162" s="306">
        <v>0</v>
      </c>
      <c r="EB162" s="307">
        <v>1</v>
      </c>
      <c r="EC162" s="307">
        <v>0</v>
      </c>
      <c r="ED162" s="310">
        <v>1</v>
      </c>
      <c r="EE162" s="310">
        <v>0</v>
      </c>
      <c r="EF162" s="311" t="s">
        <v>749</v>
      </c>
    </row>
    <row r="163" spans="1:141" x14ac:dyDescent="0.35">
      <c r="A163" s="294">
        <v>3443</v>
      </c>
      <c r="B163" s="343">
        <v>42409</v>
      </c>
      <c r="C163" s="344">
        <v>0.54166666666666663</v>
      </c>
      <c r="D163" s="294">
        <v>0</v>
      </c>
      <c r="E163" s="294">
        <v>1</v>
      </c>
      <c r="F163" s="294">
        <v>54</v>
      </c>
      <c r="G163" s="294">
        <v>170</v>
      </c>
      <c r="H163" s="294">
        <v>75</v>
      </c>
      <c r="I163" s="294" t="s">
        <v>758</v>
      </c>
      <c r="J163" s="296">
        <v>1</v>
      </c>
      <c r="K163" s="296">
        <v>0</v>
      </c>
      <c r="L163" s="296">
        <v>0</v>
      </c>
      <c r="M163" s="297">
        <v>1</v>
      </c>
      <c r="N163" s="297">
        <v>0</v>
      </c>
      <c r="O163" s="297">
        <v>0</v>
      </c>
      <c r="P163" s="298">
        <v>168</v>
      </c>
      <c r="Q163" s="299">
        <v>0</v>
      </c>
      <c r="R163" s="299">
        <v>1</v>
      </c>
      <c r="S163" s="299">
        <v>0</v>
      </c>
      <c r="T163" s="299">
        <v>0</v>
      </c>
      <c r="U163" s="300">
        <v>0</v>
      </c>
      <c r="V163" s="300">
        <v>1</v>
      </c>
      <c r="W163" s="300">
        <v>0</v>
      </c>
      <c r="X163" s="300">
        <v>0</v>
      </c>
      <c r="Y163" s="300">
        <v>0</v>
      </c>
      <c r="Z163" s="300">
        <v>0</v>
      </c>
      <c r="AA163" s="300">
        <v>0</v>
      </c>
      <c r="AB163" s="300">
        <v>0</v>
      </c>
      <c r="AC163" s="305">
        <v>0</v>
      </c>
      <c r="AD163" s="305">
        <v>0</v>
      </c>
      <c r="AE163" s="305">
        <v>0</v>
      </c>
      <c r="AF163" s="305">
        <v>1</v>
      </c>
      <c r="AG163" s="305">
        <v>0</v>
      </c>
      <c r="AH163" s="303">
        <v>0</v>
      </c>
      <c r="AI163" s="303">
        <v>0</v>
      </c>
      <c r="AJ163" s="303">
        <v>1</v>
      </c>
      <c r="AK163" s="303">
        <v>0</v>
      </c>
      <c r="AL163" s="303">
        <v>0</v>
      </c>
      <c r="AM163" s="304">
        <v>1</v>
      </c>
      <c r="AN163" s="304">
        <v>0</v>
      </c>
      <c r="AO163" s="304">
        <v>0</v>
      </c>
      <c r="AP163" s="304">
        <v>0</v>
      </c>
      <c r="AQ163" s="300">
        <v>1</v>
      </c>
      <c r="AR163" s="300">
        <v>0</v>
      </c>
      <c r="AS163" s="300">
        <v>0</v>
      </c>
      <c r="AT163" s="305">
        <v>0</v>
      </c>
      <c r="AU163" s="305">
        <v>1</v>
      </c>
      <c r="AV163" s="305">
        <v>0</v>
      </c>
      <c r="AW163" s="306">
        <v>0</v>
      </c>
      <c r="AX163" s="306">
        <v>1</v>
      </c>
      <c r="AY163" s="306">
        <v>0</v>
      </c>
      <c r="AZ163" s="306">
        <v>0</v>
      </c>
      <c r="BA163" s="306">
        <v>0</v>
      </c>
      <c r="BB163" s="305">
        <v>1</v>
      </c>
      <c r="BC163" s="305">
        <v>0</v>
      </c>
      <c r="BD163" s="305">
        <v>0</v>
      </c>
      <c r="BE163" s="305">
        <v>0</v>
      </c>
      <c r="BF163" s="300">
        <v>0</v>
      </c>
      <c r="BG163" s="300">
        <v>0</v>
      </c>
      <c r="BH163" s="300">
        <v>0</v>
      </c>
      <c r="BI163" s="300">
        <v>1</v>
      </c>
      <c r="BJ163" s="300">
        <v>0</v>
      </c>
      <c r="BK163" s="297">
        <v>0</v>
      </c>
      <c r="BL163" s="297">
        <v>1</v>
      </c>
      <c r="BM163" s="297">
        <v>0</v>
      </c>
      <c r="BN163" s="297">
        <v>0</v>
      </c>
      <c r="BO163" s="297">
        <v>0</v>
      </c>
      <c r="BP163" s="297">
        <v>0</v>
      </c>
      <c r="BQ163" s="297">
        <v>0</v>
      </c>
      <c r="BR163" s="297">
        <v>0</v>
      </c>
      <c r="BS163" s="305">
        <v>0</v>
      </c>
      <c r="BT163" s="305">
        <v>0</v>
      </c>
      <c r="BU163" s="305">
        <v>1</v>
      </c>
      <c r="BV163" s="305">
        <v>0</v>
      </c>
      <c r="BW163" s="307">
        <v>1</v>
      </c>
      <c r="BX163" s="307">
        <v>0</v>
      </c>
      <c r="BY163" s="307">
        <v>0</v>
      </c>
      <c r="BZ163" s="307">
        <v>0</v>
      </c>
      <c r="CA163" s="307">
        <v>0</v>
      </c>
      <c r="CB163" s="307">
        <v>0</v>
      </c>
      <c r="CC163" s="307">
        <v>1</v>
      </c>
      <c r="CD163" s="300">
        <v>0</v>
      </c>
      <c r="CE163" s="300">
        <v>0</v>
      </c>
      <c r="CF163" s="300">
        <v>1</v>
      </c>
      <c r="CG163" s="300">
        <v>0</v>
      </c>
      <c r="CH163" s="300">
        <v>0</v>
      </c>
      <c r="CI163" s="304">
        <v>1</v>
      </c>
      <c r="CJ163" s="304">
        <v>0</v>
      </c>
      <c r="CK163" s="297">
        <v>0</v>
      </c>
      <c r="CL163" s="297">
        <v>0</v>
      </c>
      <c r="CM163" s="297">
        <v>1</v>
      </c>
      <c r="CN163" s="297">
        <v>0</v>
      </c>
      <c r="CO163" s="307">
        <v>1</v>
      </c>
      <c r="CP163" s="307">
        <v>0</v>
      </c>
      <c r="CQ163" s="307">
        <v>0</v>
      </c>
      <c r="CZ163" s="303">
        <v>0</v>
      </c>
      <c r="DA163" s="303">
        <v>1</v>
      </c>
      <c r="DB163" s="303">
        <v>0</v>
      </c>
      <c r="DC163" s="303">
        <v>1</v>
      </c>
      <c r="DD163" s="305">
        <v>0</v>
      </c>
      <c r="DE163" s="305">
        <v>0</v>
      </c>
      <c r="DF163" s="305">
        <v>0</v>
      </c>
      <c r="DG163" s="305">
        <v>0</v>
      </c>
      <c r="DH163" s="309">
        <v>0</v>
      </c>
      <c r="DI163" s="309">
        <v>0</v>
      </c>
      <c r="DJ163" s="309">
        <v>0</v>
      </c>
      <c r="DK163" s="309">
        <v>0</v>
      </c>
      <c r="DL163" s="298">
        <v>0</v>
      </c>
      <c r="DM163" s="298">
        <v>0</v>
      </c>
      <c r="DN163" s="298">
        <v>0</v>
      </c>
      <c r="DO163" s="298">
        <v>0</v>
      </c>
      <c r="DP163" s="306">
        <v>0</v>
      </c>
      <c r="DQ163" s="306">
        <v>0</v>
      </c>
      <c r="DR163" s="306">
        <v>0</v>
      </c>
      <c r="DS163" s="306">
        <v>0</v>
      </c>
      <c r="DT163" s="297">
        <v>0</v>
      </c>
      <c r="DU163" s="297">
        <v>0</v>
      </c>
      <c r="DV163" s="297">
        <v>0</v>
      </c>
      <c r="DW163" s="297">
        <v>0</v>
      </c>
      <c r="DX163" s="306">
        <v>0</v>
      </c>
      <c r="DY163" s="306">
        <v>0</v>
      </c>
      <c r="DZ163" s="306">
        <v>0</v>
      </c>
      <c r="EA163" s="306">
        <v>0</v>
      </c>
      <c r="EB163" s="307">
        <v>0</v>
      </c>
      <c r="EC163" s="307">
        <v>1</v>
      </c>
    </row>
    <row r="164" spans="1:141" x14ac:dyDescent="0.35">
      <c r="A164" s="294">
        <v>18296</v>
      </c>
      <c r="B164" s="343">
        <v>42410</v>
      </c>
      <c r="C164" s="344">
        <v>0.45833333333333331</v>
      </c>
      <c r="D164" s="294">
        <v>0</v>
      </c>
      <c r="E164" s="294">
        <v>1</v>
      </c>
      <c r="F164" s="294">
        <v>54</v>
      </c>
      <c r="G164" s="294">
        <v>166</v>
      </c>
      <c r="H164" s="294">
        <v>72</v>
      </c>
      <c r="I164" s="294" t="s">
        <v>789</v>
      </c>
      <c r="J164" s="296">
        <v>1</v>
      </c>
      <c r="K164" s="296">
        <v>0</v>
      </c>
      <c r="L164" s="296">
        <v>0</v>
      </c>
      <c r="M164" s="297">
        <v>0</v>
      </c>
      <c r="N164" s="297">
        <v>1</v>
      </c>
      <c r="O164" s="297">
        <v>0</v>
      </c>
      <c r="P164" s="298">
        <v>162</v>
      </c>
      <c r="Q164" s="299">
        <v>1</v>
      </c>
      <c r="R164" s="299">
        <v>0</v>
      </c>
      <c r="S164" s="299">
        <v>0</v>
      </c>
      <c r="T164" s="299">
        <v>0</v>
      </c>
      <c r="U164" s="300">
        <v>0</v>
      </c>
      <c r="V164" s="300">
        <v>0</v>
      </c>
      <c r="W164" s="300">
        <v>1</v>
      </c>
      <c r="X164" s="300">
        <v>0</v>
      </c>
      <c r="Y164" s="300">
        <v>0</v>
      </c>
      <c r="Z164" s="300">
        <v>0</v>
      </c>
      <c r="AA164" s="300">
        <v>0</v>
      </c>
      <c r="AB164" s="300">
        <v>0</v>
      </c>
      <c r="AC164" s="305">
        <v>1</v>
      </c>
      <c r="AD164" s="305">
        <v>0</v>
      </c>
      <c r="AE164" s="305">
        <v>0</v>
      </c>
      <c r="AF164" s="305">
        <v>0</v>
      </c>
      <c r="AG164" s="305">
        <v>0</v>
      </c>
      <c r="AH164" s="303">
        <v>1</v>
      </c>
      <c r="AI164" s="303">
        <v>0</v>
      </c>
      <c r="AJ164" s="303">
        <v>0</v>
      </c>
      <c r="AK164" s="303">
        <v>0</v>
      </c>
      <c r="AL164" s="303">
        <v>0</v>
      </c>
      <c r="AM164" s="304">
        <v>1</v>
      </c>
      <c r="AN164" s="304">
        <v>0</v>
      </c>
      <c r="AO164" s="304">
        <v>0</v>
      </c>
      <c r="AP164" s="304">
        <v>0</v>
      </c>
      <c r="AQ164" s="300">
        <v>0</v>
      </c>
      <c r="AR164" s="300">
        <v>0</v>
      </c>
      <c r="AS164" s="300">
        <v>1</v>
      </c>
      <c r="AT164" s="305">
        <v>0</v>
      </c>
      <c r="AU164" s="305">
        <v>1</v>
      </c>
      <c r="AV164" s="305">
        <v>0</v>
      </c>
      <c r="AW164" s="306">
        <v>0</v>
      </c>
      <c r="AX164" s="306">
        <v>0</v>
      </c>
      <c r="AY164" s="306">
        <v>1</v>
      </c>
      <c r="AZ164" s="306">
        <v>0</v>
      </c>
      <c r="BA164" s="306">
        <v>0</v>
      </c>
      <c r="BB164" s="305">
        <v>1</v>
      </c>
      <c r="BC164" s="305">
        <v>0</v>
      </c>
      <c r="BD164" s="305">
        <v>0</v>
      </c>
      <c r="BE164" s="305">
        <v>0</v>
      </c>
      <c r="BF164" s="300">
        <v>0</v>
      </c>
      <c r="BG164" s="300">
        <v>1</v>
      </c>
      <c r="BH164" s="300">
        <v>0</v>
      </c>
      <c r="BI164" s="300">
        <v>0</v>
      </c>
      <c r="BJ164" s="300">
        <v>0</v>
      </c>
      <c r="BK164" s="297">
        <v>0</v>
      </c>
      <c r="BL164" s="297">
        <v>1</v>
      </c>
      <c r="BM164" s="297">
        <v>0</v>
      </c>
      <c r="BN164" s="297">
        <v>0</v>
      </c>
      <c r="BO164" s="297">
        <v>0</v>
      </c>
      <c r="BP164" s="297">
        <v>0</v>
      </c>
      <c r="BQ164" s="297">
        <v>0</v>
      </c>
      <c r="BR164" s="297">
        <v>1</v>
      </c>
      <c r="BS164" s="305">
        <v>0</v>
      </c>
      <c r="BT164" s="305">
        <v>1</v>
      </c>
      <c r="BU164" s="305">
        <v>0</v>
      </c>
      <c r="BV164" s="305">
        <v>0</v>
      </c>
      <c r="BW164" s="307">
        <v>0</v>
      </c>
      <c r="BX164" s="307">
        <v>1</v>
      </c>
      <c r="BY164" s="307">
        <v>0</v>
      </c>
      <c r="BZ164" s="307">
        <v>0</v>
      </c>
      <c r="CA164" s="307">
        <v>0</v>
      </c>
      <c r="CB164" s="307">
        <v>0</v>
      </c>
      <c r="CC164" s="307">
        <v>1</v>
      </c>
      <c r="CD164" s="300">
        <v>0</v>
      </c>
      <c r="CE164" s="300">
        <v>1</v>
      </c>
      <c r="CF164" s="300">
        <v>0</v>
      </c>
      <c r="CG164" s="300">
        <v>0</v>
      </c>
      <c r="CH164" s="300">
        <v>0</v>
      </c>
      <c r="CI164" s="304">
        <v>0</v>
      </c>
      <c r="CJ164" s="304">
        <v>1</v>
      </c>
      <c r="CK164" s="297">
        <v>1</v>
      </c>
      <c r="CL164" s="297">
        <v>0</v>
      </c>
      <c r="CM164" s="297">
        <v>0</v>
      </c>
      <c r="CN164" s="297">
        <v>0</v>
      </c>
      <c r="CO164" s="307">
        <v>1</v>
      </c>
      <c r="CP164" s="307">
        <v>0</v>
      </c>
      <c r="CQ164" s="307">
        <v>0</v>
      </c>
      <c r="CZ164" s="303">
        <v>1</v>
      </c>
      <c r="DA164" s="303">
        <v>0</v>
      </c>
      <c r="DB164" s="303">
        <v>1</v>
      </c>
      <c r="DC164" s="303">
        <v>0</v>
      </c>
      <c r="DD164" s="305">
        <v>0</v>
      </c>
      <c r="DE164" s="305">
        <v>0</v>
      </c>
      <c r="DF164" s="305">
        <v>0</v>
      </c>
      <c r="DG164" s="305">
        <v>0</v>
      </c>
      <c r="DH164" s="309">
        <v>0</v>
      </c>
      <c r="DI164" s="309">
        <v>0</v>
      </c>
      <c r="DJ164" s="309">
        <v>0</v>
      </c>
      <c r="DK164" s="309">
        <v>0</v>
      </c>
      <c r="DL164" s="298">
        <v>0</v>
      </c>
      <c r="DM164" s="298">
        <v>0</v>
      </c>
      <c r="DN164" s="298">
        <v>0</v>
      </c>
      <c r="DO164" s="298">
        <v>0</v>
      </c>
      <c r="DP164" s="306">
        <v>0</v>
      </c>
      <c r="DQ164" s="306">
        <v>0</v>
      </c>
      <c r="DR164" s="306">
        <v>0</v>
      </c>
      <c r="DS164" s="306">
        <v>0</v>
      </c>
      <c r="DT164" s="297">
        <v>0</v>
      </c>
      <c r="DU164" s="297">
        <v>0</v>
      </c>
      <c r="DV164" s="297">
        <v>0</v>
      </c>
      <c r="DW164" s="297">
        <v>0</v>
      </c>
      <c r="DX164" s="306">
        <v>0</v>
      </c>
      <c r="DY164" s="306">
        <v>0</v>
      </c>
      <c r="DZ164" s="306">
        <v>0</v>
      </c>
      <c r="EA164" s="306">
        <v>0</v>
      </c>
      <c r="EB164" s="307">
        <v>0</v>
      </c>
      <c r="EC164" s="307">
        <v>1</v>
      </c>
    </row>
    <row r="165" spans="1:141" x14ac:dyDescent="0.35">
      <c r="A165" s="294">
        <v>18301</v>
      </c>
      <c r="B165" s="343">
        <v>42410</v>
      </c>
      <c r="C165" s="344">
        <v>0.47916666666666669</v>
      </c>
      <c r="D165" s="294">
        <v>1</v>
      </c>
      <c r="E165" s="294">
        <v>0</v>
      </c>
      <c r="F165" s="294">
        <v>56</v>
      </c>
      <c r="G165" s="294">
        <v>162</v>
      </c>
      <c r="H165" s="294">
        <v>62</v>
      </c>
      <c r="I165" s="294" t="s">
        <v>789</v>
      </c>
      <c r="J165" s="296">
        <v>1</v>
      </c>
      <c r="K165" s="296">
        <v>0</v>
      </c>
      <c r="L165" s="296">
        <v>0</v>
      </c>
      <c r="M165" s="297">
        <v>0</v>
      </c>
      <c r="N165" s="297">
        <v>1</v>
      </c>
      <c r="O165" s="297">
        <v>0</v>
      </c>
      <c r="P165" s="298">
        <v>147</v>
      </c>
      <c r="Q165" s="299">
        <v>0</v>
      </c>
      <c r="R165" s="299">
        <v>0</v>
      </c>
      <c r="S165" s="299">
        <v>0</v>
      </c>
      <c r="T165" s="299">
        <v>1</v>
      </c>
      <c r="U165" s="300">
        <v>0</v>
      </c>
      <c r="V165" s="300">
        <v>0</v>
      </c>
      <c r="W165" s="300">
        <v>0</v>
      </c>
      <c r="X165" s="300">
        <v>0</v>
      </c>
      <c r="Y165" s="300">
        <v>1</v>
      </c>
      <c r="Z165" s="300">
        <v>0</v>
      </c>
      <c r="AA165" s="300">
        <v>0</v>
      </c>
      <c r="AB165" s="300">
        <v>0</v>
      </c>
      <c r="AC165" s="305">
        <v>1</v>
      </c>
      <c r="AD165" s="305">
        <v>0</v>
      </c>
      <c r="AE165" s="305">
        <v>0</v>
      </c>
      <c r="AF165" s="305">
        <v>0</v>
      </c>
      <c r="AG165" s="305">
        <v>0</v>
      </c>
      <c r="AH165" s="303">
        <v>1</v>
      </c>
      <c r="AI165" s="303">
        <v>0</v>
      </c>
      <c r="AJ165" s="303">
        <v>0</v>
      </c>
      <c r="AK165" s="303">
        <v>0</v>
      </c>
      <c r="AL165" s="303">
        <v>0</v>
      </c>
      <c r="AM165" s="304">
        <v>1</v>
      </c>
      <c r="AN165" s="304">
        <v>0</v>
      </c>
      <c r="AO165" s="304">
        <v>0</v>
      </c>
      <c r="AP165" s="304">
        <v>0</v>
      </c>
      <c r="AQ165" s="300">
        <v>1</v>
      </c>
      <c r="AR165" s="300">
        <v>0</v>
      </c>
      <c r="AS165" s="300">
        <v>0</v>
      </c>
      <c r="AT165" s="305">
        <v>0</v>
      </c>
      <c r="AU165" s="305">
        <v>1</v>
      </c>
      <c r="AV165" s="305">
        <v>0</v>
      </c>
      <c r="AW165" s="306">
        <v>0</v>
      </c>
      <c r="AX165" s="306">
        <v>0</v>
      </c>
      <c r="AY165" s="306">
        <v>1</v>
      </c>
      <c r="AZ165" s="306">
        <v>0</v>
      </c>
      <c r="BA165" s="306">
        <v>0</v>
      </c>
      <c r="BB165" s="305">
        <v>1</v>
      </c>
      <c r="BC165" s="305">
        <v>0</v>
      </c>
      <c r="BD165" s="305">
        <v>0</v>
      </c>
      <c r="BE165" s="305">
        <v>0</v>
      </c>
      <c r="BF165" s="300">
        <v>0</v>
      </c>
      <c r="BG165" s="300">
        <v>0</v>
      </c>
      <c r="BH165" s="300">
        <v>0</v>
      </c>
      <c r="BI165" s="300">
        <v>0</v>
      </c>
      <c r="BJ165" s="300">
        <v>1</v>
      </c>
      <c r="BK165" s="297">
        <v>0</v>
      </c>
      <c r="BL165" s="297">
        <v>0</v>
      </c>
      <c r="BM165" s="297">
        <v>0</v>
      </c>
      <c r="BN165" s="297">
        <v>0</v>
      </c>
      <c r="BO165" s="297">
        <v>1</v>
      </c>
      <c r="BP165" s="297">
        <v>0</v>
      </c>
      <c r="BQ165" s="297">
        <v>0</v>
      </c>
      <c r="BR165" s="297">
        <v>0</v>
      </c>
      <c r="BS165" s="305">
        <v>0</v>
      </c>
      <c r="BT165" s="305">
        <v>0</v>
      </c>
      <c r="BU165" s="305">
        <v>0</v>
      </c>
      <c r="BV165" s="305">
        <v>0</v>
      </c>
      <c r="BW165" s="307">
        <v>0</v>
      </c>
      <c r="BX165" s="307">
        <v>0</v>
      </c>
      <c r="BY165" s="307">
        <v>1</v>
      </c>
      <c r="BZ165" s="307">
        <v>0</v>
      </c>
      <c r="CA165" s="307">
        <v>0</v>
      </c>
      <c r="CB165" s="307">
        <v>0</v>
      </c>
      <c r="CC165" s="307">
        <v>1</v>
      </c>
      <c r="CD165" s="300">
        <v>0</v>
      </c>
      <c r="CE165" s="300">
        <v>1</v>
      </c>
      <c r="CF165" s="300">
        <v>0</v>
      </c>
      <c r="CG165" s="300">
        <v>0</v>
      </c>
      <c r="CH165" s="300">
        <v>0</v>
      </c>
      <c r="CI165" s="304">
        <v>1</v>
      </c>
      <c r="CJ165" s="304">
        <v>0</v>
      </c>
      <c r="CK165" s="297">
        <v>0</v>
      </c>
      <c r="CL165" s="297">
        <v>0</v>
      </c>
      <c r="CM165" s="297">
        <v>1</v>
      </c>
      <c r="CN165" s="297">
        <v>0</v>
      </c>
      <c r="CO165" s="307">
        <v>1</v>
      </c>
      <c r="CP165" s="307">
        <v>0</v>
      </c>
      <c r="CQ165" s="307">
        <v>0</v>
      </c>
      <c r="CR165" s="307">
        <v>0</v>
      </c>
      <c r="CS165" s="307">
        <v>0</v>
      </c>
      <c r="CT165" s="307">
        <v>0</v>
      </c>
      <c r="CU165" s="307">
        <v>0</v>
      </c>
      <c r="CV165" s="307">
        <v>1</v>
      </c>
      <c r="CW165" s="307">
        <v>0</v>
      </c>
      <c r="CX165" s="305">
        <v>0</v>
      </c>
      <c r="CY165" s="305">
        <v>1</v>
      </c>
      <c r="CZ165" s="303">
        <v>1</v>
      </c>
      <c r="DA165" s="303">
        <v>0</v>
      </c>
      <c r="DB165" s="303">
        <v>1</v>
      </c>
      <c r="DC165" s="303">
        <v>0</v>
      </c>
      <c r="DD165" s="305">
        <v>0</v>
      </c>
      <c r="DE165" s="305">
        <v>0</v>
      </c>
      <c r="DF165" s="305">
        <v>0</v>
      </c>
      <c r="DG165" s="305">
        <v>0</v>
      </c>
      <c r="DH165" s="309">
        <v>0</v>
      </c>
      <c r="DI165" s="309">
        <v>0</v>
      </c>
      <c r="DJ165" s="309">
        <v>0</v>
      </c>
      <c r="DK165" s="309">
        <v>0</v>
      </c>
      <c r="DL165" s="298">
        <v>0</v>
      </c>
      <c r="DM165" s="298">
        <v>0</v>
      </c>
      <c r="DN165" s="298">
        <v>0</v>
      </c>
      <c r="DO165" s="298">
        <v>0</v>
      </c>
      <c r="DP165" s="306">
        <v>0</v>
      </c>
      <c r="DQ165" s="306">
        <v>0</v>
      </c>
      <c r="DR165" s="306">
        <v>0</v>
      </c>
      <c r="DS165" s="306">
        <v>0</v>
      </c>
      <c r="DT165" s="297">
        <v>0</v>
      </c>
      <c r="DU165" s="297">
        <v>0</v>
      </c>
      <c r="DV165" s="297">
        <v>0</v>
      </c>
      <c r="DW165" s="297">
        <v>0</v>
      </c>
      <c r="DX165" s="306">
        <v>0</v>
      </c>
      <c r="DY165" s="306">
        <v>0</v>
      </c>
      <c r="DZ165" s="306">
        <v>0</v>
      </c>
      <c r="EA165" s="306">
        <v>0</v>
      </c>
      <c r="EB165" s="307">
        <v>0</v>
      </c>
      <c r="EC165" s="307">
        <v>1</v>
      </c>
    </row>
    <row r="166" spans="1:141" x14ac:dyDescent="0.35">
      <c r="A166" s="294">
        <v>18369</v>
      </c>
      <c r="B166" s="343">
        <v>42412</v>
      </c>
      <c r="C166" s="344">
        <v>0.45833333333333331</v>
      </c>
      <c r="D166" s="294">
        <v>1</v>
      </c>
      <c r="E166" s="294">
        <v>0</v>
      </c>
      <c r="F166" s="294">
        <v>48</v>
      </c>
      <c r="G166" s="294">
        <v>160</v>
      </c>
      <c r="H166" s="294">
        <v>57</v>
      </c>
      <c r="I166" s="294" t="s">
        <v>758</v>
      </c>
      <c r="J166" s="296">
        <v>1</v>
      </c>
      <c r="K166" s="296">
        <v>0</v>
      </c>
      <c r="L166" s="296">
        <v>0</v>
      </c>
      <c r="M166" s="297">
        <v>1</v>
      </c>
      <c r="N166" s="297">
        <v>0</v>
      </c>
      <c r="O166" s="297">
        <v>0</v>
      </c>
      <c r="P166" s="298">
        <v>158</v>
      </c>
      <c r="Q166" s="299">
        <v>0</v>
      </c>
      <c r="R166" s="299">
        <v>1</v>
      </c>
      <c r="S166" s="299">
        <v>0</v>
      </c>
      <c r="T166" s="299">
        <v>0</v>
      </c>
      <c r="U166" s="300">
        <v>0</v>
      </c>
      <c r="V166" s="300">
        <v>0</v>
      </c>
      <c r="W166" s="300">
        <v>0</v>
      </c>
      <c r="X166" s="300">
        <v>0</v>
      </c>
      <c r="Y166" s="300">
        <v>0</v>
      </c>
      <c r="Z166" s="300">
        <v>1</v>
      </c>
      <c r="AA166" s="300">
        <v>0</v>
      </c>
      <c r="AB166" s="300">
        <v>0</v>
      </c>
      <c r="AC166" s="305">
        <v>0</v>
      </c>
      <c r="AD166" s="305">
        <v>0</v>
      </c>
      <c r="AE166" s="305">
        <v>1</v>
      </c>
      <c r="AF166" s="305">
        <v>0</v>
      </c>
      <c r="AG166" s="305">
        <v>0</v>
      </c>
      <c r="AH166" s="303">
        <v>1</v>
      </c>
      <c r="AI166" s="303">
        <v>0</v>
      </c>
      <c r="AJ166" s="303">
        <v>0</v>
      </c>
      <c r="AK166" s="303">
        <v>0</v>
      </c>
      <c r="AL166" s="303">
        <v>0</v>
      </c>
      <c r="AM166" s="304">
        <v>1</v>
      </c>
      <c r="AN166" s="304">
        <v>0</v>
      </c>
      <c r="AO166" s="304">
        <v>0</v>
      </c>
      <c r="AP166" s="304">
        <v>0</v>
      </c>
      <c r="AQ166" s="300">
        <v>0</v>
      </c>
      <c r="AR166" s="300">
        <v>1</v>
      </c>
      <c r="AS166" s="300">
        <v>0</v>
      </c>
      <c r="AT166" s="305">
        <v>1</v>
      </c>
      <c r="AU166" s="305">
        <v>0</v>
      </c>
      <c r="AV166" s="305">
        <v>0</v>
      </c>
      <c r="AW166" s="306">
        <v>0</v>
      </c>
      <c r="AX166" s="306">
        <v>0</v>
      </c>
      <c r="AY166" s="306">
        <v>1</v>
      </c>
      <c r="AZ166" s="306">
        <v>0</v>
      </c>
      <c r="BA166" s="306">
        <v>0</v>
      </c>
      <c r="BB166" s="305">
        <v>1</v>
      </c>
      <c r="BC166" s="305">
        <v>0</v>
      </c>
      <c r="BD166" s="305">
        <v>0</v>
      </c>
      <c r="BE166" s="305">
        <v>0</v>
      </c>
      <c r="BF166" s="300">
        <v>0</v>
      </c>
      <c r="BG166" s="300">
        <v>0</v>
      </c>
      <c r="BH166" s="300">
        <v>1</v>
      </c>
      <c r="BI166" s="300">
        <v>0</v>
      </c>
      <c r="BJ166" s="300">
        <v>0</v>
      </c>
      <c r="BK166" s="297">
        <v>0</v>
      </c>
      <c r="BL166" s="297">
        <v>0</v>
      </c>
      <c r="BM166" s="297">
        <v>0</v>
      </c>
      <c r="BN166" s="297">
        <v>1</v>
      </c>
      <c r="BO166" s="297">
        <v>0</v>
      </c>
      <c r="BP166" s="297">
        <v>1</v>
      </c>
      <c r="BQ166" s="297">
        <v>0</v>
      </c>
      <c r="BR166" s="297">
        <v>0</v>
      </c>
      <c r="BS166" s="305">
        <v>1</v>
      </c>
      <c r="BT166" s="305">
        <v>0</v>
      </c>
      <c r="BU166" s="305">
        <v>0</v>
      </c>
      <c r="BV166" s="305">
        <v>0</v>
      </c>
      <c r="BW166" s="307">
        <v>0</v>
      </c>
      <c r="BX166" s="307">
        <v>0</v>
      </c>
      <c r="BY166" s="307">
        <v>1</v>
      </c>
      <c r="BZ166" s="307">
        <v>0</v>
      </c>
      <c r="CA166" s="307">
        <v>0</v>
      </c>
      <c r="CB166" s="307">
        <v>1</v>
      </c>
      <c r="CC166" s="307">
        <v>0</v>
      </c>
      <c r="CD166" s="300">
        <v>0</v>
      </c>
      <c r="CE166" s="300">
        <v>1</v>
      </c>
      <c r="CF166" s="300">
        <v>0</v>
      </c>
      <c r="CG166" s="300">
        <v>0</v>
      </c>
      <c r="CH166" s="300">
        <v>0</v>
      </c>
      <c r="CI166" s="304">
        <v>1</v>
      </c>
      <c r="CJ166" s="304">
        <v>0</v>
      </c>
      <c r="CK166" s="297">
        <v>0</v>
      </c>
      <c r="CL166" s="297">
        <v>1</v>
      </c>
      <c r="CM166" s="297">
        <v>0</v>
      </c>
      <c r="CN166" s="297">
        <v>0</v>
      </c>
      <c r="CO166" s="307">
        <v>0</v>
      </c>
      <c r="CP166" s="307">
        <v>1</v>
      </c>
      <c r="CQ166" s="307">
        <v>0</v>
      </c>
      <c r="CR166" s="307">
        <v>1</v>
      </c>
      <c r="CS166" s="307">
        <v>0</v>
      </c>
      <c r="CT166" s="307">
        <v>0</v>
      </c>
      <c r="CU166" s="307">
        <v>0</v>
      </c>
      <c r="CV166" s="307">
        <v>0</v>
      </c>
      <c r="CW166" s="307">
        <v>0</v>
      </c>
      <c r="CX166" s="305">
        <v>0</v>
      </c>
      <c r="CY166" s="305">
        <v>1</v>
      </c>
      <c r="CZ166" s="303">
        <v>0</v>
      </c>
      <c r="DA166" s="303">
        <v>0</v>
      </c>
      <c r="DB166" s="303">
        <v>0</v>
      </c>
      <c r="DC166" s="303">
        <v>0</v>
      </c>
      <c r="DD166" s="305">
        <v>0</v>
      </c>
      <c r="DE166" s="305">
        <v>0</v>
      </c>
      <c r="DF166" s="305">
        <v>0</v>
      </c>
      <c r="DG166" s="305">
        <v>0</v>
      </c>
      <c r="DH166" s="309">
        <v>1</v>
      </c>
      <c r="DI166" s="309">
        <v>0</v>
      </c>
      <c r="DJ166" s="309">
        <v>0</v>
      </c>
      <c r="DK166" s="309">
        <v>1</v>
      </c>
      <c r="DL166" s="298">
        <v>0</v>
      </c>
      <c r="DM166" s="298">
        <v>0</v>
      </c>
      <c r="DN166" s="298">
        <v>0</v>
      </c>
      <c r="DO166" s="298">
        <v>0</v>
      </c>
      <c r="DP166" s="306">
        <v>0</v>
      </c>
      <c r="DQ166" s="306">
        <v>0</v>
      </c>
      <c r="DR166" s="306">
        <v>0</v>
      </c>
      <c r="DS166" s="306">
        <v>0</v>
      </c>
      <c r="DT166" s="297">
        <v>0</v>
      </c>
      <c r="DU166" s="297">
        <v>0</v>
      </c>
      <c r="DV166" s="297">
        <v>0</v>
      </c>
      <c r="DW166" s="297">
        <v>0</v>
      </c>
      <c r="DX166" s="306">
        <v>0</v>
      </c>
      <c r="DY166" s="306">
        <v>0</v>
      </c>
      <c r="DZ166" s="306">
        <v>0</v>
      </c>
      <c r="EA166" s="306">
        <v>0</v>
      </c>
      <c r="EB166" s="307">
        <v>0</v>
      </c>
      <c r="EC166" s="307">
        <v>1</v>
      </c>
    </row>
    <row r="167" spans="1:141" x14ac:dyDescent="0.35">
      <c r="A167" s="294">
        <v>18340</v>
      </c>
      <c r="B167" s="343">
        <v>42411</v>
      </c>
      <c r="C167" s="344">
        <v>0.66666666666666663</v>
      </c>
      <c r="D167" s="294">
        <v>0</v>
      </c>
      <c r="E167" s="294">
        <v>1</v>
      </c>
      <c r="F167" s="294">
        <v>44</v>
      </c>
      <c r="G167" s="294">
        <v>183</v>
      </c>
      <c r="H167" s="294">
        <v>90</v>
      </c>
      <c r="I167" s="294" t="s">
        <v>758</v>
      </c>
      <c r="J167" s="296">
        <v>1</v>
      </c>
      <c r="K167" s="296">
        <v>0</v>
      </c>
      <c r="L167" s="296">
        <v>0</v>
      </c>
      <c r="M167" s="297">
        <v>1</v>
      </c>
      <c r="N167" s="297">
        <v>0</v>
      </c>
      <c r="O167" s="297">
        <v>0</v>
      </c>
      <c r="P167" s="298">
        <v>177</v>
      </c>
      <c r="Q167" s="299">
        <v>0</v>
      </c>
      <c r="R167" s="299">
        <v>1</v>
      </c>
      <c r="S167" s="299">
        <v>0</v>
      </c>
      <c r="T167" s="299">
        <v>0</v>
      </c>
      <c r="U167" s="300">
        <v>0</v>
      </c>
      <c r="V167" s="300">
        <v>0</v>
      </c>
      <c r="W167" s="300">
        <v>0</v>
      </c>
      <c r="X167" s="300">
        <v>1</v>
      </c>
      <c r="Y167" s="300">
        <v>0</v>
      </c>
      <c r="Z167" s="300">
        <v>0</v>
      </c>
      <c r="AA167" s="300">
        <v>0</v>
      </c>
      <c r="AB167" s="300">
        <v>0</v>
      </c>
      <c r="AC167" s="305">
        <v>0</v>
      </c>
      <c r="AD167" s="305">
        <v>1</v>
      </c>
      <c r="AE167" s="305">
        <v>0</v>
      </c>
      <c r="AF167" s="305">
        <v>0</v>
      </c>
      <c r="AG167" s="305">
        <v>0</v>
      </c>
      <c r="AH167" s="303">
        <v>0</v>
      </c>
      <c r="AI167" s="303">
        <v>0</v>
      </c>
      <c r="AJ167" s="303">
        <v>1</v>
      </c>
      <c r="AK167" s="303">
        <v>0</v>
      </c>
      <c r="AL167" s="303">
        <v>0</v>
      </c>
      <c r="AM167" s="304">
        <v>0</v>
      </c>
      <c r="AN167" s="304">
        <v>1</v>
      </c>
      <c r="AO167" s="304">
        <v>0</v>
      </c>
      <c r="AP167" s="304">
        <v>0</v>
      </c>
      <c r="AQ167" s="300">
        <v>1</v>
      </c>
      <c r="AR167" s="300">
        <v>0</v>
      </c>
      <c r="AS167" s="300">
        <v>0</v>
      </c>
      <c r="AT167" s="305">
        <v>0</v>
      </c>
      <c r="AU167" s="305">
        <v>1</v>
      </c>
      <c r="AV167" s="305">
        <v>0</v>
      </c>
      <c r="AW167" s="306">
        <v>0</v>
      </c>
      <c r="AX167" s="306">
        <v>0</v>
      </c>
      <c r="AY167" s="306">
        <v>1</v>
      </c>
      <c r="AZ167" s="306">
        <v>0</v>
      </c>
      <c r="BA167" s="306">
        <v>0</v>
      </c>
      <c r="BB167" s="305">
        <v>1</v>
      </c>
      <c r="BC167" s="305">
        <v>0</v>
      </c>
      <c r="BD167" s="305">
        <v>0</v>
      </c>
      <c r="BE167" s="305">
        <v>0</v>
      </c>
      <c r="BF167" s="300">
        <v>0</v>
      </c>
      <c r="BG167" s="300">
        <v>1</v>
      </c>
      <c r="BH167" s="300">
        <v>0</v>
      </c>
      <c r="BI167" s="300">
        <v>0</v>
      </c>
      <c r="BJ167" s="300">
        <v>0</v>
      </c>
      <c r="BK167" s="297">
        <v>0</v>
      </c>
      <c r="BL167" s="297">
        <v>0</v>
      </c>
      <c r="BM167" s="297">
        <v>1</v>
      </c>
      <c r="BN167" s="297">
        <v>0</v>
      </c>
      <c r="BO167" s="297">
        <v>0</v>
      </c>
      <c r="BP167" s="297">
        <v>0</v>
      </c>
      <c r="BQ167" s="297">
        <v>0</v>
      </c>
      <c r="BR167" s="297">
        <v>0</v>
      </c>
      <c r="BS167" s="305">
        <v>1</v>
      </c>
      <c r="BT167" s="305">
        <v>0</v>
      </c>
      <c r="BU167" s="305">
        <v>0</v>
      </c>
      <c r="BV167" s="305">
        <v>0</v>
      </c>
      <c r="BW167" s="307">
        <v>0</v>
      </c>
      <c r="BX167" s="307">
        <v>0</v>
      </c>
      <c r="BY167" s="307">
        <v>1</v>
      </c>
      <c r="BZ167" s="307">
        <v>0</v>
      </c>
      <c r="CA167" s="307">
        <v>0</v>
      </c>
      <c r="CB167" s="307">
        <v>1</v>
      </c>
      <c r="CC167" s="307">
        <v>0</v>
      </c>
      <c r="CD167" s="300">
        <v>0</v>
      </c>
      <c r="CE167" s="300">
        <v>0</v>
      </c>
      <c r="CF167" s="300">
        <v>1</v>
      </c>
      <c r="CG167" s="300">
        <v>0</v>
      </c>
      <c r="CH167" s="300">
        <v>0</v>
      </c>
      <c r="CI167" s="304">
        <v>1</v>
      </c>
      <c r="CJ167" s="304">
        <v>0</v>
      </c>
      <c r="CK167" s="297">
        <v>0</v>
      </c>
      <c r="CL167" s="297">
        <v>1</v>
      </c>
      <c r="CM167" s="297">
        <v>0</v>
      </c>
      <c r="CN167" s="297">
        <v>0</v>
      </c>
      <c r="CO167" s="307">
        <v>1</v>
      </c>
      <c r="CP167" s="307">
        <v>0</v>
      </c>
      <c r="CQ167" s="307">
        <v>0</v>
      </c>
      <c r="CZ167" s="303">
        <v>0</v>
      </c>
      <c r="DA167" s="303">
        <v>1</v>
      </c>
      <c r="DB167" s="303">
        <v>1</v>
      </c>
      <c r="DC167" s="303">
        <v>0</v>
      </c>
      <c r="DD167" s="305">
        <v>0</v>
      </c>
      <c r="DE167" s="305">
        <v>0</v>
      </c>
      <c r="DF167" s="305">
        <v>0</v>
      </c>
      <c r="DG167" s="305">
        <v>0</v>
      </c>
      <c r="DH167" s="309">
        <v>0</v>
      </c>
      <c r="DI167" s="309">
        <v>0</v>
      </c>
      <c r="DJ167" s="309">
        <v>0</v>
      </c>
      <c r="DK167" s="309">
        <v>0</v>
      </c>
      <c r="DL167" s="298">
        <v>0</v>
      </c>
      <c r="DM167" s="298">
        <v>0</v>
      </c>
      <c r="DN167" s="298">
        <v>0</v>
      </c>
      <c r="DO167" s="298">
        <v>0</v>
      </c>
      <c r="DP167" s="306">
        <v>0</v>
      </c>
      <c r="DQ167" s="306">
        <v>0</v>
      </c>
      <c r="DR167" s="306">
        <v>0</v>
      </c>
      <c r="DS167" s="306">
        <v>0</v>
      </c>
      <c r="DT167" s="297">
        <v>0</v>
      </c>
      <c r="DU167" s="297">
        <v>0</v>
      </c>
      <c r="DV167" s="297">
        <v>0</v>
      </c>
      <c r="DW167" s="297">
        <v>0</v>
      </c>
      <c r="DX167" s="306">
        <v>0</v>
      </c>
      <c r="DY167" s="306">
        <v>0</v>
      </c>
      <c r="DZ167" s="306">
        <v>0</v>
      </c>
      <c r="EA167" s="306">
        <v>0</v>
      </c>
      <c r="EB167" s="307">
        <v>0</v>
      </c>
      <c r="EC167" s="307">
        <v>1</v>
      </c>
    </row>
    <row r="168" spans="1:141" x14ac:dyDescent="0.35">
      <c r="A168" s="294">
        <v>18317</v>
      </c>
      <c r="B168" s="343">
        <v>42410</v>
      </c>
      <c r="C168" s="344">
        <v>0.625</v>
      </c>
      <c r="D168" s="294">
        <v>1</v>
      </c>
      <c r="E168" s="294">
        <v>0</v>
      </c>
      <c r="F168" s="294">
        <v>42</v>
      </c>
      <c r="G168" s="294">
        <v>170</v>
      </c>
      <c r="H168" s="294">
        <v>50</v>
      </c>
      <c r="I168" s="294" t="s">
        <v>789</v>
      </c>
      <c r="J168" s="296">
        <v>1</v>
      </c>
      <c r="K168" s="296">
        <v>0</v>
      </c>
      <c r="L168" s="296">
        <v>0</v>
      </c>
      <c r="M168" s="297">
        <v>0</v>
      </c>
      <c r="N168" s="297">
        <v>1</v>
      </c>
      <c r="O168" s="297">
        <v>0</v>
      </c>
      <c r="P168" s="298">
        <v>0</v>
      </c>
      <c r="Q168" s="299">
        <v>0</v>
      </c>
      <c r="R168" s="299">
        <v>0</v>
      </c>
      <c r="S168" s="299">
        <v>0</v>
      </c>
      <c r="T168" s="299">
        <v>1</v>
      </c>
      <c r="U168" s="300">
        <v>0</v>
      </c>
      <c r="V168" s="300">
        <v>0</v>
      </c>
      <c r="W168" s="300">
        <v>1</v>
      </c>
      <c r="X168" s="300">
        <v>0</v>
      </c>
      <c r="Y168" s="300">
        <v>0</v>
      </c>
      <c r="Z168" s="300">
        <v>0</v>
      </c>
      <c r="AA168" s="300">
        <v>0</v>
      </c>
      <c r="AB168" s="300">
        <v>0</v>
      </c>
      <c r="AC168" s="305">
        <v>0</v>
      </c>
      <c r="AD168" s="305">
        <v>0</v>
      </c>
      <c r="AE168" s="305">
        <v>1</v>
      </c>
      <c r="AF168" s="305">
        <v>0</v>
      </c>
      <c r="AG168" s="305">
        <v>0</v>
      </c>
      <c r="AH168" s="303">
        <v>1</v>
      </c>
      <c r="AI168" s="303">
        <v>0</v>
      </c>
      <c r="AJ168" s="303">
        <v>0</v>
      </c>
      <c r="AK168" s="303">
        <v>0</v>
      </c>
      <c r="AL168" s="303">
        <v>0</v>
      </c>
      <c r="AM168" s="304">
        <v>1</v>
      </c>
      <c r="AN168" s="304">
        <v>0</v>
      </c>
      <c r="AO168" s="304">
        <v>0</v>
      </c>
      <c r="AP168" s="304">
        <v>0</v>
      </c>
      <c r="AQ168" s="300">
        <v>1</v>
      </c>
      <c r="AR168" s="300">
        <v>0</v>
      </c>
      <c r="AS168" s="300">
        <v>0</v>
      </c>
      <c r="AT168" s="305">
        <v>1</v>
      </c>
      <c r="AU168" s="305">
        <v>0</v>
      </c>
      <c r="AV168" s="305">
        <v>0</v>
      </c>
      <c r="AW168" s="306">
        <v>0</v>
      </c>
      <c r="AX168" s="306">
        <v>0</v>
      </c>
      <c r="AY168" s="306">
        <v>1</v>
      </c>
      <c r="AZ168" s="306">
        <v>0</v>
      </c>
      <c r="BA168" s="306">
        <v>0</v>
      </c>
      <c r="BB168" s="305">
        <v>1</v>
      </c>
      <c r="BC168" s="305">
        <v>0</v>
      </c>
      <c r="BD168" s="305">
        <v>0</v>
      </c>
      <c r="BE168" s="305">
        <v>0</v>
      </c>
      <c r="BF168" s="300">
        <v>0</v>
      </c>
      <c r="BG168" s="300">
        <v>0</v>
      </c>
      <c r="BH168" s="300">
        <v>1</v>
      </c>
      <c r="BI168" s="300">
        <v>0</v>
      </c>
      <c r="BJ168" s="300">
        <v>0</v>
      </c>
      <c r="BK168" s="297">
        <v>0</v>
      </c>
      <c r="BL168" s="297">
        <v>0</v>
      </c>
      <c r="BM168" s="297">
        <v>1</v>
      </c>
      <c r="BN168" s="297">
        <v>0</v>
      </c>
      <c r="BO168" s="297">
        <v>0</v>
      </c>
      <c r="BP168" s="297">
        <v>0</v>
      </c>
      <c r="BQ168" s="297">
        <v>0</v>
      </c>
      <c r="BR168" s="297">
        <v>0</v>
      </c>
      <c r="BS168" s="305">
        <v>0</v>
      </c>
      <c r="BT168" s="305">
        <v>0</v>
      </c>
      <c r="BU168" s="305">
        <v>0</v>
      </c>
      <c r="BV168" s="305">
        <v>1</v>
      </c>
      <c r="BW168" s="307">
        <v>1</v>
      </c>
      <c r="BX168" s="307">
        <v>0</v>
      </c>
      <c r="BY168" s="307">
        <v>0</v>
      </c>
      <c r="BZ168" s="307">
        <v>0</v>
      </c>
      <c r="CA168" s="307">
        <v>0</v>
      </c>
      <c r="CB168" s="307">
        <v>0</v>
      </c>
      <c r="CC168" s="307">
        <v>1</v>
      </c>
      <c r="CD168" s="300">
        <v>0</v>
      </c>
      <c r="CE168" s="300">
        <v>0</v>
      </c>
      <c r="CF168" s="300">
        <v>1</v>
      </c>
      <c r="CG168" s="300">
        <v>0</v>
      </c>
      <c r="CH168" s="300">
        <v>0</v>
      </c>
      <c r="CI168" s="304">
        <v>1</v>
      </c>
      <c r="CJ168" s="304">
        <v>0</v>
      </c>
      <c r="CK168" s="297">
        <v>0</v>
      </c>
      <c r="CL168" s="297">
        <v>0</v>
      </c>
      <c r="CM168" s="297">
        <v>1</v>
      </c>
      <c r="CN168" s="297">
        <v>0</v>
      </c>
      <c r="CO168" s="307">
        <v>0</v>
      </c>
      <c r="CP168" s="307">
        <v>1</v>
      </c>
      <c r="CQ168" s="307">
        <v>0</v>
      </c>
      <c r="CR168" s="307">
        <v>1</v>
      </c>
      <c r="CS168" s="307">
        <v>0</v>
      </c>
      <c r="CT168" s="307">
        <v>0</v>
      </c>
      <c r="CU168" s="307">
        <v>0</v>
      </c>
      <c r="CV168" s="307">
        <v>0</v>
      </c>
      <c r="CW168" s="307">
        <v>0</v>
      </c>
      <c r="CX168" s="305">
        <v>0</v>
      </c>
      <c r="CY168" s="305">
        <v>1</v>
      </c>
      <c r="CZ168" s="303">
        <v>1</v>
      </c>
      <c r="DA168" s="303">
        <v>0</v>
      </c>
      <c r="DB168" s="303">
        <v>1</v>
      </c>
      <c r="DC168" s="303">
        <v>0</v>
      </c>
      <c r="DD168" s="305">
        <v>0</v>
      </c>
      <c r="DE168" s="305">
        <v>0</v>
      </c>
      <c r="DF168" s="305">
        <v>0</v>
      </c>
      <c r="DG168" s="305">
        <v>0</v>
      </c>
      <c r="DH168" s="309">
        <v>1</v>
      </c>
      <c r="DI168" s="309">
        <v>0</v>
      </c>
      <c r="DJ168" s="309">
        <v>1</v>
      </c>
      <c r="DK168" s="309">
        <v>0</v>
      </c>
      <c r="DL168" s="298">
        <v>0</v>
      </c>
      <c r="DM168" s="298">
        <v>0</v>
      </c>
      <c r="DN168" s="298">
        <v>0</v>
      </c>
      <c r="DO168" s="298">
        <v>0</v>
      </c>
      <c r="DP168" s="306">
        <v>0</v>
      </c>
      <c r="DQ168" s="306">
        <v>0</v>
      </c>
      <c r="DR168" s="306">
        <v>0</v>
      </c>
      <c r="DS168" s="306">
        <v>0</v>
      </c>
      <c r="DT168" s="297">
        <v>0</v>
      </c>
      <c r="DU168" s="297">
        <v>0</v>
      </c>
      <c r="DV168" s="297">
        <v>0</v>
      </c>
      <c r="DW168" s="297">
        <v>0</v>
      </c>
      <c r="DX168" s="306">
        <v>0</v>
      </c>
      <c r="DY168" s="306">
        <v>0</v>
      </c>
      <c r="DZ168" s="306">
        <v>0</v>
      </c>
      <c r="EA168" s="306">
        <v>0</v>
      </c>
      <c r="EB168" s="307">
        <v>0</v>
      </c>
      <c r="EC168" s="307">
        <v>1</v>
      </c>
    </row>
    <row r="169" spans="1:141" x14ac:dyDescent="0.35">
      <c r="A169" s="294">
        <v>18354</v>
      </c>
      <c r="B169" s="343">
        <v>42411</v>
      </c>
      <c r="C169" s="344">
        <v>0.625</v>
      </c>
      <c r="D169" s="294">
        <v>1</v>
      </c>
      <c r="E169" s="294">
        <v>0</v>
      </c>
      <c r="F169" s="294">
        <v>41</v>
      </c>
      <c r="G169" s="294">
        <v>162</v>
      </c>
      <c r="H169" s="294">
        <v>49</v>
      </c>
      <c r="I169" s="294" t="s">
        <v>789</v>
      </c>
      <c r="J169" s="296">
        <v>1</v>
      </c>
      <c r="K169" s="296">
        <v>0</v>
      </c>
      <c r="L169" s="296">
        <v>0</v>
      </c>
      <c r="M169" s="297">
        <v>0</v>
      </c>
      <c r="N169" s="297">
        <v>1</v>
      </c>
      <c r="O169" s="297">
        <v>0</v>
      </c>
      <c r="P169" s="298">
        <v>0</v>
      </c>
      <c r="Q169" s="347">
        <v>0</v>
      </c>
      <c r="R169" s="347">
        <v>0</v>
      </c>
      <c r="S169" s="347">
        <v>0</v>
      </c>
      <c r="T169" s="347">
        <v>1</v>
      </c>
      <c r="U169" s="300">
        <v>0</v>
      </c>
      <c r="V169" s="300">
        <v>0</v>
      </c>
      <c r="W169" s="300">
        <v>0</v>
      </c>
      <c r="X169" s="300">
        <v>1</v>
      </c>
      <c r="Y169" s="300">
        <v>0</v>
      </c>
      <c r="Z169" s="300">
        <v>0</v>
      </c>
      <c r="AA169" s="300">
        <v>0</v>
      </c>
      <c r="AB169" s="300">
        <v>0</v>
      </c>
      <c r="AC169" s="305">
        <v>0</v>
      </c>
      <c r="AD169" s="305">
        <v>0</v>
      </c>
      <c r="AE169" s="305">
        <v>0</v>
      </c>
      <c r="AF169" s="305">
        <v>1</v>
      </c>
      <c r="AG169" s="305">
        <v>0</v>
      </c>
      <c r="AH169" s="303">
        <v>0</v>
      </c>
      <c r="AI169" s="303">
        <v>0</v>
      </c>
      <c r="AJ169" s="303">
        <v>1</v>
      </c>
      <c r="AK169" s="303">
        <v>0</v>
      </c>
      <c r="AL169" s="303">
        <v>0</v>
      </c>
      <c r="AM169" s="304">
        <v>0</v>
      </c>
      <c r="AN169" s="304">
        <v>1</v>
      </c>
      <c r="AO169" s="304">
        <v>0</v>
      </c>
      <c r="AP169" s="304">
        <v>0</v>
      </c>
      <c r="AQ169" s="300">
        <v>0</v>
      </c>
      <c r="AR169" s="300">
        <v>1</v>
      </c>
      <c r="AS169" s="300">
        <v>0</v>
      </c>
      <c r="AT169" s="305">
        <v>1</v>
      </c>
      <c r="AU169" s="305">
        <v>0</v>
      </c>
      <c r="AV169" s="305">
        <v>0</v>
      </c>
      <c r="AW169" s="306">
        <v>0</v>
      </c>
      <c r="AX169" s="306">
        <v>0</v>
      </c>
      <c r="AY169" s="306">
        <v>1</v>
      </c>
      <c r="AZ169" s="306">
        <v>0</v>
      </c>
      <c r="BA169" s="306">
        <v>0</v>
      </c>
      <c r="BB169" s="305">
        <v>0</v>
      </c>
      <c r="BC169" s="305">
        <v>0</v>
      </c>
      <c r="BD169" s="305">
        <v>0</v>
      </c>
      <c r="BE169" s="305">
        <v>1</v>
      </c>
      <c r="BF169" s="300">
        <v>0</v>
      </c>
      <c r="BG169" s="300">
        <v>0</v>
      </c>
      <c r="BH169" s="300">
        <v>0</v>
      </c>
      <c r="BI169" s="300">
        <v>0</v>
      </c>
      <c r="BJ169" s="300">
        <v>1</v>
      </c>
      <c r="BK169" s="297">
        <v>0</v>
      </c>
      <c r="BL169" s="297">
        <v>0</v>
      </c>
      <c r="BM169" s="297">
        <v>0</v>
      </c>
      <c r="BN169" s="297">
        <v>0</v>
      </c>
      <c r="BO169" s="297">
        <v>1</v>
      </c>
      <c r="BP169" s="297">
        <v>0</v>
      </c>
      <c r="BQ169" s="297">
        <v>0</v>
      </c>
      <c r="BR169" s="297">
        <v>0</v>
      </c>
      <c r="BS169" s="305">
        <v>0</v>
      </c>
      <c r="BT169" s="305">
        <v>0</v>
      </c>
      <c r="BU169" s="305">
        <v>0</v>
      </c>
      <c r="BV169" s="305">
        <v>1</v>
      </c>
      <c r="BW169" s="307">
        <v>1</v>
      </c>
      <c r="BX169" s="307">
        <v>0</v>
      </c>
      <c r="BY169" s="307">
        <v>0</v>
      </c>
      <c r="BZ169" s="307">
        <v>0</v>
      </c>
      <c r="CA169" s="307">
        <v>0</v>
      </c>
      <c r="CB169" s="307">
        <v>0</v>
      </c>
      <c r="CC169" s="307">
        <v>1</v>
      </c>
      <c r="CD169" s="300">
        <v>0</v>
      </c>
      <c r="CE169" s="300">
        <v>0</v>
      </c>
      <c r="CF169" s="300">
        <v>1</v>
      </c>
      <c r="CG169" s="300">
        <v>0</v>
      </c>
      <c r="CH169" s="300">
        <v>0</v>
      </c>
      <c r="CI169" s="304">
        <v>1</v>
      </c>
      <c r="CJ169" s="304">
        <v>0</v>
      </c>
      <c r="CK169" s="297">
        <v>0</v>
      </c>
      <c r="CL169" s="297">
        <v>0</v>
      </c>
      <c r="CM169" s="297">
        <v>1</v>
      </c>
      <c r="CN169" s="297">
        <v>0</v>
      </c>
      <c r="CO169" s="307">
        <v>0</v>
      </c>
      <c r="CP169" s="307">
        <v>1</v>
      </c>
      <c r="CQ169" s="307">
        <v>0</v>
      </c>
      <c r="CR169" s="307">
        <v>1</v>
      </c>
      <c r="CS169" s="307">
        <v>0</v>
      </c>
      <c r="CT169" s="307">
        <v>0</v>
      </c>
      <c r="CU169" s="307">
        <v>0</v>
      </c>
      <c r="CV169" s="307">
        <v>0</v>
      </c>
      <c r="CW169" s="307">
        <v>0</v>
      </c>
      <c r="CX169" s="305">
        <v>0</v>
      </c>
      <c r="CY169" s="305">
        <v>1</v>
      </c>
      <c r="CZ169" s="303">
        <v>0</v>
      </c>
      <c r="DA169" s="303">
        <v>1</v>
      </c>
      <c r="DB169" s="303">
        <v>0</v>
      </c>
      <c r="DC169" s="303">
        <v>1</v>
      </c>
      <c r="DD169" s="305">
        <v>0</v>
      </c>
      <c r="DE169" s="305">
        <v>0</v>
      </c>
      <c r="DF169" s="305">
        <v>0</v>
      </c>
      <c r="DG169" s="305">
        <v>0</v>
      </c>
      <c r="DH169" s="309">
        <v>0</v>
      </c>
      <c r="DI169" s="309">
        <v>0</v>
      </c>
      <c r="DJ169" s="309">
        <v>0</v>
      </c>
      <c r="DK169" s="309">
        <v>0</v>
      </c>
      <c r="DL169" s="298">
        <v>0</v>
      </c>
      <c r="DM169" s="298">
        <v>0</v>
      </c>
      <c r="DN169" s="298">
        <v>0</v>
      </c>
      <c r="DO169" s="298">
        <v>0</v>
      </c>
      <c r="DP169" s="306">
        <v>0</v>
      </c>
      <c r="DQ169" s="306">
        <v>0</v>
      </c>
      <c r="DR169" s="306">
        <v>0</v>
      </c>
      <c r="DS169" s="306">
        <v>0</v>
      </c>
      <c r="DT169" s="297">
        <v>0</v>
      </c>
      <c r="DU169" s="297">
        <v>0</v>
      </c>
      <c r="DV169" s="297">
        <v>0</v>
      </c>
      <c r="DW169" s="297">
        <v>0</v>
      </c>
      <c r="DX169" s="306">
        <v>0</v>
      </c>
      <c r="DY169" s="306">
        <v>0</v>
      </c>
      <c r="DZ169" s="306">
        <v>0</v>
      </c>
      <c r="EA169" s="306">
        <v>0</v>
      </c>
      <c r="EB169" s="307">
        <v>0</v>
      </c>
      <c r="EC169" s="307">
        <v>1</v>
      </c>
    </row>
    <row r="170" spans="1:141" s="350" customFormat="1" x14ac:dyDescent="0.35">
      <c r="A170" s="326">
        <v>18380</v>
      </c>
      <c r="B170" s="348">
        <v>42413</v>
      </c>
      <c r="C170" s="349">
        <v>0.4375</v>
      </c>
      <c r="D170" s="326">
        <v>1</v>
      </c>
      <c r="E170" s="326">
        <v>0</v>
      </c>
      <c r="F170" s="326">
        <v>40</v>
      </c>
      <c r="G170" s="326">
        <v>170</v>
      </c>
      <c r="H170" s="326">
        <v>65</v>
      </c>
      <c r="I170" s="326" t="s">
        <v>790</v>
      </c>
      <c r="J170" s="296">
        <v>1</v>
      </c>
      <c r="K170" s="296">
        <v>0</v>
      </c>
      <c r="L170" s="296">
        <v>0</v>
      </c>
      <c r="M170" s="297">
        <v>0</v>
      </c>
      <c r="N170" s="297">
        <v>1</v>
      </c>
      <c r="O170" s="297">
        <v>0</v>
      </c>
      <c r="P170" s="298">
        <v>160</v>
      </c>
      <c r="Q170" s="347">
        <v>1</v>
      </c>
      <c r="R170" s="347">
        <v>0</v>
      </c>
      <c r="S170" s="347">
        <v>0</v>
      </c>
      <c r="T170" s="347">
        <v>0</v>
      </c>
      <c r="U170" s="300">
        <v>0</v>
      </c>
      <c r="V170" s="300">
        <v>1</v>
      </c>
      <c r="W170" s="300">
        <v>0</v>
      </c>
      <c r="X170" s="300">
        <v>0</v>
      </c>
      <c r="Y170" s="300">
        <v>0</v>
      </c>
      <c r="Z170" s="300">
        <v>0</v>
      </c>
      <c r="AA170" s="300">
        <v>0</v>
      </c>
      <c r="AB170" s="300">
        <v>0</v>
      </c>
      <c r="AC170" s="305">
        <v>1</v>
      </c>
      <c r="AD170" s="305">
        <v>0</v>
      </c>
      <c r="AE170" s="305">
        <v>0</v>
      </c>
      <c r="AF170" s="305">
        <v>0</v>
      </c>
      <c r="AG170" s="305">
        <v>0</v>
      </c>
      <c r="AH170" s="303">
        <v>1</v>
      </c>
      <c r="AI170" s="303">
        <v>0</v>
      </c>
      <c r="AJ170" s="303">
        <v>0</v>
      </c>
      <c r="AK170" s="303">
        <v>0</v>
      </c>
      <c r="AL170" s="303">
        <v>0</v>
      </c>
      <c r="AM170" s="304">
        <v>0</v>
      </c>
      <c r="AN170" s="304">
        <v>1</v>
      </c>
      <c r="AO170" s="304">
        <v>0</v>
      </c>
      <c r="AP170" s="304">
        <v>0</v>
      </c>
      <c r="AQ170" s="300">
        <v>1</v>
      </c>
      <c r="AR170" s="300">
        <v>0</v>
      </c>
      <c r="AS170" s="300">
        <v>0</v>
      </c>
      <c r="AT170" s="305">
        <v>1</v>
      </c>
      <c r="AU170" s="305">
        <v>0</v>
      </c>
      <c r="AV170" s="305">
        <v>0</v>
      </c>
      <c r="AW170" s="306">
        <v>0</v>
      </c>
      <c r="AX170" s="306">
        <v>0</v>
      </c>
      <c r="AY170" s="306">
        <v>1</v>
      </c>
      <c r="AZ170" s="306">
        <v>0</v>
      </c>
      <c r="BA170" s="306">
        <v>0</v>
      </c>
      <c r="BB170" s="305">
        <v>1</v>
      </c>
      <c r="BC170" s="305">
        <v>0</v>
      </c>
      <c r="BD170" s="305">
        <v>0</v>
      </c>
      <c r="BE170" s="305">
        <v>0</v>
      </c>
      <c r="BF170" s="300">
        <v>0</v>
      </c>
      <c r="BG170" s="300">
        <v>0</v>
      </c>
      <c r="BH170" s="300">
        <v>0</v>
      </c>
      <c r="BI170" s="300">
        <v>1</v>
      </c>
      <c r="BJ170" s="300">
        <v>0</v>
      </c>
      <c r="BK170" s="297">
        <v>0</v>
      </c>
      <c r="BL170" s="297">
        <v>0</v>
      </c>
      <c r="BM170" s="297">
        <v>0</v>
      </c>
      <c r="BN170" s="297">
        <v>0</v>
      </c>
      <c r="BO170" s="297">
        <v>1</v>
      </c>
      <c r="BP170" s="297">
        <v>0</v>
      </c>
      <c r="BQ170" s="297">
        <v>0</v>
      </c>
      <c r="BR170" s="297">
        <v>0</v>
      </c>
      <c r="BS170" s="305">
        <v>1</v>
      </c>
      <c r="BT170" s="305">
        <v>0</v>
      </c>
      <c r="BU170" s="305">
        <v>0</v>
      </c>
      <c r="BV170" s="305">
        <v>0</v>
      </c>
      <c r="BW170" s="307">
        <v>0</v>
      </c>
      <c r="BX170" s="307">
        <v>1</v>
      </c>
      <c r="BY170" s="307">
        <v>0</v>
      </c>
      <c r="BZ170" s="307">
        <v>0</v>
      </c>
      <c r="CA170" s="307">
        <v>0</v>
      </c>
      <c r="CB170" s="307">
        <v>0</v>
      </c>
      <c r="CC170" s="307">
        <v>1</v>
      </c>
      <c r="CD170" s="300">
        <v>0</v>
      </c>
      <c r="CE170" s="300">
        <v>1</v>
      </c>
      <c r="CF170" s="300">
        <v>0</v>
      </c>
      <c r="CG170" s="300">
        <v>0</v>
      </c>
      <c r="CH170" s="300">
        <v>0</v>
      </c>
      <c r="CI170" s="304">
        <v>1</v>
      </c>
      <c r="CJ170" s="304">
        <v>0</v>
      </c>
      <c r="CK170" s="297">
        <v>0</v>
      </c>
      <c r="CL170" s="297">
        <v>1</v>
      </c>
      <c r="CM170" s="297">
        <v>0</v>
      </c>
      <c r="CN170" s="297">
        <v>0</v>
      </c>
      <c r="CO170" s="307">
        <v>1</v>
      </c>
      <c r="CP170" s="307">
        <v>0</v>
      </c>
      <c r="CQ170" s="307">
        <v>0</v>
      </c>
      <c r="CR170" s="308"/>
      <c r="CS170" s="308"/>
      <c r="CT170" s="308"/>
      <c r="CU170" s="308"/>
      <c r="CV170" s="308"/>
      <c r="CW170" s="308"/>
      <c r="CX170" s="305"/>
      <c r="CY170" s="305"/>
      <c r="CZ170" s="303">
        <v>1</v>
      </c>
      <c r="DA170" s="303">
        <v>0</v>
      </c>
      <c r="DB170" s="303">
        <v>0</v>
      </c>
      <c r="DC170" s="303">
        <v>1</v>
      </c>
      <c r="DD170" s="305">
        <v>0</v>
      </c>
      <c r="DE170" s="305">
        <v>0</v>
      </c>
      <c r="DF170" s="305">
        <v>0</v>
      </c>
      <c r="DG170" s="305">
        <v>0</v>
      </c>
      <c r="DH170" s="309">
        <v>0</v>
      </c>
      <c r="DI170" s="309">
        <v>0</v>
      </c>
      <c r="DJ170" s="309">
        <v>0</v>
      </c>
      <c r="DK170" s="309">
        <v>0</v>
      </c>
      <c r="DL170" s="298">
        <v>0</v>
      </c>
      <c r="DM170" s="298">
        <v>0</v>
      </c>
      <c r="DN170" s="298">
        <v>0</v>
      </c>
      <c r="DO170" s="298">
        <v>0</v>
      </c>
      <c r="DP170" s="306">
        <v>0</v>
      </c>
      <c r="DQ170" s="306">
        <v>0</v>
      </c>
      <c r="DR170" s="306">
        <v>0</v>
      </c>
      <c r="DS170" s="306">
        <v>0</v>
      </c>
      <c r="DT170" s="297">
        <v>0</v>
      </c>
      <c r="DU170" s="297">
        <v>0</v>
      </c>
      <c r="DV170" s="297">
        <v>0</v>
      </c>
      <c r="DW170" s="297">
        <v>0</v>
      </c>
      <c r="DX170" s="306">
        <v>0</v>
      </c>
      <c r="DY170" s="306">
        <v>0</v>
      </c>
      <c r="DZ170" s="306">
        <v>0</v>
      </c>
      <c r="EA170" s="306">
        <v>0</v>
      </c>
      <c r="EB170" s="307">
        <v>0</v>
      </c>
      <c r="EC170" s="307">
        <v>1</v>
      </c>
      <c r="ED170" s="310"/>
      <c r="EE170" s="310"/>
      <c r="EF170" s="311"/>
      <c r="EG170" s="312"/>
      <c r="EH170" s="312"/>
      <c r="EI170" s="308"/>
      <c r="EJ170" s="313"/>
      <c r="EK170" s="313"/>
    </row>
    <row r="171" spans="1:141" x14ac:dyDescent="0.35">
      <c r="A171" s="294">
        <v>18381</v>
      </c>
      <c r="B171" s="343">
        <v>42413</v>
      </c>
      <c r="C171" s="344">
        <v>0.45833333333333331</v>
      </c>
      <c r="D171" s="294">
        <v>1</v>
      </c>
      <c r="E171" s="294">
        <v>0</v>
      </c>
      <c r="F171" s="294">
        <v>41</v>
      </c>
      <c r="G171" s="294">
        <v>167</v>
      </c>
      <c r="H171" s="294">
        <v>65</v>
      </c>
      <c r="I171" s="294" t="s">
        <v>758</v>
      </c>
      <c r="J171" s="296">
        <v>1</v>
      </c>
      <c r="K171" s="296">
        <v>0</v>
      </c>
      <c r="L171" s="296">
        <v>0</v>
      </c>
      <c r="M171" s="297">
        <v>1</v>
      </c>
      <c r="N171" s="297">
        <v>0</v>
      </c>
      <c r="O171" s="297">
        <v>0</v>
      </c>
      <c r="P171" s="298">
        <v>0</v>
      </c>
      <c r="Q171" s="347">
        <v>1</v>
      </c>
      <c r="R171" s="347">
        <v>0</v>
      </c>
      <c r="S171" s="347">
        <v>0</v>
      </c>
      <c r="T171" s="347">
        <v>0</v>
      </c>
      <c r="U171" s="300">
        <v>1</v>
      </c>
      <c r="V171" s="300">
        <v>0</v>
      </c>
      <c r="W171" s="300">
        <v>0</v>
      </c>
      <c r="X171" s="300">
        <v>0</v>
      </c>
      <c r="Y171" s="300">
        <v>0</v>
      </c>
      <c r="Z171" s="300">
        <v>0</v>
      </c>
      <c r="AA171" s="300">
        <v>0</v>
      </c>
      <c r="AB171" s="300">
        <v>0</v>
      </c>
      <c r="AC171" s="305">
        <v>1</v>
      </c>
      <c r="AD171" s="305">
        <v>0</v>
      </c>
      <c r="AE171" s="305">
        <v>0</v>
      </c>
      <c r="AF171" s="305">
        <v>0</v>
      </c>
      <c r="AG171" s="305">
        <v>0</v>
      </c>
      <c r="AH171" s="303">
        <v>1</v>
      </c>
      <c r="AI171" s="303">
        <v>0</v>
      </c>
      <c r="AJ171" s="303">
        <v>0</v>
      </c>
      <c r="AK171" s="303">
        <v>0</v>
      </c>
      <c r="AL171" s="303">
        <v>0</v>
      </c>
      <c r="AM171" s="304">
        <v>0</v>
      </c>
      <c r="AN171" s="304">
        <v>0</v>
      </c>
      <c r="AO171" s="304">
        <v>0</v>
      </c>
      <c r="AP171" s="304">
        <v>1</v>
      </c>
      <c r="AQ171" s="300">
        <v>0</v>
      </c>
      <c r="AR171" s="300">
        <v>1</v>
      </c>
      <c r="AS171" s="300">
        <v>0</v>
      </c>
      <c r="AT171" s="305">
        <v>1</v>
      </c>
      <c r="AU171" s="305">
        <v>0</v>
      </c>
      <c r="AV171" s="305">
        <v>0</v>
      </c>
      <c r="AW171" s="306">
        <v>0</v>
      </c>
      <c r="AX171" s="306">
        <v>0</v>
      </c>
      <c r="AY171" s="306">
        <v>1</v>
      </c>
      <c r="AZ171" s="306">
        <v>0</v>
      </c>
      <c r="BA171" s="306">
        <v>0</v>
      </c>
      <c r="BB171" s="305">
        <v>1</v>
      </c>
      <c r="BC171" s="305">
        <v>0</v>
      </c>
      <c r="BD171" s="305">
        <v>0</v>
      </c>
      <c r="BE171" s="305">
        <v>0</v>
      </c>
      <c r="BF171" s="300">
        <v>0</v>
      </c>
      <c r="BG171" s="300">
        <v>0</v>
      </c>
      <c r="BH171" s="300">
        <v>1</v>
      </c>
      <c r="BI171" s="300">
        <v>0</v>
      </c>
      <c r="BJ171" s="300">
        <v>0</v>
      </c>
      <c r="BK171" s="297">
        <v>0</v>
      </c>
      <c r="BL171" s="297">
        <v>0</v>
      </c>
      <c r="BM171" s="297">
        <v>0</v>
      </c>
      <c r="BN171" s="297">
        <v>0</v>
      </c>
      <c r="BO171" s="297">
        <v>1</v>
      </c>
      <c r="BP171" s="297">
        <v>0</v>
      </c>
      <c r="BQ171" s="297">
        <v>0</v>
      </c>
      <c r="BR171" s="297">
        <v>1</v>
      </c>
      <c r="BS171" s="305">
        <v>1</v>
      </c>
      <c r="BT171" s="305">
        <v>0</v>
      </c>
      <c r="BU171" s="305">
        <v>0</v>
      </c>
      <c r="BV171" s="305">
        <v>0</v>
      </c>
      <c r="BW171" s="307">
        <v>0</v>
      </c>
      <c r="BX171" s="307">
        <v>0</v>
      </c>
      <c r="BY171" s="307">
        <v>0</v>
      </c>
      <c r="BZ171" s="307">
        <v>0</v>
      </c>
      <c r="CA171" s="307">
        <v>1</v>
      </c>
      <c r="CB171" s="307">
        <v>0</v>
      </c>
      <c r="CC171" s="307">
        <v>1</v>
      </c>
      <c r="CD171" s="300">
        <v>0</v>
      </c>
      <c r="CE171" s="300">
        <v>0</v>
      </c>
      <c r="CF171" s="300">
        <v>1</v>
      </c>
      <c r="CG171" s="300">
        <v>0</v>
      </c>
      <c r="CH171" s="300">
        <v>0</v>
      </c>
      <c r="CI171" s="304">
        <v>1</v>
      </c>
      <c r="CJ171" s="304">
        <v>0</v>
      </c>
      <c r="CK171" s="297">
        <v>0</v>
      </c>
      <c r="CL171" s="297">
        <v>0</v>
      </c>
      <c r="CM171" s="297">
        <v>1</v>
      </c>
      <c r="CN171" s="297">
        <v>0</v>
      </c>
      <c r="CO171" s="307">
        <v>1</v>
      </c>
      <c r="CP171" s="307">
        <v>0</v>
      </c>
      <c r="CQ171" s="307">
        <v>0</v>
      </c>
      <c r="CR171" s="307">
        <v>1</v>
      </c>
      <c r="CS171" s="307">
        <v>0</v>
      </c>
      <c r="CT171" s="307">
        <v>0</v>
      </c>
      <c r="CU171" s="307">
        <v>0</v>
      </c>
      <c r="CV171" s="307">
        <v>0</v>
      </c>
      <c r="CW171" s="307">
        <v>0</v>
      </c>
      <c r="CX171" s="305">
        <v>0</v>
      </c>
      <c r="CY171" s="305">
        <v>1</v>
      </c>
      <c r="CZ171" s="303">
        <v>0</v>
      </c>
      <c r="DA171" s="303">
        <v>1</v>
      </c>
      <c r="DB171" s="303">
        <v>0</v>
      </c>
      <c r="DC171" s="303">
        <v>1</v>
      </c>
      <c r="DD171" s="305">
        <v>0</v>
      </c>
      <c r="DE171" s="305">
        <v>0</v>
      </c>
      <c r="DF171" s="305">
        <v>0</v>
      </c>
      <c r="DG171" s="305">
        <v>0</v>
      </c>
      <c r="DH171" s="309">
        <v>0</v>
      </c>
      <c r="DI171" s="309">
        <v>0</v>
      </c>
      <c r="DJ171" s="309">
        <v>0</v>
      </c>
      <c r="DK171" s="309">
        <v>0</v>
      </c>
      <c r="DL171" s="298">
        <v>0</v>
      </c>
      <c r="DM171" s="298">
        <v>0</v>
      </c>
      <c r="DN171" s="298">
        <v>0</v>
      </c>
      <c r="DO171" s="298">
        <v>0</v>
      </c>
      <c r="DP171" s="306">
        <v>0</v>
      </c>
      <c r="DQ171" s="306">
        <v>0</v>
      </c>
      <c r="DR171" s="306">
        <v>0</v>
      </c>
      <c r="DS171" s="306">
        <v>0</v>
      </c>
      <c r="DT171" s="297">
        <v>0</v>
      </c>
      <c r="DU171" s="297">
        <v>0</v>
      </c>
      <c r="DV171" s="297">
        <v>0</v>
      </c>
      <c r="DW171" s="297">
        <v>0</v>
      </c>
      <c r="DX171" s="306">
        <v>0</v>
      </c>
      <c r="DY171" s="306">
        <v>0</v>
      </c>
      <c r="DZ171" s="306">
        <v>0</v>
      </c>
      <c r="EA171" s="306">
        <v>0</v>
      </c>
      <c r="EB171" s="307">
        <v>0</v>
      </c>
      <c r="EC171" s="307">
        <v>1</v>
      </c>
    </row>
    <row r="172" spans="1:141" x14ac:dyDescent="0.35">
      <c r="A172" s="294">
        <v>18266</v>
      </c>
      <c r="B172" s="343">
        <v>42409</v>
      </c>
      <c r="C172" s="344">
        <v>0.5</v>
      </c>
      <c r="D172" s="294">
        <v>1</v>
      </c>
      <c r="E172" s="294">
        <v>0</v>
      </c>
      <c r="F172" s="294">
        <v>51</v>
      </c>
      <c r="G172" s="294">
        <v>165</v>
      </c>
      <c r="H172" s="294">
        <v>62</v>
      </c>
      <c r="I172" s="294" t="s">
        <v>758</v>
      </c>
      <c r="J172" s="296">
        <v>1</v>
      </c>
      <c r="K172" s="296">
        <v>0</v>
      </c>
      <c r="L172" s="296">
        <v>0</v>
      </c>
      <c r="M172" s="297">
        <v>1</v>
      </c>
      <c r="N172" s="297">
        <v>0</v>
      </c>
      <c r="O172" s="297">
        <v>0</v>
      </c>
      <c r="P172" s="298">
        <v>158</v>
      </c>
      <c r="Q172" s="299">
        <v>1</v>
      </c>
      <c r="R172" s="299">
        <v>0</v>
      </c>
      <c r="S172" s="299">
        <v>0</v>
      </c>
      <c r="T172" s="299">
        <v>0</v>
      </c>
      <c r="U172" s="300">
        <v>0</v>
      </c>
      <c r="V172" s="300">
        <v>1</v>
      </c>
      <c r="W172" s="300">
        <v>0</v>
      </c>
      <c r="X172" s="300">
        <v>0</v>
      </c>
      <c r="Y172" s="300">
        <v>0</v>
      </c>
      <c r="Z172" s="300">
        <v>0</v>
      </c>
      <c r="AA172" s="300">
        <v>0</v>
      </c>
      <c r="AB172" s="300">
        <v>0</v>
      </c>
      <c r="AC172" s="305">
        <v>0</v>
      </c>
      <c r="AD172" s="305">
        <v>0</v>
      </c>
      <c r="AE172" s="305">
        <v>1</v>
      </c>
      <c r="AF172" s="305">
        <v>0</v>
      </c>
      <c r="AG172" s="305">
        <v>0</v>
      </c>
      <c r="AH172" s="303">
        <v>0</v>
      </c>
      <c r="AI172" s="303">
        <v>1</v>
      </c>
      <c r="AJ172" s="303">
        <v>0</v>
      </c>
      <c r="AK172" s="303">
        <v>0</v>
      </c>
      <c r="AL172" s="303">
        <v>0</v>
      </c>
      <c r="AM172" s="304">
        <v>0</v>
      </c>
      <c r="AN172" s="304">
        <v>0</v>
      </c>
      <c r="AO172" s="304">
        <v>1</v>
      </c>
      <c r="AP172" s="304">
        <v>0</v>
      </c>
      <c r="AQ172" s="300">
        <v>0</v>
      </c>
      <c r="AR172" s="300">
        <v>0</v>
      </c>
      <c r="AS172" s="300">
        <v>0</v>
      </c>
      <c r="AT172" s="305">
        <v>0</v>
      </c>
      <c r="AU172" s="305">
        <v>1</v>
      </c>
      <c r="AV172" s="305">
        <v>0</v>
      </c>
      <c r="AW172" s="306">
        <v>0</v>
      </c>
      <c r="AX172" s="306">
        <v>1</v>
      </c>
      <c r="AY172" s="306">
        <v>0</v>
      </c>
      <c r="AZ172" s="306">
        <v>0</v>
      </c>
      <c r="BA172" s="306">
        <v>0</v>
      </c>
      <c r="BB172" s="305">
        <v>1</v>
      </c>
      <c r="BC172" s="305">
        <v>0</v>
      </c>
      <c r="BD172" s="305">
        <v>0</v>
      </c>
      <c r="BE172" s="305">
        <v>0</v>
      </c>
      <c r="BF172" s="300">
        <v>0</v>
      </c>
      <c r="BG172" s="300">
        <v>0</v>
      </c>
      <c r="BH172" s="300">
        <v>0</v>
      </c>
      <c r="BI172" s="300">
        <v>0</v>
      </c>
      <c r="BJ172" s="300">
        <v>1</v>
      </c>
      <c r="BK172" s="297">
        <v>0</v>
      </c>
      <c r="BL172" s="297">
        <v>0</v>
      </c>
      <c r="BM172" s="297">
        <v>0</v>
      </c>
      <c r="BN172" s="297">
        <v>0</v>
      </c>
      <c r="BO172" s="297">
        <v>1</v>
      </c>
      <c r="BP172" s="297">
        <v>0</v>
      </c>
      <c r="BQ172" s="297">
        <v>0</v>
      </c>
      <c r="BR172" s="297">
        <v>0</v>
      </c>
      <c r="BS172" s="305">
        <v>1</v>
      </c>
      <c r="BT172" s="305">
        <v>0</v>
      </c>
      <c r="BU172" s="305">
        <v>0</v>
      </c>
      <c r="BV172" s="305">
        <v>0</v>
      </c>
      <c r="BW172" s="307">
        <v>0</v>
      </c>
      <c r="BX172" s="307">
        <v>0</v>
      </c>
      <c r="BY172" s="307">
        <v>1</v>
      </c>
      <c r="BZ172" s="307">
        <v>0</v>
      </c>
      <c r="CA172" s="307">
        <v>0</v>
      </c>
      <c r="CB172" s="307">
        <v>0</v>
      </c>
      <c r="CC172" s="307">
        <v>1</v>
      </c>
      <c r="CD172" s="300">
        <v>1</v>
      </c>
      <c r="CE172" s="300">
        <v>0</v>
      </c>
      <c r="CF172" s="300">
        <v>0</v>
      </c>
      <c r="CG172" s="300">
        <v>0</v>
      </c>
      <c r="CH172" s="300">
        <v>0</v>
      </c>
      <c r="CI172" s="304">
        <v>1</v>
      </c>
      <c r="CJ172" s="304">
        <v>0</v>
      </c>
      <c r="CK172" s="297">
        <v>0</v>
      </c>
      <c r="CL172" s="297">
        <v>0</v>
      </c>
      <c r="CM172" s="297">
        <v>1</v>
      </c>
      <c r="CN172" s="297">
        <v>0</v>
      </c>
      <c r="CO172" s="307">
        <v>1</v>
      </c>
      <c r="CP172" s="307">
        <v>0</v>
      </c>
      <c r="CQ172" s="307">
        <v>0</v>
      </c>
      <c r="CR172" s="307">
        <v>0</v>
      </c>
      <c r="CS172" s="307">
        <v>1</v>
      </c>
      <c r="CT172" s="307">
        <v>0</v>
      </c>
      <c r="CU172" s="307">
        <v>0</v>
      </c>
      <c r="CV172" s="307">
        <v>0</v>
      </c>
      <c r="CW172" s="307">
        <v>0</v>
      </c>
      <c r="CX172" s="305">
        <v>0</v>
      </c>
      <c r="CY172" s="305">
        <v>1</v>
      </c>
      <c r="CZ172" s="303">
        <v>1</v>
      </c>
      <c r="DA172" s="303">
        <v>0</v>
      </c>
      <c r="DB172" s="303">
        <v>0</v>
      </c>
      <c r="DC172" s="303">
        <v>1</v>
      </c>
      <c r="DD172" s="305">
        <v>0</v>
      </c>
      <c r="DE172" s="305">
        <v>0</v>
      </c>
      <c r="DF172" s="305">
        <v>0</v>
      </c>
      <c r="DG172" s="305">
        <v>0</v>
      </c>
      <c r="DH172" s="309">
        <v>0</v>
      </c>
      <c r="DI172" s="309">
        <v>0</v>
      </c>
      <c r="DJ172" s="309">
        <v>0</v>
      </c>
      <c r="DK172" s="309">
        <v>0</v>
      </c>
      <c r="DL172" s="298">
        <v>0</v>
      </c>
      <c r="DM172" s="298">
        <v>0</v>
      </c>
      <c r="DN172" s="298">
        <v>0</v>
      </c>
      <c r="DO172" s="298">
        <v>0</v>
      </c>
      <c r="DP172" s="306">
        <v>0</v>
      </c>
      <c r="DQ172" s="306">
        <v>0</v>
      </c>
      <c r="DR172" s="306">
        <v>0</v>
      </c>
      <c r="DS172" s="306">
        <v>0</v>
      </c>
      <c r="DT172" s="297">
        <v>0</v>
      </c>
      <c r="DU172" s="297">
        <v>0</v>
      </c>
      <c r="DV172" s="297">
        <v>0</v>
      </c>
      <c r="DW172" s="297">
        <v>0</v>
      </c>
      <c r="DX172" s="306">
        <v>0</v>
      </c>
      <c r="DY172" s="306">
        <v>0</v>
      </c>
      <c r="DZ172" s="306">
        <v>0</v>
      </c>
      <c r="EA172" s="306">
        <v>0</v>
      </c>
      <c r="EB172" s="307">
        <v>0</v>
      </c>
      <c r="EC172" s="307">
        <v>1</v>
      </c>
    </row>
    <row r="173" spans="1:141" x14ac:dyDescent="0.35">
      <c r="A173" s="294">
        <v>15012</v>
      </c>
      <c r="B173" s="343">
        <v>42409</v>
      </c>
      <c r="C173" s="344">
        <v>0.45833333333333331</v>
      </c>
      <c r="D173" s="294">
        <v>1</v>
      </c>
      <c r="E173" s="294">
        <v>0</v>
      </c>
      <c r="F173" s="294">
        <v>44</v>
      </c>
      <c r="G173" s="294">
        <v>463</v>
      </c>
      <c r="H173" s="294">
        <v>58</v>
      </c>
      <c r="I173" s="294" t="s">
        <v>758</v>
      </c>
      <c r="J173" s="296">
        <v>1</v>
      </c>
      <c r="K173" s="296">
        <v>0</v>
      </c>
      <c r="L173" s="296">
        <v>0</v>
      </c>
      <c r="M173" s="297">
        <v>1</v>
      </c>
      <c r="N173" s="297">
        <v>0</v>
      </c>
      <c r="O173" s="297">
        <v>0</v>
      </c>
      <c r="P173" s="298">
        <v>0</v>
      </c>
      <c r="Q173" s="299">
        <v>0</v>
      </c>
      <c r="R173" s="299">
        <v>0</v>
      </c>
      <c r="S173" s="299">
        <v>0</v>
      </c>
      <c r="T173" s="299">
        <v>1</v>
      </c>
      <c r="U173" s="300">
        <v>0</v>
      </c>
      <c r="V173" s="300">
        <v>0</v>
      </c>
      <c r="W173" s="300">
        <v>0</v>
      </c>
      <c r="X173" s="300">
        <v>1</v>
      </c>
      <c r="Y173" s="300">
        <v>0</v>
      </c>
      <c r="Z173" s="300">
        <v>0</v>
      </c>
      <c r="AA173" s="300">
        <v>0</v>
      </c>
      <c r="AB173" s="300">
        <v>0</v>
      </c>
      <c r="AC173" s="305">
        <v>0</v>
      </c>
      <c r="AD173" s="305">
        <v>1</v>
      </c>
      <c r="AE173" s="305">
        <v>0</v>
      </c>
      <c r="AF173" s="305">
        <v>0</v>
      </c>
      <c r="AG173" s="305">
        <v>0</v>
      </c>
      <c r="AH173" s="303">
        <v>1</v>
      </c>
      <c r="AI173" s="303">
        <v>0</v>
      </c>
      <c r="AJ173" s="303">
        <v>0</v>
      </c>
      <c r="AK173" s="303">
        <v>0</v>
      </c>
      <c r="AL173" s="303">
        <v>0</v>
      </c>
      <c r="AM173" s="304">
        <v>1</v>
      </c>
      <c r="AN173" s="304">
        <v>0</v>
      </c>
      <c r="AO173" s="304">
        <v>0</v>
      </c>
      <c r="AP173" s="304">
        <v>0</v>
      </c>
      <c r="AQ173" s="300">
        <v>1</v>
      </c>
      <c r="AR173" s="300">
        <v>0</v>
      </c>
      <c r="AS173" s="300">
        <v>0</v>
      </c>
      <c r="AT173" s="305">
        <v>1</v>
      </c>
      <c r="AU173" s="305">
        <v>0</v>
      </c>
      <c r="AV173" s="305">
        <v>0</v>
      </c>
      <c r="AW173" s="306">
        <v>0</v>
      </c>
      <c r="AX173" s="306">
        <v>0</v>
      </c>
      <c r="AY173" s="306">
        <v>1</v>
      </c>
      <c r="AZ173" s="306">
        <v>0</v>
      </c>
      <c r="BA173" s="306">
        <v>0</v>
      </c>
      <c r="BB173" s="305">
        <v>1</v>
      </c>
      <c r="BC173" s="305">
        <v>0</v>
      </c>
      <c r="BD173" s="305">
        <v>0</v>
      </c>
      <c r="BE173" s="305">
        <v>0</v>
      </c>
      <c r="BF173" s="300">
        <v>0</v>
      </c>
      <c r="BG173" s="300">
        <v>0</v>
      </c>
      <c r="BH173" s="300">
        <v>0</v>
      </c>
      <c r="BI173" s="300">
        <v>0</v>
      </c>
      <c r="BJ173" s="300">
        <v>1</v>
      </c>
      <c r="BK173" s="297">
        <v>0</v>
      </c>
      <c r="BL173" s="297">
        <v>0</v>
      </c>
      <c r="BM173" s="297">
        <v>0</v>
      </c>
      <c r="BN173" s="297">
        <v>0</v>
      </c>
      <c r="BO173" s="297">
        <v>1</v>
      </c>
      <c r="BP173" s="297">
        <v>0</v>
      </c>
      <c r="BQ173" s="297">
        <v>0</v>
      </c>
      <c r="BR173" s="297">
        <v>0</v>
      </c>
      <c r="BS173" s="305">
        <v>0</v>
      </c>
      <c r="BT173" s="305">
        <v>0</v>
      </c>
      <c r="BU173" s="305">
        <v>1</v>
      </c>
      <c r="BV173" s="305">
        <v>0</v>
      </c>
      <c r="BW173" s="307">
        <v>0</v>
      </c>
      <c r="BX173" s="307">
        <v>0</v>
      </c>
      <c r="BY173" s="307">
        <v>0</v>
      </c>
      <c r="BZ173" s="307">
        <v>0</v>
      </c>
      <c r="CA173" s="307">
        <v>1</v>
      </c>
      <c r="CB173" s="307">
        <v>0</v>
      </c>
      <c r="CC173" s="307">
        <v>1</v>
      </c>
      <c r="CD173" s="300">
        <v>0</v>
      </c>
      <c r="CE173" s="300">
        <v>0</v>
      </c>
      <c r="CF173" s="300">
        <v>1</v>
      </c>
      <c r="CG173" s="300">
        <v>0</v>
      </c>
      <c r="CH173" s="300">
        <v>0</v>
      </c>
      <c r="CI173" s="304">
        <v>1</v>
      </c>
      <c r="CJ173" s="304">
        <v>0</v>
      </c>
      <c r="CK173" s="297">
        <v>0</v>
      </c>
      <c r="CL173" s="297">
        <v>0</v>
      </c>
      <c r="CM173" s="297">
        <v>1</v>
      </c>
      <c r="CN173" s="297">
        <v>0</v>
      </c>
      <c r="CO173" s="307">
        <v>1</v>
      </c>
      <c r="CP173" s="307">
        <v>0</v>
      </c>
      <c r="CQ173" s="307">
        <v>0</v>
      </c>
      <c r="CR173" s="307">
        <v>1</v>
      </c>
      <c r="CS173" s="307">
        <v>0</v>
      </c>
      <c r="CT173" s="307">
        <v>0</v>
      </c>
      <c r="CU173" s="307">
        <v>0</v>
      </c>
      <c r="CV173" s="307">
        <v>0</v>
      </c>
      <c r="CW173" s="307">
        <v>0</v>
      </c>
      <c r="CX173" s="305">
        <v>0</v>
      </c>
      <c r="CY173" s="305">
        <v>1</v>
      </c>
      <c r="CZ173" s="303">
        <v>1</v>
      </c>
      <c r="DA173" s="303">
        <v>0</v>
      </c>
      <c r="DB173" s="303">
        <v>0</v>
      </c>
      <c r="DC173" s="303">
        <v>1</v>
      </c>
      <c r="DD173" s="305">
        <v>0</v>
      </c>
      <c r="DE173" s="305">
        <v>0</v>
      </c>
      <c r="DF173" s="305">
        <v>0</v>
      </c>
      <c r="DG173" s="305">
        <v>0</v>
      </c>
      <c r="DH173" s="309">
        <v>0</v>
      </c>
      <c r="DI173" s="309">
        <v>0</v>
      </c>
      <c r="DJ173" s="309">
        <v>0</v>
      </c>
      <c r="DK173" s="309">
        <v>0</v>
      </c>
      <c r="DL173" s="298">
        <v>0</v>
      </c>
      <c r="DM173" s="298">
        <v>0</v>
      </c>
      <c r="DN173" s="298">
        <v>0</v>
      </c>
      <c r="DO173" s="298">
        <v>0</v>
      </c>
      <c r="DP173" s="306">
        <v>0</v>
      </c>
      <c r="DQ173" s="306">
        <v>0</v>
      </c>
      <c r="DR173" s="306">
        <v>0</v>
      </c>
      <c r="DS173" s="306">
        <v>0</v>
      </c>
      <c r="DT173" s="297">
        <v>0</v>
      </c>
      <c r="DU173" s="297">
        <v>0</v>
      </c>
      <c r="DV173" s="297">
        <v>0</v>
      </c>
      <c r="DW173" s="297">
        <v>0</v>
      </c>
      <c r="DX173" s="306">
        <v>0</v>
      </c>
      <c r="DY173" s="306">
        <v>0</v>
      </c>
      <c r="DZ173" s="306">
        <v>0</v>
      </c>
      <c r="EA173" s="306">
        <v>0</v>
      </c>
      <c r="EB173" s="307">
        <v>0</v>
      </c>
      <c r="EC173" s="307">
        <v>1</v>
      </c>
    </row>
    <row r="174" spans="1:141" x14ac:dyDescent="0.35">
      <c r="A174" s="294">
        <v>18257</v>
      </c>
      <c r="B174" s="343">
        <v>42408</v>
      </c>
      <c r="C174" s="344">
        <v>0.70833333333333337</v>
      </c>
      <c r="D174" s="294">
        <v>0</v>
      </c>
      <c r="E174" s="294">
        <v>1</v>
      </c>
      <c r="F174" s="294">
        <v>66</v>
      </c>
      <c r="G174" s="294">
        <v>167</v>
      </c>
      <c r="H174" s="294">
        <v>61</v>
      </c>
      <c r="I174" s="294" t="s">
        <v>758</v>
      </c>
      <c r="J174" s="296">
        <v>1</v>
      </c>
      <c r="K174" s="296">
        <v>0</v>
      </c>
      <c r="L174" s="296">
        <v>0</v>
      </c>
      <c r="M174" s="297">
        <v>1</v>
      </c>
      <c r="N174" s="297">
        <v>0</v>
      </c>
      <c r="O174" s="297">
        <v>0</v>
      </c>
      <c r="P174" s="298">
        <v>0</v>
      </c>
      <c r="Q174" s="299">
        <v>0</v>
      </c>
      <c r="R174" s="299">
        <v>1</v>
      </c>
      <c r="S174" s="299">
        <v>0</v>
      </c>
      <c r="T174" s="299">
        <v>0</v>
      </c>
      <c r="U174" s="300">
        <v>0</v>
      </c>
      <c r="V174" s="300">
        <v>0</v>
      </c>
      <c r="W174" s="300">
        <v>1</v>
      </c>
      <c r="X174" s="300">
        <v>0</v>
      </c>
      <c r="Y174" s="300">
        <v>0</v>
      </c>
      <c r="Z174" s="300">
        <v>0</v>
      </c>
      <c r="AA174" s="300">
        <v>0</v>
      </c>
      <c r="AB174" s="300">
        <v>0</v>
      </c>
      <c r="AC174" s="305">
        <v>0</v>
      </c>
      <c r="AD174" s="305">
        <v>0</v>
      </c>
      <c r="AE174" s="305">
        <v>0</v>
      </c>
      <c r="AF174" s="305">
        <v>1</v>
      </c>
      <c r="AG174" s="305">
        <v>0</v>
      </c>
      <c r="AH174" s="303">
        <v>0</v>
      </c>
      <c r="AI174" s="303">
        <v>0</v>
      </c>
      <c r="AJ174" s="303">
        <v>1</v>
      </c>
      <c r="AK174" s="303">
        <v>0</v>
      </c>
      <c r="AL174" s="303">
        <v>0</v>
      </c>
      <c r="AM174" s="304">
        <v>1</v>
      </c>
      <c r="AN174" s="304">
        <v>0</v>
      </c>
      <c r="AO174" s="304">
        <v>0</v>
      </c>
      <c r="AP174" s="304">
        <v>0</v>
      </c>
      <c r="AQ174" s="300">
        <v>0</v>
      </c>
      <c r="AR174" s="300">
        <v>1</v>
      </c>
      <c r="AS174" s="300">
        <v>0</v>
      </c>
      <c r="AT174" s="305">
        <v>1</v>
      </c>
      <c r="AU174" s="305">
        <v>0</v>
      </c>
      <c r="AV174" s="305">
        <v>0</v>
      </c>
      <c r="AW174" s="306">
        <v>0</v>
      </c>
      <c r="AX174" s="306">
        <v>0</v>
      </c>
      <c r="AY174" s="306">
        <v>1</v>
      </c>
      <c r="AZ174" s="306">
        <v>0</v>
      </c>
      <c r="BA174" s="306">
        <v>0</v>
      </c>
      <c r="BB174" s="305">
        <v>0</v>
      </c>
      <c r="BC174" s="305">
        <v>0</v>
      </c>
      <c r="BD174" s="305">
        <v>0</v>
      </c>
      <c r="BE174" s="305">
        <v>1</v>
      </c>
      <c r="BF174" s="300">
        <v>0</v>
      </c>
      <c r="BG174" s="300">
        <v>0</v>
      </c>
      <c r="BH174" s="300">
        <v>0</v>
      </c>
      <c r="BI174" s="300">
        <v>0</v>
      </c>
      <c r="BJ174" s="300">
        <v>1</v>
      </c>
      <c r="BK174" s="297">
        <v>0</v>
      </c>
      <c r="BL174" s="297">
        <v>0</v>
      </c>
      <c r="BM174" s="297">
        <v>0</v>
      </c>
      <c r="BN174" s="297">
        <v>0</v>
      </c>
      <c r="BO174" s="297">
        <v>1</v>
      </c>
      <c r="BP174" s="297">
        <v>0</v>
      </c>
      <c r="BQ174" s="297">
        <v>0</v>
      </c>
      <c r="BR174" s="297">
        <v>0</v>
      </c>
      <c r="BS174" s="305">
        <v>0</v>
      </c>
      <c r="BT174" s="305">
        <v>0</v>
      </c>
      <c r="BU174" s="305">
        <v>0</v>
      </c>
      <c r="BV174" s="305">
        <v>0</v>
      </c>
      <c r="BW174" s="307">
        <v>0</v>
      </c>
      <c r="BX174" s="307">
        <v>0</v>
      </c>
      <c r="BY174" s="307">
        <v>0</v>
      </c>
      <c r="BZ174" s="307">
        <v>0</v>
      </c>
      <c r="CA174" s="307">
        <v>1</v>
      </c>
      <c r="CB174" s="307">
        <v>0</v>
      </c>
      <c r="CC174" s="307">
        <v>0</v>
      </c>
      <c r="CD174" s="300">
        <v>1</v>
      </c>
      <c r="CE174" s="300">
        <v>0</v>
      </c>
      <c r="CF174" s="300">
        <v>0</v>
      </c>
      <c r="CG174" s="300">
        <v>0</v>
      </c>
      <c r="CH174" s="300">
        <v>0</v>
      </c>
      <c r="CI174" s="304">
        <v>1</v>
      </c>
      <c r="CJ174" s="304">
        <v>0</v>
      </c>
      <c r="CK174" s="297">
        <v>0</v>
      </c>
      <c r="CL174" s="297">
        <v>1</v>
      </c>
      <c r="CM174" s="297">
        <v>0</v>
      </c>
      <c r="CN174" s="297">
        <v>0</v>
      </c>
      <c r="CO174" s="307">
        <v>1</v>
      </c>
      <c r="CP174" s="307">
        <v>0</v>
      </c>
      <c r="CQ174" s="307">
        <v>0</v>
      </c>
      <c r="CZ174" s="303">
        <v>0</v>
      </c>
      <c r="DA174" s="303">
        <v>0</v>
      </c>
      <c r="DB174" s="303">
        <v>0</v>
      </c>
      <c r="DC174" s="303">
        <v>0</v>
      </c>
      <c r="DD174" s="305">
        <v>0</v>
      </c>
      <c r="DE174" s="305">
        <v>0</v>
      </c>
      <c r="DF174" s="305">
        <v>0</v>
      </c>
      <c r="DG174" s="305">
        <v>0</v>
      </c>
      <c r="DH174" s="309">
        <v>1</v>
      </c>
      <c r="DI174" s="309">
        <v>0</v>
      </c>
      <c r="DJ174" s="309">
        <v>1</v>
      </c>
      <c r="DK174" s="309">
        <v>0</v>
      </c>
      <c r="DL174" s="298">
        <v>0</v>
      </c>
      <c r="DM174" s="298">
        <v>0</v>
      </c>
      <c r="DN174" s="298">
        <v>0</v>
      </c>
      <c r="DO174" s="298">
        <v>0</v>
      </c>
      <c r="DP174" s="306">
        <v>0</v>
      </c>
      <c r="DQ174" s="306">
        <v>0</v>
      </c>
      <c r="DR174" s="306">
        <v>0</v>
      </c>
      <c r="DS174" s="306">
        <v>0</v>
      </c>
      <c r="DT174" s="297">
        <v>0</v>
      </c>
      <c r="DU174" s="297">
        <v>0</v>
      </c>
      <c r="DV174" s="297">
        <v>0</v>
      </c>
      <c r="DW174" s="297">
        <v>0</v>
      </c>
      <c r="DX174" s="306">
        <v>0</v>
      </c>
      <c r="DY174" s="306">
        <v>0</v>
      </c>
      <c r="DZ174" s="306">
        <v>0</v>
      </c>
      <c r="EA174" s="306">
        <v>0</v>
      </c>
      <c r="EB174" s="307">
        <v>0</v>
      </c>
      <c r="EC174" s="307">
        <v>1</v>
      </c>
    </row>
    <row r="175" spans="1:141" x14ac:dyDescent="0.35">
      <c r="A175" s="294">
        <v>18384</v>
      </c>
      <c r="B175" s="343">
        <v>42417</v>
      </c>
      <c r="C175" s="344">
        <v>0.67708333333333337</v>
      </c>
      <c r="D175" s="294">
        <v>0</v>
      </c>
      <c r="E175" s="294">
        <v>1</v>
      </c>
      <c r="F175" s="294">
        <v>32</v>
      </c>
      <c r="G175" s="294">
        <v>173</v>
      </c>
      <c r="H175" s="294">
        <v>100</v>
      </c>
      <c r="I175" s="294" t="s">
        <v>771</v>
      </c>
      <c r="J175" s="296">
        <v>1</v>
      </c>
      <c r="K175" s="296">
        <v>0</v>
      </c>
      <c r="L175" s="296">
        <v>0</v>
      </c>
      <c r="M175" s="297">
        <v>0</v>
      </c>
      <c r="N175" s="297">
        <v>1</v>
      </c>
      <c r="O175" s="297">
        <v>0</v>
      </c>
      <c r="P175" s="298">
        <v>0</v>
      </c>
      <c r="Q175" s="299">
        <v>0</v>
      </c>
      <c r="R175" s="299">
        <v>0</v>
      </c>
      <c r="S175" s="299">
        <v>0</v>
      </c>
      <c r="T175" s="299">
        <v>1</v>
      </c>
      <c r="U175" s="300">
        <v>1</v>
      </c>
      <c r="V175" s="300">
        <v>0</v>
      </c>
      <c r="W175" s="300">
        <v>0</v>
      </c>
      <c r="X175" s="300">
        <v>0</v>
      </c>
      <c r="Y175" s="300">
        <v>0</v>
      </c>
      <c r="Z175" s="300">
        <v>0</v>
      </c>
      <c r="AA175" s="300">
        <v>0</v>
      </c>
      <c r="AB175" s="300">
        <v>0</v>
      </c>
      <c r="AC175" s="305">
        <v>0</v>
      </c>
      <c r="AD175" s="305">
        <v>0</v>
      </c>
      <c r="AE175" s="305">
        <v>0</v>
      </c>
      <c r="AF175" s="305">
        <v>1</v>
      </c>
      <c r="AG175" s="305">
        <v>0</v>
      </c>
      <c r="AH175" s="303">
        <v>0</v>
      </c>
      <c r="AI175" s="303">
        <v>0</v>
      </c>
      <c r="AJ175" s="303">
        <v>0</v>
      </c>
      <c r="AK175" s="303">
        <v>1</v>
      </c>
      <c r="AL175" s="303">
        <v>0</v>
      </c>
      <c r="AM175" s="304">
        <v>0</v>
      </c>
      <c r="AN175" s="304">
        <v>0</v>
      </c>
      <c r="AO175" s="304">
        <v>1</v>
      </c>
      <c r="AP175" s="304">
        <v>0</v>
      </c>
      <c r="AQ175" s="300">
        <v>0</v>
      </c>
      <c r="AR175" s="300">
        <v>1</v>
      </c>
      <c r="AS175" s="300">
        <v>0</v>
      </c>
      <c r="AT175" s="305">
        <v>0</v>
      </c>
      <c r="AU175" s="305">
        <v>1</v>
      </c>
      <c r="AV175" s="305">
        <v>0</v>
      </c>
      <c r="AW175" s="306">
        <v>0</v>
      </c>
      <c r="AX175" s="306">
        <v>1</v>
      </c>
      <c r="AY175" s="306">
        <v>0</v>
      </c>
      <c r="AZ175" s="306">
        <v>0</v>
      </c>
      <c r="BA175" s="306">
        <v>0</v>
      </c>
      <c r="BB175" s="305">
        <v>1</v>
      </c>
      <c r="BC175" s="305">
        <v>0</v>
      </c>
      <c r="BD175" s="305">
        <v>0</v>
      </c>
      <c r="BE175" s="305">
        <v>0</v>
      </c>
      <c r="BF175" s="300">
        <v>0</v>
      </c>
      <c r="BG175" s="300">
        <v>1</v>
      </c>
      <c r="BH175" s="300">
        <v>0</v>
      </c>
      <c r="BI175" s="300">
        <v>0</v>
      </c>
      <c r="BJ175" s="300">
        <v>0</v>
      </c>
      <c r="BK175" s="297">
        <v>0</v>
      </c>
      <c r="BL175" s="297">
        <v>1</v>
      </c>
      <c r="BM175" s="297">
        <v>0</v>
      </c>
      <c r="BN175" s="297">
        <v>0</v>
      </c>
      <c r="BO175" s="297">
        <v>0</v>
      </c>
      <c r="BP175" s="297">
        <v>0</v>
      </c>
      <c r="BQ175" s="297">
        <v>0</v>
      </c>
      <c r="BR175" s="297">
        <v>0</v>
      </c>
      <c r="BS175" s="305">
        <v>1</v>
      </c>
      <c r="BT175" s="305">
        <v>0</v>
      </c>
      <c r="BU175" s="305">
        <v>0</v>
      </c>
      <c r="BV175" s="305">
        <v>0</v>
      </c>
      <c r="BW175" s="307">
        <v>1</v>
      </c>
      <c r="BX175" s="307">
        <v>0</v>
      </c>
      <c r="BY175" s="307">
        <v>0</v>
      </c>
      <c r="BZ175" s="307">
        <v>0</v>
      </c>
      <c r="CA175" s="307">
        <v>0</v>
      </c>
      <c r="CB175" s="307">
        <v>0</v>
      </c>
      <c r="CC175" s="307">
        <v>1</v>
      </c>
      <c r="CD175" s="300">
        <v>1</v>
      </c>
      <c r="CE175" s="300">
        <v>0</v>
      </c>
      <c r="CF175" s="300">
        <v>0</v>
      </c>
      <c r="CG175" s="300">
        <v>0</v>
      </c>
      <c r="CH175" s="300">
        <v>0</v>
      </c>
      <c r="CI175" s="304">
        <v>1</v>
      </c>
      <c r="CJ175" s="304">
        <v>0</v>
      </c>
      <c r="CK175" s="297">
        <v>0</v>
      </c>
      <c r="CL175" s="297">
        <v>0</v>
      </c>
      <c r="CM175" s="297">
        <v>0</v>
      </c>
      <c r="CN175" s="297">
        <v>1</v>
      </c>
      <c r="CO175" s="307">
        <v>0</v>
      </c>
      <c r="CP175" s="307">
        <v>0</v>
      </c>
      <c r="CQ175" s="307">
        <v>1</v>
      </c>
      <c r="CZ175" s="303">
        <v>1</v>
      </c>
      <c r="DA175" s="303">
        <v>0</v>
      </c>
      <c r="DB175" s="303">
        <v>0</v>
      </c>
      <c r="DC175" s="303">
        <v>1</v>
      </c>
      <c r="DD175" s="305">
        <v>0</v>
      </c>
      <c r="DE175" s="305">
        <v>0</v>
      </c>
      <c r="DF175" s="305">
        <v>0</v>
      </c>
      <c r="DG175" s="305">
        <v>0</v>
      </c>
      <c r="DH175" s="309">
        <v>0</v>
      </c>
      <c r="DI175" s="309">
        <v>0</v>
      </c>
      <c r="DJ175" s="309">
        <v>0</v>
      </c>
      <c r="DK175" s="309">
        <v>0</v>
      </c>
      <c r="DL175" s="298">
        <v>0</v>
      </c>
      <c r="DM175" s="298">
        <v>0</v>
      </c>
      <c r="DN175" s="298">
        <v>0</v>
      </c>
      <c r="DO175" s="298">
        <v>0</v>
      </c>
      <c r="DP175" s="306">
        <v>0</v>
      </c>
      <c r="DQ175" s="306">
        <v>0</v>
      </c>
      <c r="DR175" s="306">
        <v>0</v>
      </c>
      <c r="DS175" s="306">
        <v>0</v>
      </c>
      <c r="DT175" s="297">
        <v>0</v>
      </c>
      <c r="DU175" s="297">
        <v>0</v>
      </c>
      <c r="DV175" s="297">
        <v>0</v>
      </c>
      <c r="DW175" s="297">
        <v>0</v>
      </c>
      <c r="DX175" s="306">
        <v>0</v>
      </c>
      <c r="DY175" s="306">
        <v>0</v>
      </c>
      <c r="DZ175" s="306">
        <v>0</v>
      </c>
      <c r="EA175" s="306">
        <v>0</v>
      </c>
      <c r="EB175" s="307">
        <v>0</v>
      </c>
      <c r="EC175" s="307">
        <v>1</v>
      </c>
    </row>
    <row r="176" spans="1:141" x14ac:dyDescent="0.35">
      <c r="A176" s="294">
        <v>18409</v>
      </c>
      <c r="B176" s="343">
        <v>42413</v>
      </c>
      <c r="C176" s="344">
        <v>0.58333333333333337</v>
      </c>
      <c r="D176" s="294">
        <v>1</v>
      </c>
      <c r="E176" s="294">
        <v>0</v>
      </c>
      <c r="F176" s="294">
        <v>38</v>
      </c>
      <c r="G176" s="294">
        <v>158</v>
      </c>
      <c r="H176" s="294">
        <v>51</v>
      </c>
      <c r="I176" s="294" t="s">
        <v>758</v>
      </c>
      <c r="J176" s="296">
        <v>1</v>
      </c>
      <c r="K176" s="296">
        <v>0</v>
      </c>
      <c r="L176" s="296">
        <v>0</v>
      </c>
      <c r="M176" s="297">
        <v>0</v>
      </c>
      <c r="N176" s="297">
        <v>1</v>
      </c>
      <c r="O176" s="297">
        <v>0</v>
      </c>
      <c r="P176" s="298">
        <v>0</v>
      </c>
      <c r="Q176" s="299">
        <v>0</v>
      </c>
      <c r="R176" s="299">
        <v>0</v>
      </c>
      <c r="S176" s="299">
        <v>0</v>
      </c>
      <c r="T176" s="299">
        <v>1</v>
      </c>
      <c r="U176" s="300">
        <v>0</v>
      </c>
      <c r="V176" s="300">
        <v>1</v>
      </c>
      <c r="W176" s="300">
        <v>0</v>
      </c>
      <c r="X176" s="300">
        <v>0</v>
      </c>
      <c r="Y176" s="300">
        <v>0</v>
      </c>
      <c r="Z176" s="300">
        <v>0</v>
      </c>
      <c r="AA176" s="300">
        <v>0</v>
      </c>
      <c r="AB176" s="300">
        <v>0</v>
      </c>
      <c r="AC176" s="305">
        <v>0</v>
      </c>
      <c r="AD176" s="305">
        <v>0</v>
      </c>
      <c r="AE176" s="305">
        <v>1</v>
      </c>
      <c r="AF176" s="305">
        <v>0</v>
      </c>
      <c r="AG176" s="305">
        <v>0</v>
      </c>
      <c r="AH176" s="303">
        <v>0</v>
      </c>
      <c r="AI176" s="303">
        <v>0</v>
      </c>
      <c r="AJ176" s="303">
        <v>1</v>
      </c>
      <c r="AK176" s="303">
        <v>0</v>
      </c>
      <c r="AL176" s="303">
        <v>0</v>
      </c>
      <c r="AM176" s="304">
        <v>1</v>
      </c>
      <c r="AN176" s="304">
        <v>0</v>
      </c>
      <c r="AO176" s="304">
        <v>0</v>
      </c>
      <c r="AP176" s="304">
        <v>0</v>
      </c>
      <c r="AQ176" s="300">
        <v>1</v>
      </c>
      <c r="AR176" s="300">
        <v>0</v>
      </c>
      <c r="AS176" s="300">
        <v>0</v>
      </c>
      <c r="AT176" s="305">
        <v>1</v>
      </c>
      <c r="AU176" s="305">
        <v>0</v>
      </c>
      <c r="AV176" s="305">
        <v>0</v>
      </c>
      <c r="AW176" s="306">
        <v>0</v>
      </c>
      <c r="AX176" s="306">
        <v>0</v>
      </c>
      <c r="AY176" s="306">
        <v>1</v>
      </c>
      <c r="AZ176" s="306">
        <v>0</v>
      </c>
      <c r="BA176" s="306">
        <v>0</v>
      </c>
      <c r="BB176" s="305">
        <v>1</v>
      </c>
      <c r="BC176" s="305">
        <v>0</v>
      </c>
      <c r="BD176" s="305">
        <v>0</v>
      </c>
      <c r="BE176" s="305">
        <v>0</v>
      </c>
      <c r="BF176" s="300">
        <v>0</v>
      </c>
      <c r="BG176" s="300">
        <v>0</v>
      </c>
      <c r="BH176" s="300">
        <v>1</v>
      </c>
      <c r="BI176" s="300">
        <v>0</v>
      </c>
      <c r="BJ176" s="300">
        <v>0</v>
      </c>
      <c r="BK176" s="297">
        <v>0</v>
      </c>
      <c r="BL176" s="297">
        <v>0</v>
      </c>
      <c r="BM176" s="297">
        <v>0</v>
      </c>
      <c r="BN176" s="297">
        <v>0</v>
      </c>
      <c r="BO176" s="297">
        <v>1</v>
      </c>
      <c r="BP176" s="297">
        <v>0</v>
      </c>
      <c r="BQ176" s="297">
        <v>0</v>
      </c>
      <c r="BR176" s="297">
        <v>0</v>
      </c>
      <c r="BS176" s="305">
        <v>0</v>
      </c>
      <c r="BT176" s="305">
        <v>0</v>
      </c>
      <c r="BU176" s="305">
        <v>0</v>
      </c>
      <c r="BV176" s="305">
        <v>0</v>
      </c>
      <c r="BW176" s="307">
        <v>1</v>
      </c>
      <c r="BX176" s="307">
        <v>0</v>
      </c>
      <c r="BY176" s="307">
        <v>0</v>
      </c>
      <c r="BZ176" s="307">
        <v>0</v>
      </c>
      <c r="CA176" s="307">
        <v>0</v>
      </c>
      <c r="CB176" s="307">
        <v>0</v>
      </c>
      <c r="CC176" s="307">
        <v>1</v>
      </c>
      <c r="CD176" s="300">
        <v>0</v>
      </c>
      <c r="CE176" s="300">
        <v>0</v>
      </c>
      <c r="CF176" s="300">
        <v>1</v>
      </c>
      <c r="CG176" s="300">
        <v>0</v>
      </c>
      <c r="CH176" s="300">
        <v>0</v>
      </c>
      <c r="CI176" s="304">
        <v>1</v>
      </c>
      <c r="CJ176" s="304">
        <v>0</v>
      </c>
      <c r="CK176" s="297">
        <v>0</v>
      </c>
      <c r="CL176" s="297">
        <v>0</v>
      </c>
      <c r="CM176" s="297">
        <v>0</v>
      </c>
      <c r="CN176" s="297">
        <v>1</v>
      </c>
      <c r="CO176" s="307">
        <v>1</v>
      </c>
      <c r="CP176" s="307">
        <v>0</v>
      </c>
      <c r="CQ176" s="307">
        <v>0</v>
      </c>
      <c r="CR176" s="307">
        <v>0</v>
      </c>
      <c r="CS176" s="307">
        <v>0</v>
      </c>
      <c r="CT176" s="307">
        <v>1</v>
      </c>
      <c r="CU176" s="307">
        <v>0</v>
      </c>
      <c r="CV176" s="307">
        <v>0</v>
      </c>
      <c r="CW176" s="307">
        <v>0</v>
      </c>
      <c r="CX176" s="305">
        <v>0</v>
      </c>
      <c r="CY176" s="305">
        <v>1</v>
      </c>
      <c r="CZ176" s="303">
        <v>1</v>
      </c>
      <c r="DA176" s="303">
        <v>0</v>
      </c>
      <c r="DB176" s="303">
        <v>0</v>
      </c>
      <c r="DC176" s="303">
        <v>1</v>
      </c>
      <c r="DD176" s="305">
        <v>0</v>
      </c>
      <c r="DE176" s="305">
        <v>0</v>
      </c>
      <c r="DF176" s="305">
        <v>0</v>
      </c>
      <c r="DG176" s="305">
        <v>0</v>
      </c>
      <c r="DH176" s="309">
        <v>1</v>
      </c>
      <c r="DI176" s="309">
        <v>0</v>
      </c>
      <c r="DJ176" s="309">
        <v>0</v>
      </c>
      <c r="DK176" s="309">
        <v>1</v>
      </c>
      <c r="DL176" s="298">
        <v>0</v>
      </c>
      <c r="DM176" s="298">
        <v>0</v>
      </c>
      <c r="DN176" s="298">
        <v>0</v>
      </c>
      <c r="DO176" s="298">
        <v>0</v>
      </c>
      <c r="DP176" s="306">
        <v>0</v>
      </c>
      <c r="DQ176" s="306">
        <v>0</v>
      </c>
      <c r="DR176" s="306">
        <v>0</v>
      </c>
      <c r="DS176" s="306">
        <v>0</v>
      </c>
      <c r="DT176" s="297">
        <v>0</v>
      </c>
      <c r="DU176" s="297">
        <v>0</v>
      </c>
      <c r="DV176" s="297">
        <v>0</v>
      </c>
      <c r="DW176" s="297">
        <v>0</v>
      </c>
      <c r="DX176" s="306">
        <v>0</v>
      </c>
      <c r="DY176" s="306">
        <v>0</v>
      </c>
      <c r="DZ176" s="306">
        <v>0</v>
      </c>
      <c r="EA176" s="306">
        <v>0</v>
      </c>
      <c r="EB176" s="307">
        <v>0</v>
      </c>
      <c r="EC176" s="307">
        <v>1</v>
      </c>
    </row>
    <row r="177" spans="1:141" x14ac:dyDescent="0.35">
      <c r="A177" s="294">
        <v>18416</v>
      </c>
      <c r="B177" s="343">
        <v>42413</v>
      </c>
      <c r="C177" s="344">
        <v>0.59375</v>
      </c>
      <c r="D177" s="294">
        <v>0</v>
      </c>
      <c r="E177" s="294">
        <v>1</v>
      </c>
      <c r="F177" s="294">
        <v>46</v>
      </c>
      <c r="G177" s="294">
        <v>178</v>
      </c>
      <c r="H177" s="294">
        <v>67</v>
      </c>
      <c r="I177" s="294" t="s">
        <v>758</v>
      </c>
      <c r="J177" s="296">
        <v>1</v>
      </c>
      <c r="K177" s="296">
        <v>0</v>
      </c>
      <c r="L177" s="296">
        <v>0</v>
      </c>
      <c r="M177" s="297">
        <v>1</v>
      </c>
      <c r="N177" s="297">
        <v>0</v>
      </c>
      <c r="O177" s="297">
        <v>0</v>
      </c>
      <c r="P177" s="298">
        <v>175</v>
      </c>
      <c r="Q177" s="299">
        <v>1</v>
      </c>
      <c r="R177" s="299">
        <v>0</v>
      </c>
      <c r="S177" s="299">
        <v>0</v>
      </c>
      <c r="T177" s="299">
        <v>0</v>
      </c>
      <c r="U177" s="300">
        <v>0</v>
      </c>
      <c r="V177" s="300">
        <v>1</v>
      </c>
      <c r="W177" s="300">
        <v>0</v>
      </c>
      <c r="X177" s="300">
        <v>0</v>
      </c>
      <c r="Y177" s="300">
        <v>0</v>
      </c>
      <c r="Z177" s="300">
        <v>0</v>
      </c>
      <c r="AA177" s="300">
        <v>0</v>
      </c>
      <c r="AB177" s="300">
        <v>0</v>
      </c>
      <c r="AC177" s="305">
        <v>0</v>
      </c>
      <c r="AD177" s="305">
        <v>1</v>
      </c>
      <c r="AE177" s="305">
        <v>0</v>
      </c>
      <c r="AF177" s="305">
        <v>0</v>
      </c>
      <c r="AG177" s="305">
        <v>0</v>
      </c>
      <c r="AH177" s="303">
        <v>0</v>
      </c>
      <c r="AI177" s="303">
        <v>0</v>
      </c>
      <c r="AJ177" s="303">
        <v>0</v>
      </c>
      <c r="AK177" s="303">
        <v>1</v>
      </c>
      <c r="AL177" s="303">
        <v>0</v>
      </c>
      <c r="AM177" s="304">
        <v>0</v>
      </c>
      <c r="AN177" s="304">
        <v>1</v>
      </c>
      <c r="AO177" s="304">
        <v>0</v>
      </c>
      <c r="AP177" s="304">
        <v>0</v>
      </c>
      <c r="AQ177" s="300">
        <v>0</v>
      </c>
      <c r="AR177" s="300">
        <v>1</v>
      </c>
      <c r="AS177" s="300">
        <v>0</v>
      </c>
      <c r="AT177" s="305">
        <v>1</v>
      </c>
      <c r="AU177" s="305">
        <v>0</v>
      </c>
      <c r="AV177" s="305">
        <v>0</v>
      </c>
      <c r="AW177" s="306">
        <v>0</v>
      </c>
      <c r="AX177" s="306">
        <v>0</v>
      </c>
      <c r="AY177" s="306">
        <v>0</v>
      </c>
      <c r="AZ177" s="306">
        <v>1</v>
      </c>
      <c r="BA177" s="306">
        <v>0</v>
      </c>
      <c r="BB177" s="305">
        <v>1</v>
      </c>
      <c r="BC177" s="305">
        <v>0</v>
      </c>
      <c r="BD177" s="305">
        <v>0</v>
      </c>
      <c r="BE177" s="305">
        <v>0</v>
      </c>
      <c r="BF177" s="300">
        <v>0</v>
      </c>
      <c r="BG177" s="300">
        <v>1</v>
      </c>
      <c r="BH177" s="300">
        <v>0</v>
      </c>
      <c r="BI177" s="300">
        <v>0</v>
      </c>
      <c r="BJ177" s="300">
        <v>0</v>
      </c>
      <c r="BK177" s="297">
        <v>0</v>
      </c>
      <c r="BL177" s="297">
        <v>0</v>
      </c>
      <c r="BM177" s="297">
        <v>1</v>
      </c>
      <c r="BN177" s="297">
        <v>0</v>
      </c>
      <c r="BO177" s="297">
        <v>0</v>
      </c>
      <c r="BP177" s="297">
        <v>0</v>
      </c>
      <c r="BQ177" s="297">
        <v>0</v>
      </c>
      <c r="BR177" s="297">
        <v>0</v>
      </c>
      <c r="BS177" s="305">
        <v>0</v>
      </c>
      <c r="BT177" s="305">
        <v>0</v>
      </c>
      <c r="BU177" s="305">
        <v>0</v>
      </c>
      <c r="BV177" s="305">
        <v>0</v>
      </c>
      <c r="BW177" s="307">
        <v>0</v>
      </c>
      <c r="BX177" s="307">
        <v>0</v>
      </c>
      <c r="BY177" s="307">
        <v>1</v>
      </c>
      <c r="BZ177" s="307">
        <v>0</v>
      </c>
      <c r="CA177" s="307">
        <v>0</v>
      </c>
      <c r="CB177" s="307">
        <v>1</v>
      </c>
      <c r="CC177" s="307">
        <v>0</v>
      </c>
      <c r="CD177" s="300">
        <v>0</v>
      </c>
      <c r="CE177" s="300">
        <v>0</v>
      </c>
      <c r="CF177" s="300">
        <v>0</v>
      </c>
      <c r="CG177" s="300">
        <v>1</v>
      </c>
      <c r="CH177" s="300">
        <v>0</v>
      </c>
      <c r="CI177" s="304">
        <v>0</v>
      </c>
      <c r="CJ177" s="304">
        <v>1</v>
      </c>
      <c r="CK177" s="297">
        <v>0</v>
      </c>
      <c r="CL177" s="297">
        <v>0</v>
      </c>
      <c r="CM177" s="297">
        <v>1</v>
      </c>
      <c r="CN177" s="297">
        <v>0</v>
      </c>
      <c r="CO177" s="307">
        <v>0</v>
      </c>
      <c r="CP177" s="307">
        <v>1</v>
      </c>
      <c r="CQ177" s="307">
        <v>0</v>
      </c>
      <c r="CZ177" s="303">
        <v>1</v>
      </c>
      <c r="DA177" s="303">
        <v>0</v>
      </c>
      <c r="DB177" s="303">
        <v>0</v>
      </c>
      <c r="DC177" s="303">
        <v>1</v>
      </c>
      <c r="DD177" s="305">
        <v>0</v>
      </c>
      <c r="DE177" s="305">
        <v>0</v>
      </c>
      <c r="DF177" s="305">
        <v>0</v>
      </c>
      <c r="DG177" s="305">
        <v>0</v>
      </c>
      <c r="DH177" s="309">
        <v>1</v>
      </c>
      <c r="DI177" s="309">
        <v>0</v>
      </c>
      <c r="DJ177" s="309">
        <v>0</v>
      </c>
      <c r="DK177" s="309">
        <v>1</v>
      </c>
      <c r="DL177" s="298">
        <v>0</v>
      </c>
      <c r="DM177" s="298">
        <v>0</v>
      </c>
      <c r="DN177" s="298">
        <v>0</v>
      </c>
      <c r="DO177" s="298">
        <v>0</v>
      </c>
      <c r="DP177" s="306">
        <v>0</v>
      </c>
      <c r="DQ177" s="306">
        <v>0</v>
      </c>
      <c r="DR177" s="306">
        <v>0</v>
      </c>
      <c r="DS177" s="306">
        <v>0</v>
      </c>
      <c r="DT177" s="297">
        <v>0</v>
      </c>
      <c r="DU177" s="297">
        <v>0</v>
      </c>
      <c r="DV177" s="297">
        <v>0</v>
      </c>
      <c r="DW177" s="297">
        <v>0</v>
      </c>
      <c r="DX177" s="306">
        <v>0</v>
      </c>
      <c r="DY177" s="306">
        <v>0</v>
      </c>
      <c r="DZ177" s="306">
        <v>0</v>
      </c>
      <c r="EA177" s="306">
        <v>0</v>
      </c>
      <c r="EB177" s="307">
        <v>0</v>
      </c>
      <c r="EC177" s="307">
        <v>1</v>
      </c>
    </row>
    <row r="178" spans="1:141" x14ac:dyDescent="0.35">
      <c r="A178" s="294">
        <v>18487</v>
      </c>
      <c r="B178" s="343">
        <v>42415</v>
      </c>
      <c r="C178" s="344">
        <v>0.54166666666666663</v>
      </c>
      <c r="D178" s="294">
        <v>0</v>
      </c>
      <c r="E178" s="294">
        <v>1</v>
      </c>
      <c r="F178" s="294">
        <v>58</v>
      </c>
      <c r="G178" s="294">
        <v>175</v>
      </c>
      <c r="H178" s="294">
        <v>84</v>
      </c>
      <c r="I178" s="294" t="s">
        <v>758</v>
      </c>
      <c r="J178" s="296">
        <v>1</v>
      </c>
      <c r="K178" s="296">
        <v>0</v>
      </c>
      <c r="L178" s="296">
        <v>0</v>
      </c>
      <c r="M178" s="297">
        <v>1</v>
      </c>
      <c r="N178" s="297">
        <v>0</v>
      </c>
      <c r="O178" s="297">
        <v>0</v>
      </c>
      <c r="P178" s="298">
        <v>168</v>
      </c>
      <c r="Q178" s="299">
        <v>1</v>
      </c>
      <c r="R178" s="299">
        <v>0</v>
      </c>
      <c r="S178" s="299">
        <v>0</v>
      </c>
      <c r="T178" s="299">
        <v>0</v>
      </c>
      <c r="U178" s="300">
        <v>1</v>
      </c>
      <c r="V178" s="300">
        <v>0</v>
      </c>
      <c r="W178" s="300">
        <v>0</v>
      </c>
      <c r="X178" s="300">
        <v>0</v>
      </c>
      <c r="Y178" s="300">
        <v>0</v>
      </c>
      <c r="Z178" s="300">
        <v>0</v>
      </c>
      <c r="AA178" s="300">
        <v>0</v>
      </c>
      <c r="AB178" s="300">
        <v>0</v>
      </c>
      <c r="AC178" s="305">
        <v>1</v>
      </c>
      <c r="AD178" s="305">
        <v>0</v>
      </c>
      <c r="AE178" s="305">
        <v>0</v>
      </c>
      <c r="AF178" s="305">
        <v>0</v>
      </c>
      <c r="AG178" s="305">
        <v>0</v>
      </c>
      <c r="AH178" s="303">
        <v>1</v>
      </c>
      <c r="AI178" s="303">
        <v>0</v>
      </c>
      <c r="AJ178" s="303">
        <v>0</v>
      </c>
      <c r="AK178" s="303">
        <v>0</v>
      </c>
      <c r="AL178" s="303">
        <v>0</v>
      </c>
      <c r="AM178" s="304">
        <v>1</v>
      </c>
      <c r="AN178" s="304">
        <v>0</v>
      </c>
      <c r="AO178" s="304">
        <v>0</v>
      </c>
      <c r="AP178" s="304">
        <v>0</v>
      </c>
      <c r="AQ178" s="300">
        <v>1</v>
      </c>
      <c r="AR178" s="300">
        <v>0</v>
      </c>
      <c r="AS178" s="300">
        <v>0</v>
      </c>
      <c r="AT178" s="305">
        <v>0</v>
      </c>
      <c r="AU178" s="305">
        <v>0</v>
      </c>
      <c r="AV178" s="305">
        <v>1</v>
      </c>
      <c r="AW178" s="306">
        <v>0</v>
      </c>
      <c r="AX178" s="306">
        <v>1</v>
      </c>
      <c r="AY178" s="306">
        <v>0</v>
      </c>
      <c r="AZ178" s="306">
        <v>0</v>
      </c>
      <c r="BA178" s="306">
        <v>0</v>
      </c>
      <c r="BB178" s="305">
        <v>0</v>
      </c>
      <c r="BC178" s="305">
        <v>1</v>
      </c>
      <c r="BD178" s="305">
        <v>0</v>
      </c>
      <c r="BE178" s="305">
        <v>0</v>
      </c>
      <c r="BF178" s="300">
        <v>0</v>
      </c>
      <c r="BG178" s="300">
        <v>1</v>
      </c>
      <c r="BH178" s="300">
        <v>0</v>
      </c>
      <c r="BI178" s="300">
        <v>0</v>
      </c>
      <c r="BJ178" s="300">
        <v>0</v>
      </c>
      <c r="BK178" s="297">
        <v>0</v>
      </c>
      <c r="BL178" s="297">
        <v>1</v>
      </c>
      <c r="BM178" s="297">
        <v>0</v>
      </c>
      <c r="BN178" s="297">
        <v>0</v>
      </c>
      <c r="BO178" s="297">
        <v>0</v>
      </c>
      <c r="BP178" s="297">
        <v>0</v>
      </c>
      <c r="BQ178" s="297">
        <v>0</v>
      </c>
      <c r="BR178" s="297">
        <v>1</v>
      </c>
      <c r="BS178" s="305">
        <v>0</v>
      </c>
      <c r="BT178" s="305">
        <v>0</v>
      </c>
      <c r="BU178" s="305">
        <v>1</v>
      </c>
      <c r="BV178" s="305">
        <v>0</v>
      </c>
      <c r="BW178" s="307">
        <v>0</v>
      </c>
      <c r="BX178" s="307">
        <v>0</v>
      </c>
      <c r="BY178" s="307">
        <v>1</v>
      </c>
      <c r="BZ178" s="307">
        <v>0</v>
      </c>
      <c r="CA178" s="307">
        <v>0</v>
      </c>
      <c r="CB178" s="307">
        <v>1</v>
      </c>
      <c r="CC178" s="307">
        <v>0</v>
      </c>
      <c r="CD178" s="300">
        <v>0</v>
      </c>
      <c r="CE178" s="300">
        <v>1</v>
      </c>
      <c r="CF178" s="300">
        <v>0</v>
      </c>
      <c r="CG178" s="300">
        <v>0</v>
      </c>
      <c r="CH178" s="300">
        <v>0</v>
      </c>
      <c r="CI178" s="304">
        <v>1</v>
      </c>
      <c r="CJ178" s="304">
        <v>0</v>
      </c>
      <c r="CK178" s="297">
        <v>0</v>
      </c>
      <c r="CL178" s="297">
        <v>1</v>
      </c>
      <c r="CM178" s="297">
        <v>0</v>
      </c>
      <c r="CN178" s="297">
        <v>0</v>
      </c>
      <c r="CO178" s="307">
        <v>1</v>
      </c>
      <c r="CP178" s="307">
        <v>0</v>
      </c>
      <c r="CQ178" s="307">
        <v>0</v>
      </c>
      <c r="CZ178" s="303">
        <v>0</v>
      </c>
      <c r="DA178" s="303">
        <v>1</v>
      </c>
      <c r="DB178" s="303">
        <v>1</v>
      </c>
      <c r="DC178" s="303">
        <v>0</v>
      </c>
      <c r="DD178" s="305">
        <v>0</v>
      </c>
      <c r="DE178" s="305">
        <v>0</v>
      </c>
      <c r="DF178" s="305">
        <v>0</v>
      </c>
      <c r="DG178" s="305">
        <v>0</v>
      </c>
      <c r="DH178" s="309">
        <v>0</v>
      </c>
      <c r="DI178" s="309">
        <v>1</v>
      </c>
      <c r="DJ178" s="309">
        <v>1</v>
      </c>
      <c r="DK178" s="309">
        <v>0</v>
      </c>
      <c r="DL178" s="298">
        <v>0</v>
      </c>
      <c r="DM178" s="298">
        <v>0</v>
      </c>
      <c r="DN178" s="298">
        <v>0</v>
      </c>
      <c r="DO178" s="298">
        <v>0</v>
      </c>
      <c r="DP178" s="306">
        <v>0</v>
      </c>
      <c r="DQ178" s="306">
        <v>0</v>
      </c>
      <c r="DR178" s="306">
        <v>0</v>
      </c>
      <c r="DS178" s="306">
        <v>0</v>
      </c>
      <c r="DT178" s="297">
        <v>0</v>
      </c>
      <c r="DU178" s="297">
        <v>0</v>
      </c>
      <c r="DV178" s="297">
        <v>0</v>
      </c>
      <c r="DW178" s="297">
        <v>0</v>
      </c>
      <c r="DX178" s="306">
        <v>0</v>
      </c>
      <c r="DY178" s="306">
        <v>0</v>
      </c>
      <c r="DZ178" s="306">
        <v>0</v>
      </c>
      <c r="EA178" s="306">
        <v>0</v>
      </c>
      <c r="EB178" s="307">
        <v>0</v>
      </c>
      <c r="EC178" s="307">
        <v>1</v>
      </c>
    </row>
    <row r="179" spans="1:141" x14ac:dyDescent="0.35">
      <c r="A179" s="294">
        <v>18616</v>
      </c>
      <c r="B179" s="343">
        <v>42420</v>
      </c>
      <c r="C179" s="344">
        <v>0.41666666666666669</v>
      </c>
      <c r="D179" s="294">
        <v>0</v>
      </c>
      <c r="E179" s="294">
        <v>1</v>
      </c>
      <c r="F179" s="294">
        <v>54</v>
      </c>
      <c r="G179" s="294">
        <v>180</v>
      </c>
      <c r="H179" s="294">
        <v>98</v>
      </c>
      <c r="I179" s="294" t="s">
        <v>758</v>
      </c>
      <c r="J179" s="296">
        <v>1</v>
      </c>
      <c r="K179" s="296">
        <v>0</v>
      </c>
      <c r="L179" s="296">
        <v>0</v>
      </c>
      <c r="M179" s="297">
        <v>1</v>
      </c>
      <c r="N179" s="297">
        <v>0</v>
      </c>
      <c r="O179" s="297">
        <v>0</v>
      </c>
      <c r="P179" s="298">
        <v>183</v>
      </c>
      <c r="Q179" s="299">
        <v>1</v>
      </c>
      <c r="R179" s="299">
        <v>0</v>
      </c>
      <c r="S179" s="299">
        <v>0</v>
      </c>
      <c r="T179" s="299">
        <v>0</v>
      </c>
      <c r="U179" s="300">
        <v>0</v>
      </c>
      <c r="V179" s="300">
        <v>0</v>
      </c>
      <c r="W179" s="300">
        <v>0</v>
      </c>
      <c r="X179" s="300">
        <v>0</v>
      </c>
      <c r="Y179" s="300">
        <v>0</v>
      </c>
      <c r="Z179" s="300">
        <v>0</v>
      </c>
      <c r="AA179" s="300">
        <v>1</v>
      </c>
      <c r="AB179" s="300">
        <v>0</v>
      </c>
      <c r="AC179" s="305">
        <v>1</v>
      </c>
      <c r="AD179" s="305">
        <v>0</v>
      </c>
      <c r="AE179" s="305">
        <v>0</v>
      </c>
      <c r="AF179" s="305">
        <v>0</v>
      </c>
      <c r="AG179" s="305">
        <v>0</v>
      </c>
      <c r="AH179" s="303">
        <v>1</v>
      </c>
      <c r="AI179" s="303">
        <v>0</v>
      </c>
      <c r="AJ179" s="303">
        <v>0</v>
      </c>
      <c r="AK179" s="303">
        <v>0</v>
      </c>
      <c r="AL179" s="303">
        <v>0</v>
      </c>
      <c r="AM179" s="304">
        <v>1</v>
      </c>
      <c r="AN179" s="304">
        <v>0</v>
      </c>
      <c r="AO179" s="304">
        <v>0</v>
      </c>
      <c r="AP179" s="304">
        <v>0</v>
      </c>
      <c r="AQ179" s="300">
        <v>0</v>
      </c>
      <c r="AR179" s="300">
        <v>0</v>
      </c>
      <c r="AS179" s="300">
        <v>1</v>
      </c>
      <c r="AT179" s="305">
        <v>1</v>
      </c>
      <c r="AU179" s="305">
        <v>0</v>
      </c>
      <c r="AV179" s="305">
        <v>0</v>
      </c>
      <c r="AW179" s="306">
        <v>0</v>
      </c>
      <c r="AX179" s="306">
        <v>0</v>
      </c>
      <c r="AY179" s="306">
        <v>1</v>
      </c>
      <c r="AZ179" s="306">
        <v>0</v>
      </c>
      <c r="BA179" s="306">
        <v>0</v>
      </c>
      <c r="BB179" s="305">
        <v>1</v>
      </c>
      <c r="BC179" s="305">
        <v>0</v>
      </c>
      <c r="BD179" s="305">
        <v>0</v>
      </c>
      <c r="BE179" s="305">
        <v>0</v>
      </c>
      <c r="BF179" s="300">
        <v>0</v>
      </c>
      <c r="BG179" s="300">
        <v>0</v>
      </c>
      <c r="BH179" s="300">
        <v>1</v>
      </c>
      <c r="BI179" s="300">
        <v>0</v>
      </c>
      <c r="BJ179" s="300">
        <v>0</v>
      </c>
      <c r="BK179" s="297">
        <v>1</v>
      </c>
      <c r="BL179" s="297">
        <v>0</v>
      </c>
      <c r="BM179" s="297">
        <v>0</v>
      </c>
      <c r="BN179" s="297">
        <v>0</v>
      </c>
      <c r="BO179" s="297">
        <v>0</v>
      </c>
      <c r="BP179" s="297">
        <v>0</v>
      </c>
      <c r="BQ179" s="297">
        <v>1</v>
      </c>
      <c r="BR179" s="297">
        <v>0</v>
      </c>
      <c r="BS179" s="305">
        <v>0</v>
      </c>
      <c r="BT179" s="305">
        <v>0</v>
      </c>
      <c r="BU179" s="305">
        <v>1</v>
      </c>
      <c r="BV179" s="305">
        <v>0</v>
      </c>
      <c r="BW179" s="307">
        <v>0</v>
      </c>
      <c r="BX179" s="307">
        <v>0</v>
      </c>
      <c r="BY179" s="307">
        <v>0</v>
      </c>
      <c r="BZ179" s="307">
        <v>1</v>
      </c>
      <c r="CA179" s="307">
        <v>0</v>
      </c>
      <c r="CB179" s="307">
        <v>0</v>
      </c>
      <c r="CC179" s="307">
        <v>1</v>
      </c>
      <c r="CD179" s="300">
        <v>0</v>
      </c>
      <c r="CE179" s="300">
        <v>0</v>
      </c>
      <c r="CF179" s="300">
        <v>1</v>
      </c>
      <c r="CG179" s="300">
        <v>0</v>
      </c>
      <c r="CH179" s="300">
        <v>0</v>
      </c>
      <c r="CI179" s="304">
        <v>1</v>
      </c>
      <c r="CJ179" s="304">
        <v>0</v>
      </c>
      <c r="CK179" s="297">
        <v>0</v>
      </c>
      <c r="CL179" s="297">
        <v>1</v>
      </c>
      <c r="CM179" s="297">
        <v>0</v>
      </c>
      <c r="CN179" s="297">
        <v>0</v>
      </c>
      <c r="CO179" s="307">
        <v>1</v>
      </c>
      <c r="CP179" s="307">
        <v>0</v>
      </c>
      <c r="CQ179" s="307">
        <v>0</v>
      </c>
      <c r="CZ179" s="303">
        <v>0</v>
      </c>
      <c r="DA179" s="303">
        <v>1</v>
      </c>
      <c r="DB179" s="303">
        <v>0</v>
      </c>
      <c r="DC179" s="303">
        <v>1</v>
      </c>
      <c r="DD179" s="305">
        <v>0</v>
      </c>
      <c r="DE179" s="305">
        <v>0</v>
      </c>
      <c r="DF179" s="305">
        <v>0</v>
      </c>
      <c r="DG179" s="305">
        <v>0</v>
      </c>
      <c r="DH179" s="309">
        <v>0</v>
      </c>
      <c r="DI179" s="309">
        <v>0</v>
      </c>
      <c r="DJ179" s="309">
        <v>0</v>
      </c>
      <c r="DK179" s="309">
        <v>0</v>
      </c>
      <c r="DL179" s="298">
        <v>0</v>
      </c>
      <c r="DM179" s="298">
        <v>0</v>
      </c>
      <c r="DN179" s="298">
        <v>0</v>
      </c>
      <c r="DO179" s="298">
        <v>0</v>
      </c>
      <c r="DP179" s="306">
        <v>0</v>
      </c>
      <c r="DQ179" s="306">
        <v>0</v>
      </c>
      <c r="DR179" s="306">
        <v>0</v>
      </c>
      <c r="DS179" s="306">
        <v>0</v>
      </c>
      <c r="DT179" s="297">
        <v>0</v>
      </c>
      <c r="DU179" s="297">
        <v>0</v>
      </c>
      <c r="DV179" s="297">
        <v>0</v>
      </c>
      <c r="DW179" s="297">
        <v>0</v>
      </c>
      <c r="DX179" s="306">
        <v>0</v>
      </c>
      <c r="DY179" s="306">
        <v>0</v>
      </c>
      <c r="DZ179" s="306">
        <v>0</v>
      </c>
      <c r="EA179" s="306">
        <v>0</v>
      </c>
      <c r="EB179" s="307">
        <v>0</v>
      </c>
      <c r="EC179" s="307">
        <v>1</v>
      </c>
    </row>
    <row r="180" spans="1:141" x14ac:dyDescent="0.35">
      <c r="A180" s="294">
        <v>17579</v>
      </c>
      <c r="B180" s="343">
        <v>42392</v>
      </c>
      <c r="C180" s="344">
        <v>0.52083333333333337</v>
      </c>
      <c r="D180" s="294">
        <v>1</v>
      </c>
      <c r="E180" s="294">
        <v>0</v>
      </c>
      <c r="F180" s="294">
        <v>43</v>
      </c>
      <c r="G180" s="294">
        <v>162</v>
      </c>
      <c r="H180" s="294">
        <v>53</v>
      </c>
      <c r="I180" s="294" t="s">
        <v>758</v>
      </c>
      <c r="J180" s="296">
        <v>1</v>
      </c>
      <c r="K180" s="296">
        <v>0</v>
      </c>
      <c r="L180" s="296">
        <v>0</v>
      </c>
      <c r="M180" s="297">
        <v>0</v>
      </c>
      <c r="N180" s="297">
        <v>1</v>
      </c>
      <c r="O180" s="297">
        <v>0</v>
      </c>
      <c r="P180" s="298">
        <v>150</v>
      </c>
      <c r="Q180" s="299">
        <v>1</v>
      </c>
      <c r="R180" s="299">
        <v>0</v>
      </c>
      <c r="S180" s="299">
        <v>0</v>
      </c>
      <c r="T180" s="299">
        <v>0</v>
      </c>
      <c r="U180" s="300">
        <v>0</v>
      </c>
      <c r="V180" s="300">
        <v>0</v>
      </c>
      <c r="W180" s="300">
        <v>1</v>
      </c>
      <c r="X180" s="300">
        <v>0</v>
      </c>
      <c r="Y180" s="300">
        <v>0</v>
      </c>
      <c r="Z180" s="300">
        <v>0</v>
      </c>
      <c r="AA180" s="300">
        <v>0</v>
      </c>
      <c r="AB180" s="300">
        <v>0</v>
      </c>
      <c r="AC180" s="305">
        <v>0</v>
      </c>
      <c r="AD180" s="305">
        <v>0</v>
      </c>
      <c r="AE180" s="305">
        <v>1</v>
      </c>
      <c r="AF180" s="305">
        <v>0</v>
      </c>
      <c r="AG180" s="305">
        <v>0</v>
      </c>
      <c r="AH180" s="303">
        <v>0</v>
      </c>
      <c r="AI180" s="303">
        <v>1</v>
      </c>
      <c r="AJ180" s="303">
        <v>0</v>
      </c>
      <c r="AK180" s="303">
        <v>0</v>
      </c>
      <c r="AL180" s="303">
        <v>0</v>
      </c>
      <c r="AM180" s="304">
        <v>0</v>
      </c>
      <c r="AN180" s="304">
        <v>0</v>
      </c>
      <c r="AO180" s="304">
        <v>1</v>
      </c>
      <c r="AP180" s="304">
        <v>0</v>
      </c>
      <c r="AQ180" s="300">
        <v>0</v>
      </c>
      <c r="AR180" s="300">
        <v>0</v>
      </c>
      <c r="AS180" s="300">
        <v>1</v>
      </c>
      <c r="AT180" s="305">
        <v>1</v>
      </c>
      <c r="AU180" s="305">
        <v>0</v>
      </c>
      <c r="AV180" s="305">
        <v>0</v>
      </c>
      <c r="AW180" s="306">
        <v>0</v>
      </c>
      <c r="AX180" s="306">
        <v>0</v>
      </c>
      <c r="AY180" s="306">
        <v>1</v>
      </c>
      <c r="AZ180" s="306">
        <v>0</v>
      </c>
      <c r="BA180" s="306">
        <v>0</v>
      </c>
      <c r="BB180" s="305">
        <v>1</v>
      </c>
      <c r="BC180" s="305">
        <v>0</v>
      </c>
      <c r="BD180" s="305">
        <v>0</v>
      </c>
      <c r="BE180" s="305">
        <v>0</v>
      </c>
      <c r="BF180" s="300">
        <v>0</v>
      </c>
      <c r="BG180" s="300">
        <v>0</v>
      </c>
      <c r="BH180" s="300">
        <v>0</v>
      </c>
      <c r="BI180" s="300">
        <v>1</v>
      </c>
      <c r="BJ180" s="300">
        <v>0</v>
      </c>
      <c r="BK180" s="297">
        <v>0</v>
      </c>
      <c r="BL180" s="297">
        <v>0</v>
      </c>
      <c r="BM180" s="297">
        <v>0</v>
      </c>
      <c r="BN180" s="297">
        <v>0</v>
      </c>
      <c r="BO180" s="297">
        <v>0</v>
      </c>
      <c r="BP180" s="297">
        <v>0</v>
      </c>
      <c r="BQ180" s="297">
        <v>0</v>
      </c>
      <c r="BR180" s="297">
        <v>0</v>
      </c>
      <c r="BS180" s="305">
        <v>0</v>
      </c>
      <c r="BT180" s="305">
        <v>1</v>
      </c>
      <c r="BU180" s="305">
        <v>0</v>
      </c>
      <c r="BV180" s="305">
        <v>0</v>
      </c>
      <c r="BW180" s="307">
        <v>1</v>
      </c>
      <c r="BX180" s="307">
        <v>0</v>
      </c>
      <c r="BY180" s="307">
        <v>0</v>
      </c>
      <c r="BZ180" s="307">
        <v>0</v>
      </c>
      <c r="CA180" s="307">
        <v>0</v>
      </c>
      <c r="CB180" s="307">
        <v>0</v>
      </c>
      <c r="CC180" s="307">
        <v>1</v>
      </c>
      <c r="CD180" s="300">
        <v>0</v>
      </c>
      <c r="CE180" s="300">
        <v>0</v>
      </c>
      <c r="CF180" s="300">
        <v>1</v>
      </c>
      <c r="CG180" s="300">
        <v>0</v>
      </c>
      <c r="CH180" s="300">
        <v>0</v>
      </c>
      <c r="CI180" s="304">
        <v>1</v>
      </c>
      <c r="CJ180" s="304">
        <v>0</v>
      </c>
      <c r="CK180" s="297">
        <v>0</v>
      </c>
      <c r="CL180" s="297">
        <v>0</v>
      </c>
      <c r="CM180" s="297">
        <v>0</v>
      </c>
      <c r="CN180" s="297">
        <v>1</v>
      </c>
      <c r="CO180" s="307">
        <v>0</v>
      </c>
      <c r="CP180" s="307">
        <v>1</v>
      </c>
      <c r="CQ180" s="307">
        <v>0</v>
      </c>
      <c r="CR180" s="307">
        <v>1</v>
      </c>
      <c r="CS180" s="307">
        <v>0</v>
      </c>
      <c r="CT180" s="307">
        <v>0</v>
      </c>
      <c r="CU180" s="307">
        <v>0</v>
      </c>
      <c r="CV180" s="307">
        <v>0</v>
      </c>
      <c r="CW180" s="307">
        <v>0</v>
      </c>
      <c r="CX180" s="305">
        <v>0</v>
      </c>
      <c r="CY180" s="305">
        <v>1</v>
      </c>
      <c r="CZ180" s="303">
        <v>1</v>
      </c>
      <c r="DA180" s="303">
        <v>0</v>
      </c>
      <c r="DB180" s="303">
        <v>0</v>
      </c>
      <c r="DC180" s="303">
        <v>1</v>
      </c>
      <c r="DD180" s="305">
        <v>0</v>
      </c>
      <c r="DE180" s="305">
        <v>0</v>
      </c>
      <c r="DF180" s="305">
        <v>0</v>
      </c>
      <c r="DG180" s="305">
        <v>0</v>
      </c>
      <c r="DH180" s="309">
        <v>0</v>
      </c>
      <c r="DI180" s="309">
        <v>0</v>
      </c>
      <c r="DJ180" s="309">
        <v>0</v>
      </c>
      <c r="DK180" s="309">
        <v>0</v>
      </c>
      <c r="DL180" s="298">
        <v>0</v>
      </c>
      <c r="DM180" s="298">
        <v>0</v>
      </c>
      <c r="DN180" s="298">
        <v>0</v>
      </c>
      <c r="DO180" s="298">
        <v>0</v>
      </c>
      <c r="DP180" s="306">
        <v>0</v>
      </c>
      <c r="DQ180" s="306">
        <v>0</v>
      </c>
      <c r="DR180" s="306">
        <v>0</v>
      </c>
      <c r="DS180" s="306">
        <v>0</v>
      </c>
      <c r="DT180" s="297">
        <v>0</v>
      </c>
      <c r="DU180" s="297">
        <v>0</v>
      </c>
      <c r="DV180" s="297">
        <v>0</v>
      </c>
      <c r="DW180" s="297">
        <v>0</v>
      </c>
      <c r="DX180" s="306">
        <v>0</v>
      </c>
      <c r="DY180" s="306">
        <v>0</v>
      </c>
      <c r="DZ180" s="306">
        <v>0</v>
      </c>
      <c r="EA180" s="306">
        <v>0</v>
      </c>
      <c r="EB180" s="307">
        <v>0</v>
      </c>
      <c r="EC180" s="307">
        <v>1</v>
      </c>
    </row>
    <row r="181" spans="1:141" x14ac:dyDescent="0.35">
      <c r="A181" s="294">
        <v>0</v>
      </c>
      <c r="B181" s="343">
        <v>42392</v>
      </c>
      <c r="C181" s="344">
        <v>0.64583333333333337</v>
      </c>
      <c r="D181" s="294">
        <v>0</v>
      </c>
      <c r="E181" s="294">
        <v>1</v>
      </c>
      <c r="F181" s="294">
        <v>31</v>
      </c>
      <c r="G181" s="294">
        <v>178</v>
      </c>
      <c r="H181" s="294">
        <v>70</v>
      </c>
      <c r="I181" s="294" t="s">
        <v>758</v>
      </c>
      <c r="J181" s="296">
        <v>1</v>
      </c>
      <c r="K181" s="296">
        <v>0</v>
      </c>
      <c r="L181" s="296">
        <v>0</v>
      </c>
      <c r="M181" s="297">
        <v>1</v>
      </c>
      <c r="N181" s="297">
        <v>0</v>
      </c>
      <c r="O181" s="297">
        <v>0</v>
      </c>
      <c r="P181" s="298">
        <v>168</v>
      </c>
      <c r="Q181" s="299">
        <v>1</v>
      </c>
      <c r="R181" s="299">
        <v>0</v>
      </c>
      <c r="S181" s="299">
        <v>0</v>
      </c>
      <c r="T181" s="299">
        <v>0</v>
      </c>
      <c r="U181" s="300">
        <v>1</v>
      </c>
      <c r="V181" s="300">
        <v>0</v>
      </c>
      <c r="W181" s="300">
        <v>0</v>
      </c>
      <c r="X181" s="300">
        <v>0</v>
      </c>
      <c r="Y181" s="300">
        <v>0</v>
      </c>
      <c r="Z181" s="300">
        <v>0</v>
      </c>
      <c r="AA181" s="300">
        <v>0</v>
      </c>
      <c r="AB181" s="300">
        <v>0</v>
      </c>
      <c r="AC181" s="305">
        <v>1</v>
      </c>
      <c r="AD181" s="305">
        <v>0</v>
      </c>
      <c r="AE181" s="305">
        <v>0</v>
      </c>
      <c r="AF181" s="305">
        <v>0</v>
      </c>
      <c r="AG181" s="305">
        <v>0</v>
      </c>
      <c r="AH181" s="303">
        <v>1</v>
      </c>
      <c r="AI181" s="303">
        <v>0</v>
      </c>
      <c r="AJ181" s="303">
        <v>0</v>
      </c>
      <c r="AK181" s="303">
        <v>0</v>
      </c>
      <c r="AL181" s="303">
        <v>0</v>
      </c>
      <c r="AM181" s="304">
        <v>0</v>
      </c>
      <c r="AN181" s="304">
        <v>0</v>
      </c>
      <c r="AO181" s="304">
        <v>1</v>
      </c>
      <c r="AP181" s="304">
        <v>0</v>
      </c>
      <c r="AQ181" s="300">
        <v>0</v>
      </c>
      <c r="AR181" s="300">
        <v>1</v>
      </c>
      <c r="AS181" s="300">
        <v>0</v>
      </c>
      <c r="AT181" s="305">
        <v>1</v>
      </c>
      <c r="AU181" s="305">
        <v>0</v>
      </c>
      <c r="AV181" s="305">
        <v>0</v>
      </c>
      <c r="AW181" s="306">
        <v>0</v>
      </c>
      <c r="AX181" s="306">
        <v>0</v>
      </c>
      <c r="AY181" s="306">
        <v>1</v>
      </c>
      <c r="AZ181" s="306">
        <v>0</v>
      </c>
      <c r="BA181" s="306">
        <v>0</v>
      </c>
      <c r="BB181" s="305">
        <v>1</v>
      </c>
      <c r="BC181" s="305">
        <v>0</v>
      </c>
      <c r="BD181" s="305">
        <v>0</v>
      </c>
      <c r="BE181" s="305">
        <v>0</v>
      </c>
      <c r="BF181" s="300">
        <v>0</v>
      </c>
      <c r="BG181" s="300">
        <v>0</v>
      </c>
      <c r="BH181" s="300">
        <v>1</v>
      </c>
      <c r="BI181" s="300">
        <v>0</v>
      </c>
      <c r="BJ181" s="300">
        <v>0</v>
      </c>
      <c r="BK181" s="297">
        <v>0</v>
      </c>
      <c r="BL181" s="297">
        <v>1</v>
      </c>
      <c r="BM181" s="297">
        <v>0</v>
      </c>
      <c r="BN181" s="297">
        <v>0</v>
      </c>
      <c r="BO181" s="297">
        <v>0</v>
      </c>
      <c r="BP181" s="297">
        <v>1</v>
      </c>
      <c r="BQ181" s="297">
        <v>0</v>
      </c>
      <c r="BR181" s="297">
        <v>0</v>
      </c>
      <c r="BS181" s="305">
        <v>0</v>
      </c>
      <c r="BT181" s="305">
        <v>1</v>
      </c>
      <c r="BU181" s="305">
        <v>0</v>
      </c>
      <c r="BV181" s="305">
        <v>0</v>
      </c>
      <c r="BW181" s="307">
        <v>0</v>
      </c>
      <c r="BX181" s="307">
        <v>0</v>
      </c>
      <c r="BY181" s="307">
        <v>1</v>
      </c>
      <c r="BZ181" s="307">
        <v>0</v>
      </c>
      <c r="CA181" s="307">
        <v>0</v>
      </c>
      <c r="CB181" s="307">
        <v>1</v>
      </c>
      <c r="CC181" s="307">
        <v>0</v>
      </c>
      <c r="CD181" s="300">
        <v>1</v>
      </c>
      <c r="CE181" s="300">
        <v>0</v>
      </c>
      <c r="CF181" s="300">
        <v>0</v>
      </c>
      <c r="CG181" s="300">
        <v>0</v>
      </c>
      <c r="CH181" s="300">
        <v>0</v>
      </c>
      <c r="CI181" s="304">
        <v>1</v>
      </c>
      <c r="CJ181" s="304">
        <v>0</v>
      </c>
      <c r="CK181" s="297">
        <v>0</v>
      </c>
      <c r="CL181" s="297">
        <v>1</v>
      </c>
      <c r="CM181" s="297">
        <v>0</v>
      </c>
      <c r="CN181" s="297">
        <v>0</v>
      </c>
      <c r="CO181" s="307">
        <v>1</v>
      </c>
      <c r="CP181" s="307">
        <v>0</v>
      </c>
      <c r="CQ181" s="307">
        <v>0</v>
      </c>
      <c r="CZ181" s="303">
        <v>0</v>
      </c>
      <c r="DA181" s="303">
        <v>0</v>
      </c>
      <c r="DB181" s="303">
        <v>0</v>
      </c>
      <c r="DC181" s="303">
        <v>0</v>
      </c>
      <c r="DD181" s="305">
        <v>0</v>
      </c>
      <c r="DE181" s="305">
        <v>0</v>
      </c>
      <c r="DF181" s="305">
        <v>0</v>
      </c>
      <c r="DG181" s="305">
        <v>0</v>
      </c>
      <c r="DH181" s="309">
        <v>0</v>
      </c>
      <c r="DI181" s="309">
        <v>0</v>
      </c>
      <c r="DJ181" s="309">
        <v>0</v>
      </c>
      <c r="DK181" s="309">
        <v>0</v>
      </c>
      <c r="DL181" s="298">
        <v>1</v>
      </c>
      <c r="DM181" s="298">
        <v>0</v>
      </c>
      <c r="DN181" s="298">
        <v>0</v>
      </c>
      <c r="DO181" s="298">
        <v>1</v>
      </c>
      <c r="DP181" s="306">
        <v>0</v>
      </c>
      <c r="DQ181" s="306">
        <v>0</v>
      </c>
      <c r="DR181" s="306">
        <v>0</v>
      </c>
      <c r="DS181" s="306">
        <v>0</v>
      </c>
      <c r="DT181" s="297">
        <v>0</v>
      </c>
      <c r="DU181" s="297">
        <v>0</v>
      </c>
      <c r="DV181" s="297">
        <v>0</v>
      </c>
      <c r="DW181" s="297">
        <v>0</v>
      </c>
      <c r="DX181" s="306">
        <v>0</v>
      </c>
      <c r="DY181" s="306">
        <v>0</v>
      </c>
      <c r="DZ181" s="306">
        <v>0</v>
      </c>
      <c r="EA181" s="306">
        <v>0</v>
      </c>
      <c r="EB181" s="307">
        <v>0</v>
      </c>
      <c r="EC181" s="307">
        <v>1</v>
      </c>
    </row>
    <row r="182" spans="1:141" x14ac:dyDescent="0.35">
      <c r="A182" s="294">
        <v>0</v>
      </c>
      <c r="B182" s="294">
        <v>0</v>
      </c>
      <c r="C182" s="295">
        <v>0</v>
      </c>
      <c r="D182" s="294">
        <v>1</v>
      </c>
      <c r="E182" s="294">
        <v>0</v>
      </c>
      <c r="F182" s="294">
        <v>8</v>
      </c>
      <c r="G182" s="294">
        <v>132</v>
      </c>
      <c r="H182" s="294">
        <v>31</v>
      </c>
      <c r="I182" s="294" t="s">
        <v>758</v>
      </c>
      <c r="J182" s="296">
        <v>1</v>
      </c>
      <c r="K182" s="296">
        <v>0</v>
      </c>
      <c r="L182" s="296">
        <v>0</v>
      </c>
      <c r="M182" s="297">
        <v>0</v>
      </c>
      <c r="N182" s="297">
        <v>1</v>
      </c>
      <c r="O182" s="297">
        <v>0</v>
      </c>
      <c r="P182" s="298">
        <v>121</v>
      </c>
      <c r="Q182" s="299">
        <v>0</v>
      </c>
      <c r="R182" s="299">
        <v>0</v>
      </c>
      <c r="S182" s="299">
        <v>0</v>
      </c>
      <c r="T182" s="299">
        <v>1</v>
      </c>
      <c r="U182" s="300">
        <v>1</v>
      </c>
      <c r="V182" s="300">
        <v>0</v>
      </c>
      <c r="W182" s="300">
        <v>0</v>
      </c>
      <c r="X182" s="300">
        <v>0</v>
      </c>
      <c r="Y182" s="300">
        <v>0</v>
      </c>
      <c r="Z182" s="300">
        <v>0</v>
      </c>
      <c r="AA182" s="300">
        <v>0</v>
      </c>
      <c r="AB182" s="300">
        <v>0</v>
      </c>
      <c r="AC182" s="305">
        <v>0</v>
      </c>
      <c r="AD182" s="305">
        <v>0</v>
      </c>
      <c r="AE182" s="305">
        <v>0</v>
      </c>
      <c r="AF182" s="305">
        <v>1</v>
      </c>
      <c r="AG182" s="305">
        <v>0</v>
      </c>
      <c r="AH182" s="303">
        <v>0</v>
      </c>
      <c r="AI182" s="303">
        <v>0</v>
      </c>
      <c r="AJ182" s="303">
        <v>0</v>
      </c>
      <c r="AK182" s="303">
        <v>1</v>
      </c>
      <c r="AL182" s="303">
        <v>0</v>
      </c>
      <c r="AM182" s="304">
        <v>0</v>
      </c>
      <c r="AN182" s="304">
        <v>0</v>
      </c>
      <c r="AO182" s="304">
        <v>1</v>
      </c>
      <c r="AP182" s="304">
        <v>0</v>
      </c>
      <c r="AQ182" s="300">
        <v>0</v>
      </c>
      <c r="AR182" s="300">
        <v>0</v>
      </c>
      <c r="AS182" s="300">
        <v>1</v>
      </c>
      <c r="AT182" s="305">
        <v>1</v>
      </c>
      <c r="AU182" s="305">
        <v>0</v>
      </c>
      <c r="AV182" s="305">
        <v>0</v>
      </c>
      <c r="AW182" s="306">
        <v>0</v>
      </c>
      <c r="AX182" s="306">
        <v>0</v>
      </c>
      <c r="AY182" s="306">
        <v>1</v>
      </c>
      <c r="AZ182" s="306">
        <v>0</v>
      </c>
      <c r="BA182" s="306">
        <v>0</v>
      </c>
      <c r="BB182" s="305">
        <v>1</v>
      </c>
      <c r="BC182" s="305">
        <v>0</v>
      </c>
      <c r="BD182" s="305">
        <v>0</v>
      </c>
      <c r="BE182" s="305">
        <v>0</v>
      </c>
      <c r="BF182" s="300">
        <v>1</v>
      </c>
      <c r="BG182" s="300">
        <v>0</v>
      </c>
      <c r="BH182" s="300">
        <v>0</v>
      </c>
      <c r="BI182" s="300">
        <v>0</v>
      </c>
      <c r="BJ182" s="300">
        <v>0</v>
      </c>
      <c r="BK182" s="297">
        <v>0</v>
      </c>
      <c r="BL182" s="297">
        <v>0</v>
      </c>
      <c r="BM182" s="297">
        <v>0</v>
      </c>
      <c r="BN182" s="297">
        <v>1</v>
      </c>
      <c r="BO182" s="297">
        <v>0</v>
      </c>
      <c r="BP182" s="297">
        <v>1</v>
      </c>
      <c r="BQ182" s="297">
        <v>0</v>
      </c>
      <c r="BR182" s="297">
        <v>0</v>
      </c>
      <c r="BS182" s="305">
        <v>1</v>
      </c>
      <c r="BT182" s="305">
        <v>0</v>
      </c>
      <c r="BU182" s="305">
        <v>0</v>
      </c>
      <c r="BV182" s="305">
        <v>0</v>
      </c>
      <c r="BW182" s="307">
        <v>0</v>
      </c>
      <c r="BX182" s="307">
        <v>0</v>
      </c>
      <c r="BY182" s="307">
        <v>1</v>
      </c>
      <c r="BZ182" s="307">
        <v>0</v>
      </c>
      <c r="CA182" s="307">
        <v>0</v>
      </c>
      <c r="CB182" s="307">
        <v>1</v>
      </c>
      <c r="CC182" s="307">
        <v>0</v>
      </c>
      <c r="CD182" s="300">
        <v>0</v>
      </c>
      <c r="CE182" s="300">
        <v>0</v>
      </c>
      <c r="CF182" s="300">
        <v>1</v>
      </c>
      <c r="CG182" s="300">
        <v>0</v>
      </c>
      <c r="CH182" s="300">
        <v>0</v>
      </c>
      <c r="CI182" s="304">
        <v>0</v>
      </c>
      <c r="CJ182" s="304">
        <v>1</v>
      </c>
      <c r="CK182" s="297">
        <v>0</v>
      </c>
      <c r="CL182" s="297">
        <v>1</v>
      </c>
      <c r="CM182" s="297">
        <v>0</v>
      </c>
      <c r="CN182" s="297">
        <v>0</v>
      </c>
      <c r="CO182" s="307">
        <v>0</v>
      </c>
      <c r="CP182" s="307">
        <v>1</v>
      </c>
      <c r="CQ182" s="307">
        <v>0</v>
      </c>
      <c r="CZ182" s="303">
        <v>1</v>
      </c>
      <c r="DA182" s="303">
        <v>0</v>
      </c>
      <c r="DB182" s="303">
        <v>1</v>
      </c>
      <c r="DC182" s="303">
        <v>0</v>
      </c>
      <c r="DD182" s="305">
        <v>0</v>
      </c>
      <c r="DE182" s="305">
        <v>0</v>
      </c>
      <c r="DF182" s="305">
        <v>0</v>
      </c>
      <c r="DG182" s="305">
        <v>0</v>
      </c>
      <c r="DH182" s="309">
        <v>0</v>
      </c>
      <c r="DI182" s="309">
        <v>0</v>
      </c>
      <c r="DJ182" s="309">
        <v>0</v>
      </c>
      <c r="DK182" s="309">
        <v>0</v>
      </c>
      <c r="DL182" s="298">
        <v>0</v>
      </c>
      <c r="DM182" s="298">
        <v>0</v>
      </c>
      <c r="DN182" s="298">
        <v>0</v>
      </c>
      <c r="DO182" s="298">
        <v>0</v>
      </c>
      <c r="DP182" s="306">
        <v>0</v>
      </c>
      <c r="DQ182" s="306">
        <v>0</v>
      </c>
      <c r="DR182" s="306">
        <v>0</v>
      </c>
      <c r="DS182" s="306">
        <v>0</v>
      </c>
      <c r="DT182" s="297">
        <v>0</v>
      </c>
      <c r="DU182" s="297">
        <v>0</v>
      </c>
      <c r="DV182" s="297">
        <v>0</v>
      </c>
      <c r="DW182" s="297">
        <v>0</v>
      </c>
      <c r="DX182" s="306">
        <v>0</v>
      </c>
      <c r="DY182" s="306">
        <v>0</v>
      </c>
      <c r="DZ182" s="306">
        <v>0</v>
      </c>
      <c r="EA182" s="306">
        <v>0</v>
      </c>
      <c r="EB182" s="307">
        <v>0</v>
      </c>
      <c r="EC182" s="307">
        <v>1</v>
      </c>
    </row>
    <row r="183" spans="1:141" x14ac:dyDescent="0.35">
      <c r="A183" s="294">
        <v>18170</v>
      </c>
      <c r="B183" s="343">
        <v>42407</v>
      </c>
      <c r="C183" s="344">
        <v>0.41666666666666669</v>
      </c>
      <c r="D183" s="294">
        <v>1</v>
      </c>
      <c r="E183" s="294">
        <v>0</v>
      </c>
      <c r="F183" s="294">
        <v>31</v>
      </c>
      <c r="G183" s="294">
        <v>180</v>
      </c>
      <c r="H183" s="294">
        <v>101</v>
      </c>
      <c r="I183" s="294" t="s">
        <v>758</v>
      </c>
      <c r="J183" s="296">
        <v>1</v>
      </c>
      <c r="K183" s="296">
        <v>0</v>
      </c>
      <c r="L183" s="296">
        <v>0</v>
      </c>
      <c r="M183" s="297">
        <v>0</v>
      </c>
      <c r="N183" s="297">
        <v>1</v>
      </c>
      <c r="O183" s="297">
        <v>0</v>
      </c>
      <c r="P183" s="298">
        <v>165</v>
      </c>
      <c r="Q183" s="299">
        <v>1</v>
      </c>
      <c r="R183" s="299">
        <v>0</v>
      </c>
      <c r="S183" s="299">
        <v>0</v>
      </c>
      <c r="T183" s="299">
        <v>0</v>
      </c>
      <c r="U183" s="300">
        <v>0</v>
      </c>
      <c r="V183" s="300">
        <v>1</v>
      </c>
      <c r="W183" s="300">
        <v>0</v>
      </c>
      <c r="X183" s="300">
        <v>0</v>
      </c>
      <c r="Y183" s="300">
        <v>0</v>
      </c>
      <c r="Z183" s="300">
        <v>0</v>
      </c>
      <c r="AA183" s="300">
        <v>0</v>
      </c>
      <c r="AB183" s="300">
        <v>0</v>
      </c>
      <c r="AC183" s="305">
        <v>0</v>
      </c>
      <c r="AD183" s="305">
        <v>0</v>
      </c>
      <c r="AE183" s="305">
        <v>0</v>
      </c>
      <c r="AF183" s="305">
        <v>1</v>
      </c>
      <c r="AG183" s="305">
        <v>0</v>
      </c>
      <c r="AH183" s="303">
        <v>0</v>
      </c>
      <c r="AI183" s="303">
        <v>1</v>
      </c>
      <c r="AJ183" s="303">
        <v>0</v>
      </c>
      <c r="AK183" s="303">
        <v>0</v>
      </c>
      <c r="AL183" s="303">
        <v>0</v>
      </c>
      <c r="AM183" s="304">
        <v>1</v>
      </c>
      <c r="AN183" s="304">
        <v>0</v>
      </c>
      <c r="AO183" s="304">
        <v>0</v>
      </c>
      <c r="AP183" s="304">
        <v>0</v>
      </c>
      <c r="AQ183" s="300">
        <v>0</v>
      </c>
      <c r="AR183" s="300">
        <v>1</v>
      </c>
      <c r="AS183" s="300">
        <v>0</v>
      </c>
      <c r="AT183" s="305">
        <v>1</v>
      </c>
      <c r="AU183" s="305">
        <v>0</v>
      </c>
      <c r="AV183" s="305">
        <v>0</v>
      </c>
      <c r="AW183" s="306">
        <v>0</v>
      </c>
      <c r="AX183" s="306">
        <v>0</v>
      </c>
      <c r="AY183" s="306">
        <v>1</v>
      </c>
      <c r="AZ183" s="306">
        <v>0</v>
      </c>
      <c r="BA183" s="306">
        <v>0</v>
      </c>
      <c r="BB183" s="305">
        <v>1</v>
      </c>
      <c r="BC183" s="305">
        <v>0</v>
      </c>
      <c r="BD183" s="305">
        <v>0</v>
      </c>
      <c r="BE183" s="305">
        <v>0</v>
      </c>
      <c r="BF183" s="300">
        <v>0</v>
      </c>
      <c r="BG183" s="300">
        <v>0</v>
      </c>
      <c r="BH183" s="300">
        <v>1</v>
      </c>
      <c r="BI183" s="300">
        <v>0</v>
      </c>
      <c r="BJ183" s="300">
        <v>0</v>
      </c>
      <c r="BK183" s="297">
        <v>1</v>
      </c>
      <c r="BL183" s="297">
        <v>0</v>
      </c>
      <c r="BM183" s="297">
        <v>0</v>
      </c>
      <c r="BN183" s="297">
        <v>0</v>
      </c>
      <c r="BO183" s="297">
        <v>0</v>
      </c>
      <c r="BP183" s="297">
        <v>0</v>
      </c>
      <c r="BQ183" s="297">
        <v>0</v>
      </c>
      <c r="BR183" s="297">
        <v>0</v>
      </c>
      <c r="BS183" s="305">
        <v>1</v>
      </c>
      <c r="BT183" s="305">
        <v>0</v>
      </c>
      <c r="BU183" s="305">
        <v>0</v>
      </c>
      <c r="BV183" s="305">
        <v>0</v>
      </c>
      <c r="BW183" s="307">
        <v>0</v>
      </c>
      <c r="BX183" s="307">
        <v>0</v>
      </c>
      <c r="BY183" s="307">
        <v>0</v>
      </c>
      <c r="BZ183" s="307">
        <v>1</v>
      </c>
      <c r="CA183" s="307">
        <v>0</v>
      </c>
      <c r="CB183" s="307">
        <v>1</v>
      </c>
      <c r="CC183" s="307">
        <v>0</v>
      </c>
      <c r="CD183" s="300">
        <v>0</v>
      </c>
      <c r="CE183" s="300">
        <v>1</v>
      </c>
      <c r="CF183" s="300">
        <v>0</v>
      </c>
      <c r="CG183" s="300">
        <v>0</v>
      </c>
      <c r="CH183" s="300">
        <v>0</v>
      </c>
      <c r="CI183" s="304">
        <v>1</v>
      </c>
      <c r="CJ183" s="304">
        <v>0</v>
      </c>
      <c r="CK183" s="297">
        <v>0</v>
      </c>
      <c r="CL183" s="297">
        <v>1</v>
      </c>
      <c r="CM183" s="297">
        <v>0</v>
      </c>
      <c r="CN183" s="297">
        <v>0</v>
      </c>
      <c r="CO183" s="307">
        <v>1</v>
      </c>
      <c r="CP183" s="307">
        <v>0</v>
      </c>
      <c r="CQ183" s="307">
        <v>0</v>
      </c>
      <c r="CZ183" s="303">
        <v>0</v>
      </c>
      <c r="DA183" s="303">
        <v>0</v>
      </c>
      <c r="DB183" s="303">
        <v>0</v>
      </c>
      <c r="DC183" s="303">
        <v>0</v>
      </c>
      <c r="DD183" s="305">
        <v>0</v>
      </c>
      <c r="DE183" s="305">
        <v>0</v>
      </c>
      <c r="DF183" s="305">
        <v>0</v>
      </c>
      <c r="DG183" s="305">
        <v>0</v>
      </c>
      <c r="DH183" s="309">
        <v>1</v>
      </c>
      <c r="DI183" s="309">
        <v>0</v>
      </c>
      <c r="DJ183" s="309">
        <v>1</v>
      </c>
      <c r="DK183" s="309">
        <v>0</v>
      </c>
      <c r="DL183" s="298">
        <v>0</v>
      </c>
      <c r="DM183" s="298">
        <v>0</v>
      </c>
      <c r="DN183" s="298">
        <v>0</v>
      </c>
      <c r="DO183" s="298">
        <v>0</v>
      </c>
      <c r="DP183" s="306">
        <v>0</v>
      </c>
      <c r="DQ183" s="306">
        <v>0</v>
      </c>
      <c r="DR183" s="306">
        <v>0</v>
      </c>
      <c r="DS183" s="306">
        <v>0</v>
      </c>
      <c r="DT183" s="297">
        <v>0</v>
      </c>
      <c r="DU183" s="297">
        <v>0</v>
      </c>
      <c r="DV183" s="297">
        <v>0</v>
      </c>
      <c r="DW183" s="297">
        <v>0</v>
      </c>
      <c r="DX183" s="306">
        <v>0</v>
      </c>
      <c r="DY183" s="306">
        <v>0</v>
      </c>
      <c r="DZ183" s="306">
        <v>0</v>
      </c>
      <c r="EA183" s="306">
        <v>0</v>
      </c>
      <c r="EB183" s="307">
        <v>0</v>
      </c>
      <c r="EC183" s="307">
        <v>1</v>
      </c>
    </row>
    <row r="184" spans="1:141" x14ac:dyDescent="0.35">
      <c r="A184" s="294">
        <v>17991</v>
      </c>
      <c r="B184" s="343">
        <v>42371</v>
      </c>
      <c r="C184" s="344">
        <v>0.625</v>
      </c>
      <c r="D184" s="294">
        <v>1</v>
      </c>
      <c r="E184" s="294">
        <v>0</v>
      </c>
      <c r="F184" s="294">
        <v>42</v>
      </c>
      <c r="G184" s="294">
        <v>160</v>
      </c>
      <c r="H184" s="294">
        <v>51</v>
      </c>
      <c r="I184" s="294" t="s">
        <v>758</v>
      </c>
      <c r="J184" s="296">
        <v>1</v>
      </c>
      <c r="K184" s="296">
        <v>0</v>
      </c>
      <c r="L184" s="296">
        <v>0</v>
      </c>
      <c r="M184" s="297">
        <v>1</v>
      </c>
      <c r="N184" s="297">
        <v>0</v>
      </c>
      <c r="O184" s="297">
        <v>0</v>
      </c>
      <c r="Q184" s="299">
        <v>0</v>
      </c>
      <c r="R184" s="299">
        <v>0</v>
      </c>
      <c r="S184" s="299">
        <v>0</v>
      </c>
      <c r="T184" s="299">
        <v>1</v>
      </c>
      <c r="U184" s="300">
        <v>0</v>
      </c>
      <c r="V184" s="300">
        <v>1</v>
      </c>
      <c r="W184" s="300">
        <v>0</v>
      </c>
      <c r="X184" s="300">
        <v>0</v>
      </c>
      <c r="Y184" s="300">
        <v>0</v>
      </c>
      <c r="Z184" s="300">
        <v>0</v>
      </c>
      <c r="AA184" s="300">
        <v>0</v>
      </c>
      <c r="AB184" s="300">
        <v>0</v>
      </c>
      <c r="AC184" s="305">
        <v>0</v>
      </c>
      <c r="AD184" s="305">
        <v>0</v>
      </c>
      <c r="AE184" s="305">
        <v>0</v>
      </c>
      <c r="AF184" s="305">
        <v>1</v>
      </c>
      <c r="AG184" s="305">
        <v>0</v>
      </c>
      <c r="AH184" s="303">
        <v>1</v>
      </c>
      <c r="AI184" s="303">
        <v>0</v>
      </c>
      <c r="AJ184" s="303">
        <v>0</v>
      </c>
      <c r="AK184" s="303">
        <v>0</v>
      </c>
      <c r="AL184" s="303">
        <v>0</v>
      </c>
      <c r="AM184" s="304">
        <v>0</v>
      </c>
      <c r="AN184" s="304">
        <v>0</v>
      </c>
      <c r="AO184" s="304">
        <v>0</v>
      </c>
      <c r="AP184" s="304">
        <v>1</v>
      </c>
      <c r="AQ184" s="300">
        <v>1</v>
      </c>
      <c r="AR184" s="300">
        <v>0</v>
      </c>
      <c r="AS184" s="300">
        <v>0</v>
      </c>
      <c r="AT184" s="305">
        <v>0</v>
      </c>
      <c r="AU184" s="305">
        <v>1</v>
      </c>
      <c r="AV184" s="305">
        <v>0</v>
      </c>
      <c r="AW184" s="306">
        <v>0</v>
      </c>
      <c r="AX184" s="306">
        <v>0</v>
      </c>
      <c r="AY184" s="306">
        <v>1</v>
      </c>
      <c r="AZ184" s="306">
        <v>0</v>
      </c>
      <c r="BA184" s="306">
        <v>0</v>
      </c>
      <c r="BB184" s="305">
        <v>1</v>
      </c>
      <c r="BC184" s="305">
        <v>0</v>
      </c>
      <c r="BD184" s="305">
        <v>0</v>
      </c>
      <c r="BE184" s="305">
        <v>0</v>
      </c>
      <c r="BF184" s="300">
        <v>0</v>
      </c>
      <c r="BG184" s="300">
        <v>0</v>
      </c>
      <c r="BH184" s="300">
        <v>0</v>
      </c>
      <c r="BI184" s="300">
        <v>0</v>
      </c>
      <c r="BJ184" s="300">
        <v>1</v>
      </c>
      <c r="BK184" s="297">
        <v>0</v>
      </c>
      <c r="BL184" s="297">
        <v>0</v>
      </c>
      <c r="BM184" s="297">
        <v>0</v>
      </c>
      <c r="BN184" s="297">
        <v>0</v>
      </c>
      <c r="BO184" s="297">
        <v>1</v>
      </c>
      <c r="BP184" s="297">
        <v>0</v>
      </c>
      <c r="BQ184" s="297">
        <v>0</v>
      </c>
      <c r="BR184" s="297">
        <v>0</v>
      </c>
      <c r="BS184" s="305">
        <v>0</v>
      </c>
      <c r="BT184" s="305">
        <v>0</v>
      </c>
      <c r="BU184" s="305">
        <v>1</v>
      </c>
      <c r="BV184" s="305">
        <v>0</v>
      </c>
      <c r="BW184" s="307">
        <v>0</v>
      </c>
      <c r="BX184" s="307">
        <v>0</v>
      </c>
      <c r="BY184" s="307">
        <v>0</v>
      </c>
      <c r="BZ184" s="307">
        <v>0</v>
      </c>
      <c r="CA184" s="307">
        <v>1</v>
      </c>
      <c r="CB184" s="307">
        <v>0</v>
      </c>
      <c r="CC184" s="307">
        <v>1</v>
      </c>
      <c r="CD184" s="300">
        <v>0</v>
      </c>
      <c r="CE184" s="300">
        <v>0</v>
      </c>
      <c r="CF184" s="300">
        <v>1</v>
      </c>
      <c r="CG184" s="300">
        <v>0</v>
      </c>
      <c r="CH184" s="300">
        <v>0</v>
      </c>
      <c r="CI184" s="304">
        <v>1</v>
      </c>
      <c r="CJ184" s="304">
        <v>0</v>
      </c>
      <c r="CK184" s="297">
        <v>0</v>
      </c>
      <c r="CL184" s="297">
        <v>0</v>
      </c>
      <c r="CM184" s="297">
        <v>1</v>
      </c>
      <c r="CN184" s="297">
        <v>0</v>
      </c>
      <c r="CO184" s="307">
        <v>0</v>
      </c>
      <c r="CP184" s="307">
        <v>1</v>
      </c>
      <c r="CQ184" s="307">
        <v>0</v>
      </c>
      <c r="CR184" s="307">
        <v>0</v>
      </c>
      <c r="CS184" s="307">
        <v>1</v>
      </c>
      <c r="CT184" s="307">
        <v>0</v>
      </c>
      <c r="CU184" s="307">
        <v>0</v>
      </c>
      <c r="CV184" s="307">
        <v>0</v>
      </c>
      <c r="CW184" s="307">
        <v>0</v>
      </c>
      <c r="CX184" s="305">
        <v>1</v>
      </c>
      <c r="CY184" s="305">
        <v>0</v>
      </c>
      <c r="CZ184" s="303">
        <v>0</v>
      </c>
      <c r="DA184" s="303">
        <v>0</v>
      </c>
      <c r="DB184" s="303">
        <v>0</v>
      </c>
      <c r="DC184" s="303">
        <v>0</v>
      </c>
      <c r="DD184" s="305">
        <v>0</v>
      </c>
      <c r="DE184" s="305">
        <v>0</v>
      </c>
      <c r="DF184" s="305">
        <v>0</v>
      </c>
      <c r="DG184" s="305">
        <v>0</v>
      </c>
      <c r="DH184" s="309">
        <v>1</v>
      </c>
      <c r="DI184" s="309">
        <v>0</v>
      </c>
      <c r="DJ184" s="309">
        <v>1</v>
      </c>
      <c r="DK184" s="309">
        <v>0</v>
      </c>
      <c r="DL184" s="298">
        <v>0</v>
      </c>
      <c r="DM184" s="298">
        <v>0</v>
      </c>
      <c r="DN184" s="298">
        <v>0</v>
      </c>
      <c r="DO184" s="298">
        <v>0</v>
      </c>
      <c r="DP184" s="306">
        <v>0</v>
      </c>
      <c r="DQ184" s="306">
        <v>0</v>
      </c>
      <c r="DR184" s="306">
        <v>0</v>
      </c>
      <c r="DS184" s="306">
        <v>0</v>
      </c>
      <c r="DT184" s="297">
        <v>0</v>
      </c>
      <c r="DU184" s="297">
        <v>0</v>
      </c>
      <c r="DV184" s="297">
        <v>0</v>
      </c>
      <c r="DW184" s="297">
        <v>0</v>
      </c>
      <c r="DX184" s="306">
        <v>0</v>
      </c>
      <c r="DY184" s="306">
        <v>0</v>
      </c>
      <c r="DZ184" s="306">
        <v>0</v>
      </c>
      <c r="EA184" s="306">
        <v>0</v>
      </c>
      <c r="EB184" s="307">
        <v>0</v>
      </c>
      <c r="EC184" s="307">
        <v>1</v>
      </c>
    </row>
    <row r="185" spans="1:141" x14ac:dyDescent="0.35">
      <c r="A185" s="294">
        <v>18027</v>
      </c>
      <c r="B185" s="343">
        <v>42404</v>
      </c>
      <c r="C185" s="344">
        <v>0.5</v>
      </c>
      <c r="D185" s="294">
        <v>0</v>
      </c>
      <c r="E185" s="294">
        <v>1</v>
      </c>
      <c r="F185" s="294">
        <v>44</v>
      </c>
      <c r="G185" s="294">
        <v>178</v>
      </c>
      <c r="H185" s="294">
        <v>66</v>
      </c>
      <c r="I185" s="294" t="s">
        <v>758</v>
      </c>
      <c r="J185" s="296">
        <v>1</v>
      </c>
      <c r="K185" s="296">
        <v>0</v>
      </c>
      <c r="L185" s="296">
        <v>0</v>
      </c>
      <c r="M185" s="297">
        <v>1</v>
      </c>
      <c r="N185" s="297">
        <v>0</v>
      </c>
      <c r="O185" s="297">
        <v>0</v>
      </c>
      <c r="P185" s="298">
        <v>163</v>
      </c>
      <c r="Q185" s="347">
        <v>1</v>
      </c>
      <c r="R185" s="347">
        <v>0</v>
      </c>
      <c r="S185" s="347">
        <v>0</v>
      </c>
      <c r="T185" s="347">
        <v>0</v>
      </c>
      <c r="U185" s="300">
        <v>0</v>
      </c>
      <c r="V185" s="300">
        <v>0</v>
      </c>
      <c r="W185" s="300">
        <v>0</v>
      </c>
      <c r="X185" s="300">
        <v>1</v>
      </c>
      <c r="Y185" s="300">
        <v>0</v>
      </c>
      <c r="Z185" s="300">
        <v>0</v>
      </c>
      <c r="AA185" s="300">
        <v>0</v>
      </c>
      <c r="AB185" s="300">
        <v>0</v>
      </c>
      <c r="AC185" s="305">
        <v>0</v>
      </c>
      <c r="AD185" s="305">
        <v>1</v>
      </c>
      <c r="AE185" s="305">
        <v>0</v>
      </c>
      <c r="AF185" s="305">
        <v>0</v>
      </c>
      <c r="AG185" s="305">
        <v>0</v>
      </c>
      <c r="AH185" s="303">
        <v>1</v>
      </c>
      <c r="AI185" s="303">
        <v>0</v>
      </c>
      <c r="AJ185" s="303">
        <v>0</v>
      </c>
      <c r="AK185" s="303">
        <v>0</v>
      </c>
      <c r="AL185" s="303">
        <v>0</v>
      </c>
      <c r="AM185" s="304">
        <v>1</v>
      </c>
      <c r="AN185" s="304">
        <v>0</v>
      </c>
      <c r="AO185" s="304">
        <v>0</v>
      </c>
      <c r="AP185" s="304">
        <v>0</v>
      </c>
      <c r="AQ185" s="300">
        <v>0</v>
      </c>
      <c r="AR185" s="300">
        <v>0</v>
      </c>
      <c r="AS185" s="300">
        <v>1</v>
      </c>
      <c r="AT185" s="305">
        <v>1</v>
      </c>
      <c r="AU185" s="305">
        <v>0</v>
      </c>
      <c r="AV185" s="305">
        <v>0</v>
      </c>
      <c r="AW185" s="306">
        <v>0</v>
      </c>
      <c r="AX185" s="306">
        <v>0</v>
      </c>
      <c r="AY185" s="306">
        <v>1</v>
      </c>
      <c r="AZ185" s="306">
        <v>0</v>
      </c>
      <c r="BA185" s="306">
        <v>0</v>
      </c>
      <c r="BB185" s="305">
        <v>1</v>
      </c>
      <c r="BC185" s="305">
        <v>0</v>
      </c>
      <c r="BD185" s="305">
        <v>0</v>
      </c>
      <c r="BE185" s="305">
        <v>0</v>
      </c>
      <c r="BF185" s="300">
        <v>0</v>
      </c>
      <c r="BG185" s="300">
        <v>1</v>
      </c>
      <c r="BH185" s="300">
        <v>0</v>
      </c>
      <c r="BI185" s="300">
        <v>0</v>
      </c>
      <c r="BJ185" s="300">
        <v>0</v>
      </c>
      <c r="BK185" s="297">
        <v>0</v>
      </c>
      <c r="BL185" s="297">
        <v>0</v>
      </c>
      <c r="BM185" s="297">
        <v>0</v>
      </c>
      <c r="BN185" s="297">
        <v>0</v>
      </c>
      <c r="BO185" s="297">
        <v>1</v>
      </c>
      <c r="BP185" s="297">
        <v>0</v>
      </c>
      <c r="BQ185" s="297">
        <v>0</v>
      </c>
      <c r="BR185" s="297">
        <v>0</v>
      </c>
      <c r="BS185" s="305">
        <v>1</v>
      </c>
      <c r="BT185" s="305">
        <v>0</v>
      </c>
      <c r="BU185" s="305">
        <v>0</v>
      </c>
      <c r="BV185" s="305">
        <v>0</v>
      </c>
      <c r="BW185" s="351">
        <v>0</v>
      </c>
      <c r="BX185" s="351">
        <v>0</v>
      </c>
      <c r="BY185" s="351">
        <v>0</v>
      </c>
      <c r="BZ185" s="351">
        <v>1</v>
      </c>
      <c r="CA185" s="351">
        <v>0</v>
      </c>
      <c r="CB185" s="351">
        <v>1</v>
      </c>
      <c r="CC185" s="351">
        <v>0</v>
      </c>
      <c r="CD185" s="300">
        <v>0</v>
      </c>
      <c r="CE185" s="300">
        <v>1</v>
      </c>
      <c r="CF185" s="300">
        <v>0</v>
      </c>
      <c r="CG185" s="300">
        <v>0</v>
      </c>
      <c r="CH185" s="300">
        <v>0</v>
      </c>
      <c r="CI185" s="304">
        <v>0</v>
      </c>
      <c r="CJ185" s="304">
        <v>1</v>
      </c>
      <c r="CK185" s="297">
        <v>0</v>
      </c>
      <c r="CL185" s="297">
        <v>1</v>
      </c>
      <c r="CM185" s="297">
        <v>0</v>
      </c>
      <c r="CN185" s="297">
        <v>0</v>
      </c>
      <c r="CO185" s="307">
        <v>1</v>
      </c>
      <c r="CP185" s="307">
        <v>0</v>
      </c>
      <c r="CQ185" s="307">
        <v>0</v>
      </c>
      <c r="CZ185" s="303">
        <v>0</v>
      </c>
      <c r="DA185" s="303">
        <v>1</v>
      </c>
      <c r="DB185" s="303">
        <v>1</v>
      </c>
      <c r="DC185" s="303">
        <v>0</v>
      </c>
      <c r="DD185" s="305">
        <v>0</v>
      </c>
      <c r="DE185" s="305">
        <v>0</v>
      </c>
      <c r="DF185" s="305">
        <v>0</v>
      </c>
      <c r="DG185" s="305">
        <v>0</v>
      </c>
      <c r="DH185" s="309">
        <v>0</v>
      </c>
      <c r="DI185" s="309">
        <v>0</v>
      </c>
      <c r="DJ185" s="309">
        <v>0</v>
      </c>
      <c r="DK185" s="309">
        <v>0</v>
      </c>
      <c r="DL185" s="298">
        <v>0</v>
      </c>
      <c r="DM185" s="298">
        <v>0</v>
      </c>
      <c r="DN185" s="298">
        <v>0</v>
      </c>
      <c r="DO185" s="298">
        <v>0</v>
      </c>
      <c r="DP185" s="306">
        <v>0</v>
      </c>
      <c r="DQ185" s="306">
        <v>0</v>
      </c>
      <c r="DR185" s="306">
        <v>0</v>
      </c>
      <c r="DS185" s="306">
        <v>0</v>
      </c>
      <c r="DT185" s="297">
        <v>0</v>
      </c>
      <c r="DU185" s="297">
        <v>0</v>
      </c>
      <c r="DV185" s="297">
        <v>0</v>
      </c>
      <c r="DW185" s="297">
        <v>0</v>
      </c>
      <c r="DX185" s="306">
        <v>0</v>
      </c>
      <c r="DY185" s="306">
        <v>0</v>
      </c>
      <c r="DZ185" s="306">
        <v>0</v>
      </c>
      <c r="EA185" s="306">
        <v>0</v>
      </c>
      <c r="EB185" s="307">
        <v>0</v>
      </c>
      <c r="EC185" s="307">
        <v>1</v>
      </c>
    </row>
    <row r="186" spans="1:141" s="313" customFormat="1" x14ac:dyDescent="0.35">
      <c r="A186" s="326">
        <v>18007</v>
      </c>
      <c r="B186" s="348">
        <v>42403</v>
      </c>
      <c r="C186" s="349">
        <v>0.54166666666666663</v>
      </c>
      <c r="D186" s="326">
        <v>0</v>
      </c>
      <c r="E186" s="326">
        <v>1</v>
      </c>
      <c r="F186" s="326">
        <v>46</v>
      </c>
      <c r="G186" s="326">
        <v>476</v>
      </c>
      <c r="H186" s="326">
        <v>82</v>
      </c>
      <c r="I186" s="326" t="s">
        <v>758</v>
      </c>
      <c r="J186" s="296">
        <v>1</v>
      </c>
      <c r="K186" s="296">
        <v>0</v>
      </c>
      <c r="L186" s="296">
        <v>0</v>
      </c>
      <c r="M186" s="297">
        <v>0</v>
      </c>
      <c r="N186" s="297">
        <v>1</v>
      </c>
      <c r="O186" s="297">
        <v>0</v>
      </c>
      <c r="P186" s="298">
        <v>0</v>
      </c>
      <c r="Q186" s="347">
        <v>0</v>
      </c>
      <c r="R186" s="347">
        <v>0</v>
      </c>
      <c r="S186" s="347">
        <v>0</v>
      </c>
      <c r="T186" s="347">
        <v>1</v>
      </c>
      <c r="U186" s="300">
        <v>0</v>
      </c>
      <c r="V186" s="300">
        <v>0</v>
      </c>
      <c r="W186" s="300">
        <v>1</v>
      </c>
      <c r="X186" s="300">
        <v>0</v>
      </c>
      <c r="Y186" s="300">
        <v>0</v>
      </c>
      <c r="Z186" s="300">
        <v>0</v>
      </c>
      <c r="AA186" s="300">
        <v>0</v>
      </c>
      <c r="AB186" s="300">
        <v>0</v>
      </c>
      <c r="AC186" s="305">
        <v>0</v>
      </c>
      <c r="AD186" s="305">
        <v>1</v>
      </c>
      <c r="AE186" s="305">
        <v>0</v>
      </c>
      <c r="AF186" s="305">
        <v>0</v>
      </c>
      <c r="AG186" s="305">
        <v>0</v>
      </c>
      <c r="AH186" s="303">
        <v>1</v>
      </c>
      <c r="AI186" s="303">
        <v>0</v>
      </c>
      <c r="AJ186" s="303">
        <v>0</v>
      </c>
      <c r="AK186" s="303">
        <v>0</v>
      </c>
      <c r="AL186" s="303">
        <v>0</v>
      </c>
      <c r="AM186" s="304">
        <v>0</v>
      </c>
      <c r="AN186" s="304">
        <v>0</v>
      </c>
      <c r="AO186" s="304">
        <v>1</v>
      </c>
      <c r="AP186" s="304">
        <v>0</v>
      </c>
      <c r="AQ186" s="300">
        <v>0</v>
      </c>
      <c r="AR186" s="300">
        <v>1</v>
      </c>
      <c r="AS186" s="300">
        <v>0</v>
      </c>
      <c r="AT186" s="305">
        <v>0</v>
      </c>
      <c r="AU186" s="305">
        <v>1</v>
      </c>
      <c r="AV186" s="305">
        <v>0</v>
      </c>
      <c r="AW186" s="306">
        <v>0</v>
      </c>
      <c r="AX186" s="306">
        <v>1</v>
      </c>
      <c r="AY186" s="306">
        <v>0</v>
      </c>
      <c r="AZ186" s="306">
        <v>0</v>
      </c>
      <c r="BA186" s="306">
        <v>0</v>
      </c>
      <c r="BB186" s="305">
        <v>1</v>
      </c>
      <c r="BC186" s="305">
        <v>0</v>
      </c>
      <c r="BD186" s="305">
        <v>0</v>
      </c>
      <c r="BE186" s="305">
        <v>0</v>
      </c>
      <c r="BF186" s="300">
        <v>0</v>
      </c>
      <c r="BG186" s="300">
        <v>0</v>
      </c>
      <c r="BH186" s="300">
        <v>1</v>
      </c>
      <c r="BI186" s="300">
        <v>0</v>
      </c>
      <c r="BJ186" s="300">
        <v>0</v>
      </c>
      <c r="BK186" s="297">
        <v>0</v>
      </c>
      <c r="BL186" s="297">
        <v>0</v>
      </c>
      <c r="BM186" s="297">
        <v>0</v>
      </c>
      <c r="BN186" s="297">
        <v>0</v>
      </c>
      <c r="BO186" s="297">
        <v>1</v>
      </c>
      <c r="BP186" s="297">
        <v>1</v>
      </c>
      <c r="BQ186" s="297">
        <v>0</v>
      </c>
      <c r="BR186" s="297">
        <v>0</v>
      </c>
      <c r="BS186" s="305">
        <v>1</v>
      </c>
      <c r="BT186" s="305">
        <v>0</v>
      </c>
      <c r="BU186" s="305">
        <v>0</v>
      </c>
      <c r="BV186" s="305">
        <v>0</v>
      </c>
      <c r="BW186" s="351">
        <v>1</v>
      </c>
      <c r="BX186" s="351">
        <v>0</v>
      </c>
      <c r="BY186" s="351">
        <v>0</v>
      </c>
      <c r="BZ186" s="351">
        <v>0</v>
      </c>
      <c r="CA186" s="351">
        <v>0</v>
      </c>
      <c r="CB186" s="351">
        <v>0</v>
      </c>
      <c r="CC186" s="351">
        <v>1</v>
      </c>
      <c r="CD186" s="300">
        <v>0</v>
      </c>
      <c r="CE186" s="300">
        <v>1</v>
      </c>
      <c r="CF186" s="300">
        <v>0</v>
      </c>
      <c r="CG186" s="300">
        <v>0</v>
      </c>
      <c r="CH186" s="300">
        <v>0</v>
      </c>
      <c r="CI186" s="304">
        <v>1</v>
      </c>
      <c r="CJ186" s="304">
        <v>0</v>
      </c>
      <c r="CK186" s="297">
        <v>0</v>
      </c>
      <c r="CL186" s="297">
        <v>0</v>
      </c>
      <c r="CM186" s="297">
        <v>1</v>
      </c>
      <c r="CN186" s="297">
        <v>0</v>
      </c>
      <c r="CO186" s="307">
        <v>0</v>
      </c>
      <c r="CP186" s="307">
        <v>1</v>
      </c>
      <c r="CQ186" s="307">
        <v>0</v>
      </c>
      <c r="CR186" s="308"/>
      <c r="CS186" s="308"/>
      <c r="CT186" s="308"/>
      <c r="CU186" s="308"/>
      <c r="CV186" s="308"/>
      <c r="CW186" s="308"/>
      <c r="CX186" s="305"/>
      <c r="CY186" s="305"/>
      <c r="CZ186" s="303">
        <v>1</v>
      </c>
      <c r="DA186" s="303">
        <v>0</v>
      </c>
      <c r="DB186" s="303">
        <v>0</v>
      </c>
      <c r="DC186" s="303">
        <v>1</v>
      </c>
      <c r="DD186" s="305">
        <v>0</v>
      </c>
      <c r="DE186" s="305">
        <v>0</v>
      </c>
      <c r="DF186" s="305">
        <v>0</v>
      </c>
      <c r="DG186" s="305">
        <v>0</v>
      </c>
      <c r="DH186" s="309">
        <v>1</v>
      </c>
      <c r="DI186" s="309">
        <v>0</v>
      </c>
      <c r="DJ186" s="309">
        <v>0</v>
      </c>
      <c r="DK186" s="309">
        <v>1</v>
      </c>
      <c r="DL186" s="298">
        <v>0</v>
      </c>
      <c r="DM186" s="298">
        <v>0</v>
      </c>
      <c r="DN186" s="298">
        <v>0</v>
      </c>
      <c r="DO186" s="298">
        <v>0</v>
      </c>
      <c r="DP186" s="306">
        <v>0</v>
      </c>
      <c r="DQ186" s="306">
        <v>0</v>
      </c>
      <c r="DR186" s="306">
        <v>0</v>
      </c>
      <c r="DS186" s="306">
        <v>0</v>
      </c>
      <c r="DT186" s="297">
        <v>0</v>
      </c>
      <c r="DU186" s="297">
        <v>0</v>
      </c>
      <c r="DV186" s="297">
        <v>0</v>
      </c>
      <c r="DW186" s="297">
        <v>0</v>
      </c>
      <c r="DX186" s="306">
        <v>0</v>
      </c>
      <c r="DY186" s="306">
        <v>0</v>
      </c>
      <c r="DZ186" s="306">
        <v>0</v>
      </c>
      <c r="EA186" s="306">
        <v>0</v>
      </c>
      <c r="EB186" s="307">
        <v>0</v>
      </c>
      <c r="EC186" s="307">
        <v>1</v>
      </c>
    </row>
    <row r="187" spans="1:141" s="350" customFormat="1" x14ac:dyDescent="0.35">
      <c r="A187" s="326">
        <v>17970</v>
      </c>
      <c r="B187" s="348">
        <v>42402</v>
      </c>
      <c r="C187" s="349">
        <v>0.48958333333333331</v>
      </c>
      <c r="D187" s="326">
        <v>0</v>
      </c>
      <c r="E187" s="326">
        <v>1</v>
      </c>
      <c r="F187" s="326">
        <v>55</v>
      </c>
      <c r="G187" s="326">
        <v>170</v>
      </c>
      <c r="H187" s="326">
        <v>54</v>
      </c>
      <c r="I187" s="326" t="s">
        <v>758</v>
      </c>
      <c r="J187" s="296">
        <v>1</v>
      </c>
      <c r="K187" s="296">
        <v>0</v>
      </c>
      <c r="L187" s="296">
        <v>0</v>
      </c>
      <c r="M187" s="297">
        <v>1</v>
      </c>
      <c r="N187" s="297">
        <v>0</v>
      </c>
      <c r="O187" s="297">
        <v>0</v>
      </c>
      <c r="P187" s="298">
        <v>130</v>
      </c>
      <c r="Q187" s="347">
        <v>0</v>
      </c>
      <c r="R187" s="347">
        <v>1</v>
      </c>
      <c r="S187" s="347">
        <v>0</v>
      </c>
      <c r="T187" s="347">
        <v>0</v>
      </c>
      <c r="U187" s="300">
        <v>0</v>
      </c>
      <c r="V187" s="300">
        <v>1</v>
      </c>
      <c r="W187" s="300">
        <v>0</v>
      </c>
      <c r="X187" s="300">
        <v>0</v>
      </c>
      <c r="Y187" s="300">
        <v>0</v>
      </c>
      <c r="Z187" s="300">
        <v>0</v>
      </c>
      <c r="AA187" s="300">
        <v>0</v>
      </c>
      <c r="AB187" s="300">
        <v>0</v>
      </c>
      <c r="AC187" s="305">
        <v>1</v>
      </c>
      <c r="AD187" s="305">
        <v>0</v>
      </c>
      <c r="AE187" s="305">
        <v>0</v>
      </c>
      <c r="AF187" s="305">
        <v>0</v>
      </c>
      <c r="AG187" s="305">
        <v>0</v>
      </c>
      <c r="AH187" s="303">
        <v>1</v>
      </c>
      <c r="AI187" s="303">
        <v>0</v>
      </c>
      <c r="AJ187" s="303">
        <v>0</v>
      </c>
      <c r="AK187" s="303">
        <v>0</v>
      </c>
      <c r="AL187" s="303">
        <v>0</v>
      </c>
      <c r="AM187" s="304">
        <v>0</v>
      </c>
      <c r="AN187" s="304">
        <v>0</v>
      </c>
      <c r="AO187" s="304">
        <v>1</v>
      </c>
      <c r="AP187" s="304">
        <v>0</v>
      </c>
      <c r="AQ187" s="300">
        <v>1</v>
      </c>
      <c r="AR187" s="300">
        <v>0</v>
      </c>
      <c r="AS187" s="300">
        <v>0</v>
      </c>
      <c r="AT187" s="305">
        <v>0</v>
      </c>
      <c r="AU187" s="305">
        <v>1</v>
      </c>
      <c r="AV187" s="305">
        <v>0</v>
      </c>
      <c r="AW187" s="306">
        <v>0</v>
      </c>
      <c r="AX187" s="306">
        <v>0</v>
      </c>
      <c r="AY187" s="306">
        <v>1</v>
      </c>
      <c r="AZ187" s="306">
        <v>0</v>
      </c>
      <c r="BA187" s="306">
        <v>0</v>
      </c>
      <c r="BB187" s="305">
        <v>0</v>
      </c>
      <c r="BC187" s="305">
        <v>0</v>
      </c>
      <c r="BD187" s="305">
        <v>0</v>
      </c>
      <c r="BE187" s="305">
        <v>1</v>
      </c>
      <c r="BF187" s="300">
        <v>0</v>
      </c>
      <c r="BG187" s="300">
        <v>0</v>
      </c>
      <c r="BH187" s="300">
        <v>0</v>
      </c>
      <c r="BI187" s="300">
        <v>0</v>
      </c>
      <c r="BJ187" s="300">
        <v>1</v>
      </c>
      <c r="BK187" s="297">
        <v>0</v>
      </c>
      <c r="BL187" s="297">
        <v>0</v>
      </c>
      <c r="BM187" s="297">
        <v>0</v>
      </c>
      <c r="BN187" s="297">
        <v>0</v>
      </c>
      <c r="BO187" s="297">
        <v>1</v>
      </c>
      <c r="BP187" s="297">
        <v>0</v>
      </c>
      <c r="BQ187" s="297">
        <v>0</v>
      </c>
      <c r="BR187" s="297">
        <v>0</v>
      </c>
      <c r="BS187" s="305">
        <v>0</v>
      </c>
      <c r="BT187" s="305">
        <v>0</v>
      </c>
      <c r="BU187" s="305">
        <v>0</v>
      </c>
      <c r="BV187" s="305">
        <v>0</v>
      </c>
      <c r="BW187" s="351">
        <v>0</v>
      </c>
      <c r="BX187" s="351">
        <v>1</v>
      </c>
      <c r="BY187" s="351">
        <v>0</v>
      </c>
      <c r="BZ187" s="351">
        <v>0</v>
      </c>
      <c r="CA187" s="351">
        <v>0</v>
      </c>
      <c r="CB187" s="351">
        <v>0</v>
      </c>
      <c r="CC187" s="351">
        <v>1</v>
      </c>
      <c r="CD187" s="300">
        <v>0</v>
      </c>
      <c r="CE187" s="300">
        <v>1</v>
      </c>
      <c r="CF187" s="300">
        <v>0</v>
      </c>
      <c r="CG187" s="300">
        <v>0</v>
      </c>
      <c r="CH187" s="300">
        <v>0</v>
      </c>
      <c r="CI187" s="304">
        <v>1</v>
      </c>
      <c r="CJ187" s="304">
        <v>0</v>
      </c>
      <c r="CK187" s="297">
        <v>0</v>
      </c>
      <c r="CL187" s="297">
        <v>0</v>
      </c>
      <c r="CM187" s="297">
        <v>1</v>
      </c>
      <c r="CN187" s="297">
        <v>0</v>
      </c>
      <c r="CO187" s="307">
        <v>1</v>
      </c>
      <c r="CP187" s="307">
        <v>0</v>
      </c>
      <c r="CQ187" s="307">
        <v>0</v>
      </c>
      <c r="CR187" s="308"/>
      <c r="CS187" s="308"/>
      <c r="CT187" s="308"/>
      <c r="CU187" s="308"/>
      <c r="CV187" s="308"/>
      <c r="CW187" s="308"/>
      <c r="CX187" s="305"/>
      <c r="CY187" s="305"/>
      <c r="CZ187" s="303">
        <v>1</v>
      </c>
      <c r="DA187" s="303">
        <v>0</v>
      </c>
      <c r="DB187" s="303">
        <v>0</v>
      </c>
      <c r="DC187" s="303">
        <v>1</v>
      </c>
      <c r="DD187" s="305">
        <v>0</v>
      </c>
      <c r="DE187" s="305">
        <v>0</v>
      </c>
      <c r="DF187" s="305">
        <v>0</v>
      </c>
      <c r="DG187" s="305">
        <v>0</v>
      </c>
      <c r="DH187" s="309">
        <v>0</v>
      </c>
      <c r="DI187" s="309">
        <v>0</v>
      </c>
      <c r="DJ187" s="309">
        <v>0</v>
      </c>
      <c r="DK187" s="309">
        <v>0</v>
      </c>
      <c r="DL187" s="298">
        <v>0</v>
      </c>
      <c r="DM187" s="298">
        <v>0</v>
      </c>
      <c r="DN187" s="298">
        <v>0</v>
      </c>
      <c r="DO187" s="298">
        <v>0</v>
      </c>
      <c r="DP187" s="306">
        <v>0</v>
      </c>
      <c r="DQ187" s="306">
        <v>0</v>
      </c>
      <c r="DR187" s="306">
        <v>0</v>
      </c>
      <c r="DS187" s="306">
        <v>0</v>
      </c>
      <c r="DT187" s="297">
        <v>0</v>
      </c>
      <c r="DU187" s="297">
        <v>0</v>
      </c>
      <c r="DV187" s="297">
        <v>0</v>
      </c>
      <c r="DW187" s="297">
        <v>0</v>
      </c>
      <c r="DX187" s="306">
        <v>0</v>
      </c>
      <c r="DY187" s="306">
        <v>0</v>
      </c>
      <c r="DZ187" s="306">
        <v>0</v>
      </c>
      <c r="EA187" s="306">
        <v>0</v>
      </c>
      <c r="EB187" s="307">
        <v>0</v>
      </c>
      <c r="EC187" s="307">
        <v>1</v>
      </c>
      <c r="EJ187" s="313"/>
      <c r="EK187" s="313"/>
    </row>
    <row r="188" spans="1:141" x14ac:dyDescent="0.35">
      <c r="A188" s="294">
        <v>17959</v>
      </c>
      <c r="B188" s="343">
        <v>42401</v>
      </c>
      <c r="C188" s="344">
        <v>0.45833333333333331</v>
      </c>
      <c r="D188" s="294">
        <v>0</v>
      </c>
      <c r="E188" s="294">
        <v>1</v>
      </c>
      <c r="F188" s="294">
        <v>41</v>
      </c>
      <c r="G188" s="294">
        <v>180</v>
      </c>
      <c r="H188" s="294">
        <v>80</v>
      </c>
      <c r="I188" s="294" t="s">
        <v>758</v>
      </c>
      <c r="J188" s="296">
        <v>1</v>
      </c>
      <c r="K188" s="296">
        <v>0</v>
      </c>
      <c r="L188" s="296">
        <v>0</v>
      </c>
      <c r="M188" s="297">
        <v>0</v>
      </c>
      <c r="N188" s="297">
        <v>1</v>
      </c>
      <c r="O188" s="297">
        <v>0</v>
      </c>
      <c r="P188" s="298">
        <v>0</v>
      </c>
      <c r="Q188" s="347">
        <v>0</v>
      </c>
      <c r="R188" s="347">
        <v>0</v>
      </c>
      <c r="S188" s="347">
        <v>0</v>
      </c>
      <c r="T188" s="347">
        <v>1</v>
      </c>
      <c r="U188" s="300">
        <v>1</v>
      </c>
      <c r="V188" s="300">
        <v>0</v>
      </c>
      <c r="W188" s="300">
        <v>0</v>
      </c>
      <c r="X188" s="300">
        <v>0</v>
      </c>
      <c r="Y188" s="300">
        <v>0</v>
      </c>
      <c r="Z188" s="300">
        <v>0</v>
      </c>
      <c r="AA188" s="300">
        <v>0</v>
      </c>
      <c r="AB188" s="300">
        <v>0</v>
      </c>
      <c r="AC188" s="305">
        <v>0</v>
      </c>
      <c r="AD188" s="305">
        <v>1</v>
      </c>
      <c r="AE188" s="305">
        <v>0</v>
      </c>
      <c r="AF188" s="305">
        <v>0</v>
      </c>
      <c r="AG188" s="305">
        <v>0</v>
      </c>
      <c r="AH188" s="303">
        <v>1</v>
      </c>
      <c r="AI188" s="303">
        <v>0</v>
      </c>
      <c r="AJ188" s="303">
        <v>0</v>
      </c>
      <c r="AK188" s="303">
        <v>0</v>
      </c>
      <c r="AL188" s="303">
        <v>0</v>
      </c>
      <c r="AM188" s="304">
        <v>0</v>
      </c>
      <c r="AN188" s="304">
        <v>0</v>
      </c>
      <c r="AO188" s="304">
        <v>1</v>
      </c>
      <c r="AP188" s="304">
        <v>0</v>
      </c>
      <c r="AQ188" s="300">
        <v>0</v>
      </c>
      <c r="AR188" s="300">
        <v>1</v>
      </c>
      <c r="AS188" s="300">
        <v>0</v>
      </c>
      <c r="AT188" s="305">
        <v>1</v>
      </c>
      <c r="AU188" s="305">
        <v>0</v>
      </c>
      <c r="AV188" s="305">
        <v>0</v>
      </c>
      <c r="AW188" s="306">
        <v>0</v>
      </c>
      <c r="AX188" s="306">
        <v>1</v>
      </c>
      <c r="AY188" s="306">
        <v>0</v>
      </c>
      <c r="AZ188" s="306">
        <v>0</v>
      </c>
      <c r="BA188" s="306">
        <v>0</v>
      </c>
      <c r="BB188" s="305">
        <v>0</v>
      </c>
      <c r="BC188" s="305">
        <v>0</v>
      </c>
      <c r="BD188" s="305">
        <v>0</v>
      </c>
      <c r="BE188" s="305">
        <v>1</v>
      </c>
      <c r="BF188" s="300">
        <v>0</v>
      </c>
      <c r="BG188" s="300">
        <v>0</v>
      </c>
      <c r="BH188" s="300">
        <v>1</v>
      </c>
      <c r="BI188" s="300">
        <v>0</v>
      </c>
      <c r="BJ188" s="300">
        <v>0</v>
      </c>
      <c r="BK188" s="297">
        <v>0</v>
      </c>
      <c r="BL188" s="297">
        <v>0</v>
      </c>
      <c r="BM188" s="297">
        <v>1</v>
      </c>
      <c r="BN188" s="297">
        <v>0</v>
      </c>
      <c r="BO188" s="297">
        <v>0</v>
      </c>
      <c r="BP188" s="297">
        <v>0</v>
      </c>
      <c r="BQ188" s="297">
        <v>0</v>
      </c>
      <c r="BR188" s="297">
        <v>0</v>
      </c>
      <c r="BS188" s="305">
        <v>1</v>
      </c>
      <c r="BT188" s="305">
        <v>0</v>
      </c>
      <c r="BU188" s="305">
        <v>0</v>
      </c>
      <c r="BV188" s="305">
        <v>0</v>
      </c>
      <c r="BW188" s="351">
        <v>1</v>
      </c>
      <c r="BX188" s="351">
        <v>0</v>
      </c>
      <c r="BY188" s="351">
        <v>0</v>
      </c>
      <c r="BZ188" s="351">
        <v>0</v>
      </c>
      <c r="CA188" s="351">
        <v>0</v>
      </c>
      <c r="CB188" s="351">
        <v>1</v>
      </c>
      <c r="CC188" s="351">
        <v>0</v>
      </c>
      <c r="CD188" s="300">
        <v>0</v>
      </c>
      <c r="CE188" s="300">
        <v>0</v>
      </c>
      <c r="CF188" s="300">
        <v>1</v>
      </c>
      <c r="CG188" s="300">
        <v>0</v>
      </c>
      <c r="CH188" s="300">
        <v>0</v>
      </c>
      <c r="CI188" s="304">
        <v>1</v>
      </c>
      <c r="CJ188" s="304">
        <v>0</v>
      </c>
      <c r="CK188" s="297">
        <v>0</v>
      </c>
      <c r="CL188" s="297">
        <v>1</v>
      </c>
      <c r="CM188" s="297">
        <v>0</v>
      </c>
      <c r="CN188" s="297">
        <v>0</v>
      </c>
      <c r="CO188" s="307">
        <v>1</v>
      </c>
      <c r="CP188" s="307">
        <v>0</v>
      </c>
      <c r="CQ188" s="307">
        <v>0</v>
      </c>
      <c r="CZ188" s="303">
        <v>0</v>
      </c>
      <c r="DA188" s="303">
        <v>0</v>
      </c>
      <c r="DB188" s="303">
        <v>0</v>
      </c>
      <c r="DC188" s="303">
        <v>0</v>
      </c>
      <c r="DD188" s="305">
        <v>0</v>
      </c>
      <c r="DE188" s="305">
        <v>0</v>
      </c>
      <c r="DF188" s="305">
        <v>0</v>
      </c>
      <c r="DG188" s="305">
        <v>0</v>
      </c>
      <c r="DH188" s="309">
        <v>1</v>
      </c>
      <c r="DI188" s="309">
        <v>0</v>
      </c>
      <c r="DJ188" s="309">
        <v>0</v>
      </c>
      <c r="DK188" s="309">
        <v>1</v>
      </c>
      <c r="DL188" s="298">
        <v>0</v>
      </c>
      <c r="DM188" s="298">
        <v>0</v>
      </c>
      <c r="DN188" s="298">
        <v>0</v>
      </c>
      <c r="DO188" s="298">
        <v>0</v>
      </c>
      <c r="DP188" s="306">
        <v>0</v>
      </c>
      <c r="DQ188" s="306">
        <v>0</v>
      </c>
      <c r="DR188" s="306">
        <v>0</v>
      </c>
      <c r="DS188" s="306">
        <v>0</v>
      </c>
      <c r="DT188" s="297">
        <v>0</v>
      </c>
      <c r="DU188" s="297">
        <v>0</v>
      </c>
      <c r="DV188" s="297">
        <v>0</v>
      </c>
      <c r="DW188" s="297">
        <v>0</v>
      </c>
      <c r="DX188" s="306">
        <v>0</v>
      </c>
      <c r="DY188" s="306">
        <v>0</v>
      </c>
      <c r="DZ188" s="306">
        <v>0</v>
      </c>
      <c r="EA188" s="306">
        <v>0</v>
      </c>
      <c r="EB188" s="307">
        <v>0</v>
      </c>
      <c r="EC188" s="307">
        <v>1</v>
      </c>
    </row>
    <row r="189" spans="1:141" x14ac:dyDescent="0.35">
      <c r="A189" s="294">
        <v>17912</v>
      </c>
      <c r="B189" s="343">
        <v>42400</v>
      </c>
      <c r="C189" s="344">
        <v>0.45833333333333331</v>
      </c>
      <c r="D189" s="294">
        <v>1</v>
      </c>
      <c r="E189" s="294">
        <v>0</v>
      </c>
      <c r="F189" s="294">
        <v>43</v>
      </c>
      <c r="G189" s="294">
        <v>164</v>
      </c>
      <c r="H189" s="294">
        <v>70</v>
      </c>
      <c r="I189" s="294" t="s">
        <v>758</v>
      </c>
      <c r="J189" s="296">
        <v>1</v>
      </c>
      <c r="K189" s="296">
        <v>0</v>
      </c>
      <c r="L189" s="296">
        <v>0</v>
      </c>
      <c r="M189" s="297">
        <v>1</v>
      </c>
      <c r="N189" s="297">
        <v>0</v>
      </c>
      <c r="O189" s="297">
        <v>0</v>
      </c>
      <c r="P189" s="298">
        <v>160</v>
      </c>
      <c r="Q189" s="299">
        <v>0</v>
      </c>
      <c r="R189" s="299">
        <v>0</v>
      </c>
      <c r="S189" s="299">
        <v>1</v>
      </c>
      <c r="T189" s="299">
        <v>0</v>
      </c>
      <c r="U189" s="300">
        <v>1</v>
      </c>
      <c r="V189" s="300">
        <v>0</v>
      </c>
      <c r="W189" s="300">
        <v>0</v>
      </c>
      <c r="X189" s="300">
        <v>0</v>
      </c>
      <c r="Y189" s="300">
        <v>0</v>
      </c>
      <c r="Z189" s="300">
        <v>0</v>
      </c>
      <c r="AA189" s="300">
        <v>0</v>
      </c>
      <c r="AB189" s="300">
        <v>0</v>
      </c>
      <c r="AC189" s="305">
        <v>1</v>
      </c>
      <c r="AD189" s="305">
        <v>0</v>
      </c>
      <c r="AE189" s="305">
        <v>0</v>
      </c>
      <c r="AF189" s="305">
        <v>0</v>
      </c>
      <c r="AG189" s="305">
        <v>0</v>
      </c>
      <c r="AH189" s="303">
        <v>1</v>
      </c>
      <c r="AI189" s="303">
        <v>0</v>
      </c>
      <c r="AJ189" s="303">
        <v>0</v>
      </c>
      <c r="AK189" s="303">
        <v>0</v>
      </c>
      <c r="AL189" s="303">
        <v>0</v>
      </c>
      <c r="AM189" s="304">
        <v>0</v>
      </c>
      <c r="AN189" s="304">
        <v>1</v>
      </c>
      <c r="AO189" s="304">
        <v>0</v>
      </c>
      <c r="AP189" s="304">
        <v>0</v>
      </c>
      <c r="AQ189" s="300">
        <v>0</v>
      </c>
      <c r="AR189" s="300">
        <v>1</v>
      </c>
      <c r="AS189" s="300">
        <v>0</v>
      </c>
      <c r="AT189" s="305">
        <v>0</v>
      </c>
      <c r="AU189" s="305">
        <v>1</v>
      </c>
      <c r="AV189" s="305">
        <v>0</v>
      </c>
      <c r="AW189" s="306">
        <v>0</v>
      </c>
      <c r="AX189" s="306">
        <v>0</v>
      </c>
      <c r="AY189" s="306">
        <v>1</v>
      </c>
      <c r="AZ189" s="306">
        <v>0</v>
      </c>
      <c r="BA189" s="306">
        <v>0</v>
      </c>
      <c r="BB189" s="305">
        <v>1</v>
      </c>
      <c r="BC189" s="305">
        <v>0</v>
      </c>
      <c r="BD189" s="305">
        <v>0</v>
      </c>
      <c r="BE189" s="305">
        <v>0</v>
      </c>
      <c r="BF189" s="300">
        <v>0</v>
      </c>
      <c r="BG189" s="300">
        <v>0</v>
      </c>
      <c r="BH189" s="300">
        <v>0</v>
      </c>
      <c r="BI189" s="300">
        <v>1</v>
      </c>
      <c r="BJ189" s="300">
        <v>0</v>
      </c>
      <c r="BK189" s="297">
        <v>0</v>
      </c>
      <c r="BL189" s="297">
        <v>0</v>
      </c>
      <c r="BM189" s="297">
        <v>1</v>
      </c>
      <c r="BN189" s="297">
        <v>0</v>
      </c>
      <c r="BO189" s="297">
        <v>0</v>
      </c>
      <c r="BP189" s="297">
        <v>0</v>
      </c>
      <c r="BQ189" s="297">
        <v>0</v>
      </c>
      <c r="BR189" s="297">
        <v>0</v>
      </c>
      <c r="BS189" s="305">
        <v>0</v>
      </c>
      <c r="BT189" s="305">
        <v>0</v>
      </c>
      <c r="BU189" s="305">
        <v>0</v>
      </c>
      <c r="BV189" s="305">
        <v>1</v>
      </c>
      <c r="BW189" s="351">
        <v>0</v>
      </c>
      <c r="BX189" s="351">
        <v>1</v>
      </c>
      <c r="BY189" s="351">
        <v>0</v>
      </c>
      <c r="BZ189" s="351">
        <v>0</v>
      </c>
      <c r="CA189" s="351">
        <v>0</v>
      </c>
      <c r="CB189" s="351">
        <v>0</v>
      </c>
      <c r="CC189" s="351">
        <v>1</v>
      </c>
      <c r="CD189" s="300">
        <v>0</v>
      </c>
      <c r="CE189" s="300">
        <v>0</v>
      </c>
      <c r="CF189" s="300">
        <v>1</v>
      </c>
      <c r="CG189" s="300">
        <v>0</v>
      </c>
      <c r="CH189" s="300">
        <v>0</v>
      </c>
      <c r="CI189" s="304">
        <v>1</v>
      </c>
      <c r="CJ189" s="304">
        <v>0</v>
      </c>
      <c r="CK189" s="297">
        <v>0</v>
      </c>
      <c r="CL189" s="297">
        <v>0</v>
      </c>
      <c r="CM189" s="297">
        <v>1</v>
      </c>
      <c r="CN189" s="297">
        <v>0</v>
      </c>
      <c r="CO189" s="307">
        <v>0</v>
      </c>
      <c r="CP189" s="307">
        <v>1</v>
      </c>
      <c r="CQ189" s="307">
        <v>0</v>
      </c>
      <c r="CR189" s="307">
        <v>0</v>
      </c>
      <c r="CS189" s="307">
        <v>0</v>
      </c>
      <c r="CT189" s="307">
        <v>0</v>
      </c>
      <c r="CU189" s="307">
        <v>1</v>
      </c>
      <c r="CV189" s="307">
        <v>0</v>
      </c>
      <c r="CW189" s="307">
        <v>0</v>
      </c>
      <c r="CX189" s="305">
        <v>0</v>
      </c>
      <c r="CY189" s="305">
        <v>1</v>
      </c>
      <c r="CZ189" s="303">
        <v>1</v>
      </c>
      <c r="DA189" s="303">
        <v>0</v>
      </c>
      <c r="DB189" s="303">
        <v>0</v>
      </c>
      <c r="DC189" s="303">
        <v>1</v>
      </c>
      <c r="DD189" s="305">
        <v>0</v>
      </c>
      <c r="DE189" s="305">
        <v>0</v>
      </c>
      <c r="DF189" s="305">
        <v>0</v>
      </c>
      <c r="DG189" s="305">
        <v>0</v>
      </c>
      <c r="DH189" s="309">
        <v>0</v>
      </c>
      <c r="DI189" s="309">
        <v>0</v>
      </c>
      <c r="DJ189" s="309">
        <v>0</v>
      </c>
      <c r="DK189" s="309">
        <v>0</v>
      </c>
      <c r="DL189" s="298">
        <v>0</v>
      </c>
      <c r="DM189" s="298">
        <v>0</v>
      </c>
      <c r="DN189" s="298">
        <v>0</v>
      </c>
      <c r="DO189" s="298">
        <v>0</v>
      </c>
      <c r="DP189" s="306">
        <v>0</v>
      </c>
      <c r="DQ189" s="306">
        <v>0</v>
      </c>
      <c r="DR189" s="306">
        <v>0</v>
      </c>
      <c r="DS189" s="306">
        <v>0</v>
      </c>
      <c r="DT189" s="297">
        <v>0</v>
      </c>
      <c r="DU189" s="297">
        <v>0</v>
      </c>
      <c r="DV189" s="297">
        <v>0</v>
      </c>
      <c r="DW189" s="297">
        <v>0</v>
      </c>
      <c r="DX189" s="306">
        <v>0</v>
      </c>
      <c r="DY189" s="306">
        <v>0</v>
      </c>
      <c r="DZ189" s="306">
        <v>0</v>
      </c>
      <c r="EA189" s="306">
        <v>0</v>
      </c>
      <c r="EB189" s="307">
        <v>0</v>
      </c>
      <c r="EC189" s="307">
        <v>1</v>
      </c>
    </row>
    <row r="190" spans="1:141" x14ac:dyDescent="0.35">
      <c r="A190" s="294">
        <v>0</v>
      </c>
      <c r="B190" s="343">
        <v>42399</v>
      </c>
      <c r="C190" s="344">
        <v>0.54166666666666663</v>
      </c>
      <c r="D190" s="294">
        <v>1</v>
      </c>
      <c r="E190" s="294">
        <v>0</v>
      </c>
      <c r="F190" s="294">
        <v>44</v>
      </c>
      <c r="G190" s="294">
        <v>166</v>
      </c>
      <c r="H190" s="294">
        <v>51</v>
      </c>
      <c r="I190" s="294" t="s">
        <v>758</v>
      </c>
      <c r="J190" s="296">
        <v>1</v>
      </c>
      <c r="K190" s="296">
        <v>0</v>
      </c>
      <c r="L190" s="296">
        <v>0</v>
      </c>
      <c r="M190" s="297">
        <v>0</v>
      </c>
      <c r="N190" s="297">
        <v>1</v>
      </c>
      <c r="O190" s="297">
        <v>0</v>
      </c>
      <c r="P190" s="298">
        <v>0</v>
      </c>
      <c r="Q190" s="299">
        <v>0</v>
      </c>
      <c r="R190" s="299">
        <v>0</v>
      </c>
      <c r="S190" s="299">
        <v>0</v>
      </c>
      <c r="T190" s="299">
        <v>1</v>
      </c>
      <c r="U190" s="300">
        <v>1</v>
      </c>
      <c r="V190" s="300">
        <v>0</v>
      </c>
      <c r="W190" s="300">
        <v>0</v>
      </c>
      <c r="X190" s="300">
        <v>0</v>
      </c>
      <c r="Y190" s="300">
        <v>0</v>
      </c>
      <c r="Z190" s="300">
        <v>0</v>
      </c>
      <c r="AA190" s="300">
        <v>0</v>
      </c>
      <c r="AB190" s="300">
        <v>0</v>
      </c>
      <c r="AC190" s="305">
        <v>0</v>
      </c>
      <c r="AD190" s="305">
        <v>1</v>
      </c>
      <c r="AE190" s="305">
        <v>0</v>
      </c>
      <c r="AF190" s="305">
        <v>0</v>
      </c>
      <c r="AG190" s="305">
        <v>0</v>
      </c>
      <c r="AH190" s="303">
        <v>1</v>
      </c>
      <c r="AI190" s="303">
        <v>0</v>
      </c>
      <c r="AJ190" s="303">
        <v>0</v>
      </c>
      <c r="AK190" s="303">
        <v>0</v>
      </c>
      <c r="AL190" s="303">
        <v>0</v>
      </c>
      <c r="AM190" s="304">
        <v>0</v>
      </c>
      <c r="AN190" s="304">
        <v>0</v>
      </c>
      <c r="AO190" s="304">
        <v>1</v>
      </c>
      <c r="AP190" s="304">
        <v>0</v>
      </c>
      <c r="AQ190" s="300">
        <v>0</v>
      </c>
      <c r="AR190" s="300">
        <v>1</v>
      </c>
      <c r="AS190" s="300">
        <v>0</v>
      </c>
      <c r="AT190" s="305">
        <v>1</v>
      </c>
      <c r="AU190" s="305">
        <v>0</v>
      </c>
      <c r="AV190" s="305">
        <v>0</v>
      </c>
      <c r="AW190" s="306">
        <v>0</v>
      </c>
      <c r="AX190" s="306">
        <v>0</v>
      </c>
      <c r="AY190" s="306">
        <v>1</v>
      </c>
      <c r="AZ190" s="306">
        <v>0</v>
      </c>
      <c r="BA190" s="306">
        <v>0</v>
      </c>
      <c r="BB190" s="305">
        <v>1</v>
      </c>
      <c r="BC190" s="305">
        <v>0</v>
      </c>
      <c r="BD190" s="305">
        <v>0</v>
      </c>
      <c r="BE190" s="305">
        <v>0</v>
      </c>
      <c r="BF190" s="300">
        <v>0</v>
      </c>
      <c r="BG190" s="300">
        <v>0</v>
      </c>
      <c r="BH190" s="300">
        <v>1</v>
      </c>
      <c r="BI190" s="300">
        <v>0</v>
      </c>
      <c r="BJ190" s="300">
        <v>0</v>
      </c>
      <c r="BK190" s="297">
        <v>0</v>
      </c>
      <c r="BL190" s="297">
        <v>0</v>
      </c>
      <c r="BM190" s="297">
        <v>0</v>
      </c>
      <c r="BN190" s="297">
        <v>0</v>
      </c>
      <c r="BO190" s="297">
        <v>1</v>
      </c>
      <c r="BP190" s="297">
        <v>0</v>
      </c>
      <c r="BQ190" s="297">
        <v>0</v>
      </c>
      <c r="BR190" s="297">
        <v>0</v>
      </c>
      <c r="BS190" s="305">
        <v>1</v>
      </c>
      <c r="BT190" s="305">
        <v>0</v>
      </c>
      <c r="BU190" s="305">
        <v>0</v>
      </c>
      <c r="BV190" s="305">
        <v>0</v>
      </c>
      <c r="BW190" s="307">
        <v>1</v>
      </c>
      <c r="BX190" s="307">
        <v>0</v>
      </c>
      <c r="BY190" s="307">
        <v>0</v>
      </c>
      <c r="BZ190" s="307">
        <v>0</v>
      </c>
      <c r="CA190" s="307">
        <v>0</v>
      </c>
      <c r="CB190" s="307">
        <v>0</v>
      </c>
      <c r="CC190" s="307">
        <v>1</v>
      </c>
      <c r="CD190" s="300">
        <v>1</v>
      </c>
      <c r="CE190" s="300">
        <v>0</v>
      </c>
      <c r="CF190" s="300">
        <v>0</v>
      </c>
      <c r="CG190" s="300">
        <v>0</v>
      </c>
      <c r="CH190" s="300">
        <v>0</v>
      </c>
      <c r="CI190" s="304">
        <v>1</v>
      </c>
      <c r="CJ190" s="304">
        <v>0</v>
      </c>
      <c r="CK190" s="297">
        <v>0</v>
      </c>
      <c r="CL190" s="297">
        <v>1</v>
      </c>
      <c r="CM190" s="297">
        <v>0</v>
      </c>
      <c r="CN190" s="297">
        <v>0</v>
      </c>
      <c r="CO190" s="307">
        <v>1</v>
      </c>
      <c r="CP190" s="307">
        <v>0</v>
      </c>
      <c r="CQ190" s="307">
        <v>0</v>
      </c>
      <c r="CR190" s="307">
        <v>0</v>
      </c>
      <c r="CS190" s="307">
        <v>0</v>
      </c>
      <c r="CT190" s="307">
        <v>0</v>
      </c>
      <c r="CU190" s="307">
        <v>1</v>
      </c>
      <c r="CV190" s="307">
        <v>0</v>
      </c>
      <c r="CW190" s="307">
        <v>0</v>
      </c>
      <c r="CX190" s="305">
        <v>0</v>
      </c>
      <c r="CY190" s="305">
        <v>1</v>
      </c>
      <c r="CZ190" s="303">
        <v>1</v>
      </c>
      <c r="DA190" s="303">
        <v>0</v>
      </c>
      <c r="DB190" s="303">
        <v>0</v>
      </c>
      <c r="DC190" s="303">
        <v>1</v>
      </c>
      <c r="DD190" s="305">
        <v>0</v>
      </c>
      <c r="DE190" s="305">
        <v>0</v>
      </c>
      <c r="DF190" s="305">
        <v>0</v>
      </c>
      <c r="DG190" s="305">
        <v>0</v>
      </c>
      <c r="DH190" s="309">
        <v>0</v>
      </c>
      <c r="DI190" s="309">
        <v>0</v>
      </c>
      <c r="DJ190" s="309">
        <v>0</v>
      </c>
      <c r="DK190" s="309">
        <v>0</v>
      </c>
      <c r="DL190" s="298">
        <v>0</v>
      </c>
      <c r="DM190" s="298">
        <v>0</v>
      </c>
      <c r="DN190" s="298">
        <v>0</v>
      </c>
      <c r="DO190" s="298">
        <v>0</v>
      </c>
      <c r="DP190" s="306">
        <v>0</v>
      </c>
      <c r="DQ190" s="306">
        <v>0</v>
      </c>
      <c r="DR190" s="306">
        <v>0</v>
      </c>
      <c r="DS190" s="306">
        <v>0</v>
      </c>
      <c r="DT190" s="297">
        <v>0</v>
      </c>
      <c r="DU190" s="297">
        <v>0</v>
      </c>
      <c r="DV190" s="297">
        <v>0</v>
      </c>
      <c r="DW190" s="297">
        <v>0</v>
      </c>
      <c r="DX190" s="306">
        <v>0</v>
      </c>
      <c r="DY190" s="306">
        <v>0</v>
      </c>
      <c r="DZ190" s="306">
        <v>0</v>
      </c>
      <c r="EA190" s="306">
        <v>0</v>
      </c>
      <c r="EB190" s="307">
        <v>0</v>
      </c>
      <c r="EC190" s="307">
        <v>1</v>
      </c>
    </row>
    <row r="191" spans="1:141" x14ac:dyDescent="0.35">
      <c r="A191" s="294">
        <v>17790</v>
      </c>
      <c r="B191" s="343">
        <v>42397</v>
      </c>
      <c r="C191" s="344">
        <v>0.47916666666666669</v>
      </c>
      <c r="D191" s="294">
        <v>0</v>
      </c>
      <c r="E191" s="294">
        <v>1</v>
      </c>
      <c r="F191" s="294">
        <v>44</v>
      </c>
      <c r="G191" s="294">
        <v>174</v>
      </c>
      <c r="H191" s="294">
        <v>75</v>
      </c>
      <c r="I191" s="294" t="s">
        <v>758</v>
      </c>
      <c r="J191" s="296">
        <v>1</v>
      </c>
      <c r="K191" s="296">
        <v>0</v>
      </c>
      <c r="L191" s="296">
        <v>0</v>
      </c>
      <c r="M191" s="297">
        <v>1</v>
      </c>
      <c r="N191" s="297">
        <v>0</v>
      </c>
      <c r="O191" s="297">
        <v>0</v>
      </c>
      <c r="P191" s="298">
        <v>179</v>
      </c>
      <c r="Q191" s="299">
        <v>1</v>
      </c>
      <c r="R191" s="299">
        <v>0</v>
      </c>
      <c r="S191" s="299">
        <v>0</v>
      </c>
      <c r="T191" s="299">
        <v>0</v>
      </c>
      <c r="U191" s="300">
        <v>1</v>
      </c>
      <c r="V191" s="300">
        <v>0</v>
      </c>
      <c r="W191" s="300">
        <v>0</v>
      </c>
      <c r="X191" s="300">
        <v>0</v>
      </c>
      <c r="Y191" s="300">
        <v>0</v>
      </c>
      <c r="Z191" s="300">
        <v>0</v>
      </c>
      <c r="AA191" s="300">
        <v>0</v>
      </c>
      <c r="AB191" s="300">
        <v>0</v>
      </c>
      <c r="AC191" s="305">
        <v>1</v>
      </c>
      <c r="AD191" s="305">
        <v>0</v>
      </c>
      <c r="AE191" s="305">
        <v>0</v>
      </c>
      <c r="AF191" s="305">
        <v>0</v>
      </c>
      <c r="AG191" s="305">
        <v>0</v>
      </c>
      <c r="AH191" s="303">
        <v>1</v>
      </c>
      <c r="AI191" s="303">
        <v>0</v>
      </c>
      <c r="AJ191" s="303">
        <v>0</v>
      </c>
      <c r="AK191" s="303">
        <v>0</v>
      </c>
      <c r="AL191" s="303">
        <v>0</v>
      </c>
      <c r="AM191" s="304">
        <v>0</v>
      </c>
      <c r="AN191" s="304">
        <v>0</v>
      </c>
      <c r="AO191" s="304">
        <v>1</v>
      </c>
      <c r="AP191" s="304">
        <v>0</v>
      </c>
      <c r="AQ191" s="300">
        <v>0</v>
      </c>
      <c r="AR191" s="300">
        <v>1</v>
      </c>
      <c r="AS191" s="300">
        <v>0</v>
      </c>
      <c r="AT191" s="305">
        <v>1</v>
      </c>
      <c r="AU191" s="305">
        <v>0</v>
      </c>
      <c r="AV191" s="305">
        <v>0</v>
      </c>
      <c r="AW191" s="306">
        <v>0</v>
      </c>
      <c r="AX191" s="306">
        <v>0</v>
      </c>
      <c r="AY191" s="306">
        <v>1</v>
      </c>
      <c r="AZ191" s="306">
        <v>0</v>
      </c>
      <c r="BA191" s="306">
        <v>0</v>
      </c>
      <c r="BB191" s="305">
        <v>1</v>
      </c>
      <c r="BC191" s="305">
        <v>0</v>
      </c>
      <c r="BD191" s="305">
        <v>0</v>
      </c>
      <c r="BE191" s="305">
        <v>0</v>
      </c>
      <c r="BF191" s="300">
        <v>0</v>
      </c>
      <c r="BG191" s="300">
        <v>0</v>
      </c>
      <c r="BH191" s="300">
        <v>1</v>
      </c>
      <c r="BI191" s="300">
        <v>0</v>
      </c>
      <c r="BJ191" s="300">
        <v>0</v>
      </c>
      <c r="BK191" s="297">
        <v>0</v>
      </c>
      <c r="BL191" s="297">
        <v>0</v>
      </c>
      <c r="BM191" s="297">
        <v>0</v>
      </c>
      <c r="BN191" s="297">
        <v>0</v>
      </c>
      <c r="BO191" s="297">
        <v>1</v>
      </c>
      <c r="BP191" s="297">
        <v>0</v>
      </c>
      <c r="BQ191" s="297">
        <v>0</v>
      </c>
      <c r="BR191" s="297">
        <v>1</v>
      </c>
      <c r="BS191" s="305">
        <v>0</v>
      </c>
      <c r="BT191" s="305">
        <v>0</v>
      </c>
      <c r="BU191" s="305">
        <v>1</v>
      </c>
      <c r="BV191" s="305">
        <v>0</v>
      </c>
      <c r="BW191" s="307">
        <v>0</v>
      </c>
      <c r="BX191" s="307">
        <v>1</v>
      </c>
      <c r="BY191" s="307">
        <v>0</v>
      </c>
      <c r="BZ191" s="307">
        <v>0</v>
      </c>
      <c r="CA191" s="307">
        <v>0</v>
      </c>
      <c r="CB191" s="307">
        <v>0</v>
      </c>
      <c r="CC191" s="307">
        <v>1</v>
      </c>
      <c r="CD191" s="300">
        <v>0</v>
      </c>
      <c r="CE191" s="300">
        <v>1</v>
      </c>
      <c r="CF191" s="300">
        <v>0</v>
      </c>
      <c r="CG191" s="300">
        <v>0</v>
      </c>
      <c r="CH191" s="300">
        <v>0</v>
      </c>
      <c r="CI191" s="304">
        <v>1</v>
      </c>
      <c r="CJ191" s="304">
        <v>0</v>
      </c>
      <c r="CK191" s="297">
        <v>0</v>
      </c>
      <c r="CL191" s="297">
        <v>1</v>
      </c>
      <c r="CM191" s="297">
        <v>0</v>
      </c>
      <c r="CN191" s="297">
        <v>0</v>
      </c>
      <c r="CO191" s="307">
        <v>1</v>
      </c>
      <c r="CP191" s="307">
        <v>0</v>
      </c>
      <c r="CQ191" s="307">
        <v>0</v>
      </c>
      <c r="CZ191" s="303">
        <v>1</v>
      </c>
      <c r="DA191" s="303">
        <v>0</v>
      </c>
      <c r="DB191" s="303">
        <v>1</v>
      </c>
      <c r="DC191" s="303">
        <v>0</v>
      </c>
      <c r="DD191" s="305">
        <v>0</v>
      </c>
      <c r="DE191" s="305">
        <v>0</v>
      </c>
      <c r="DF191" s="305">
        <v>0</v>
      </c>
      <c r="DG191" s="305">
        <v>0</v>
      </c>
      <c r="DH191" s="309">
        <v>0</v>
      </c>
      <c r="DI191" s="309">
        <v>0</v>
      </c>
      <c r="DJ191" s="309">
        <v>0</v>
      </c>
      <c r="DK191" s="309">
        <v>0</v>
      </c>
      <c r="DL191" s="298">
        <v>0</v>
      </c>
      <c r="DM191" s="298">
        <v>0</v>
      </c>
      <c r="DN191" s="298">
        <v>0</v>
      </c>
      <c r="DO191" s="298">
        <v>0</v>
      </c>
      <c r="DP191" s="306">
        <v>0</v>
      </c>
      <c r="DQ191" s="306">
        <v>0</v>
      </c>
      <c r="DR191" s="306">
        <v>0</v>
      </c>
      <c r="DS191" s="306">
        <v>0</v>
      </c>
      <c r="DT191" s="297">
        <v>0</v>
      </c>
      <c r="DU191" s="297">
        <v>0</v>
      </c>
      <c r="DV191" s="297">
        <v>0</v>
      </c>
      <c r="DW191" s="297">
        <v>0</v>
      </c>
      <c r="DX191" s="306">
        <v>0</v>
      </c>
      <c r="DY191" s="306">
        <v>0</v>
      </c>
      <c r="DZ191" s="306">
        <v>0</v>
      </c>
      <c r="EA191" s="306">
        <v>0</v>
      </c>
      <c r="EB191" s="307">
        <v>0</v>
      </c>
      <c r="EC191" s="307">
        <v>1</v>
      </c>
    </row>
    <row r="192" spans="1:141" x14ac:dyDescent="0.35">
      <c r="A192" s="294">
        <v>17662</v>
      </c>
      <c r="B192" s="343">
        <v>42394</v>
      </c>
      <c r="C192" s="344">
        <v>0.625</v>
      </c>
      <c r="D192" s="294">
        <v>1</v>
      </c>
      <c r="E192" s="294">
        <v>0</v>
      </c>
      <c r="F192" s="294">
        <v>14</v>
      </c>
      <c r="G192" s="294">
        <v>155</v>
      </c>
      <c r="H192" s="294">
        <v>46</v>
      </c>
      <c r="I192" s="294" t="s">
        <v>758</v>
      </c>
      <c r="J192" s="296">
        <v>1</v>
      </c>
      <c r="K192" s="296">
        <v>0</v>
      </c>
      <c r="L192" s="296">
        <v>0</v>
      </c>
      <c r="M192" s="297">
        <v>0</v>
      </c>
      <c r="N192" s="297">
        <v>0</v>
      </c>
      <c r="O192" s="297">
        <v>1</v>
      </c>
      <c r="P192" s="298">
        <v>150</v>
      </c>
      <c r="Q192" s="299">
        <v>1</v>
      </c>
      <c r="R192" s="299">
        <v>0</v>
      </c>
      <c r="S192" s="299">
        <v>0</v>
      </c>
      <c r="T192" s="299">
        <v>0</v>
      </c>
      <c r="U192" s="300">
        <v>0</v>
      </c>
      <c r="V192" s="300">
        <v>0</v>
      </c>
      <c r="W192" s="300">
        <v>1</v>
      </c>
      <c r="X192" s="300">
        <v>0</v>
      </c>
      <c r="Y192" s="300">
        <v>0</v>
      </c>
      <c r="Z192" s="300">
        <v>0</v>
      </c>
      <c r="AA192" s="300">
        <v>0</v>
      </c>
      <c r="AB192" s="300">
        <v>0</v>
      </c>
      <c r="AC192" s="305">
        <v>0</v>
      </c>
      <c r="AD192" s="305">
        <v>0</v>
      </c>
      <c r="AE192" s="305">
        <v>0</v>
      </c>
      <c r="AF192" s="305">
        <v>1</v>
      </c>
      <c r="AG192" s="305">
        <v>0</v>
      </c>
      <c r="AH192" s="303">
        <v>0</v>
      </c>
      <c r="AI192" s="303">
        <v>0</v>
      </c>
      <c r="AJ192" s="303">
        <v>0</v>
      </c>
      <c r="AK192" s="303">
        <v>1</v>
      </c>
      <c r="AL192" s="303">
        <v>0</v>
      </c>
      <c r="AM192" s="304">
        <v>0</v>
      </c>
      <c r="AN192" s="304">
        <v>0</v>
      </c>
      <c r="AO192" s="304">
        <v>0</v>
      </c>
      <c r="AP192" s="304">
        <v>1</v>
      </c>
      <c r="AQ192" s="300">
        <v>0</v>
      </c>
      <c r="AR192" s="300">
        <v>1</v>
      </c>
      <c r="AS192" s="300">
        <v>0</v>
      </c>
      <c r="AT192" s="305">
        <v>1</v>
      </c>
      <c r="AU192" s="305">
        <v>0</v>
      </c>
      <c r="AV192" s="305">
        <v>0</v>
      </c>
      <c r="AW192" s="306">
        <v>0</v>
      </c>
      <c r="AX192" s="306">
        <v>0</v>
      </c>
      <c r="AY192" s="306">
        <v>1</v>
      </c>
      <c r="AZ192" s="306">
        <v>0</v>
      </c>
      <c r="BA192" s="306">
        <v>0</v>
      </c>
      <c r="BB192" s="305">
        <v>1</v>
      </c>
      <c r="BC192" s="305">
        <v>0</v>
      </c>
      <c r="BD192" s="305">
        <v>0</v>
      </c>
      <c r="BE192" s="305">
        <v>0</v>
      </c>
      <c r="BF192" s="300">
        <v>0</v>
      </c>
      <c r="BG192" s="300">
        <v>0</v>
      </c>
      <c r="BH192" s="300">
        <v>0</v>
      </c>
      <c r="BI192" s="300">
        <v>1</v>
      </c>
      <c r="BJ192" s="300">
        <v>0</v>
      </c>
      <c r="BK192" s="297">
        <v>0</v>
      </c>
      <c r="BL192" s="297">
        <v>1</v>
      </c>
      <c r="BM192" s="297">
        <v>0</v>
      </c>
      <c r="BN192" s="297">
        <v>0</v>
      </c>
      <c r="BO192" s="297">
        <v>0</v>
      </c>
      <c r="BP192" s="297">
        <v>1</v>
      </c>
      <c r="BQ192" s="297">
        <v>0</v>
      </c>
      <c r="BR192" s="297">
        <v>0</v>
      </c>
      <c r="BS192" s="305">
        <v>1</v>
      </c>
      <c r="BT192" s="305">
        <v>0</v>
      </c>
      <c r="BU192" s="305">
        <v>0</v>
      </c>
      <c r="BV192" s="305">
        <v>0</v>
      </c>
      <c r="BW192" s="307">
        <v>0</v>
      </c>
      <c r="BX192" s="307">
        <v>1</v>
      </c>
      <c r="BY192" s="307">
        <v>0</v>
      </c>
      <c r="BZ192" s="307">
        <v>0</v>
      </c>
      <c r="CA192" s="307">
        <v>0</v>
      </c>
      <c r="CB192" s="307">
        <v>1</v>
      </c>
      <c r="CC192" s="307">
        <v>0</v>
      </c>
      <c r="CD192" s="300">
        <v>0</v>
      </c>
      <c r="CE192" s="300">
        <v>1</v>
      </c>
      <c r="CF192" s="300">
        <v>0</v>
      </c>
      <c r="CG192" s="300">
        <v>0</v>
      </c>
      <c r="CH192" s="300">
        <v>0</v>
      </c>
      <c r="CI192" s="304">
        <v>1</v>
      </c>
      <c r="CJ192" s="304">
        <v>0</v>
      </c>
      <c r="CK192" s="297">
        <v>0</v>
      </c>
      <c r="CL192" s="297">
        <v>0</v>
      </c>
      <c r="CM192" s="297">
        <v>0</v>
      </c>
      <c r="CN192" s="297">
        <v>1</v>
      </c>
      <c r="CO192" s="307">
        <v>0</v>
      </c>
      <c r="CP192" s="307">
        <v>0</v>
      </c>
      <c r="CQ192" s="307">
        <v>1</v>
      </c>
      <c r="CR192" s="307">
        <v>0</v>
      </c>
      <c r="CS192" s="307">
        <v>0</v>
      </c>
      <c r="CT192" s="307">
        <v>0</v>
      </c>
      <c r="CU192" s="307">
        <v>1</v>
      </c>
      <c r="CV192" s="307">
        <v>0</v>
      </c>
      <c r="CW192" s="307">
        <v>0</v>
      </c>
      <c r="CX192" s="305">
        <v>0</v>
      </c>
      <c r="CY192" s="305">
        <v>1</v>
      </c>
      <c r="CZ192" s="303">
        <v>0</v>
      </c>
      <c r="DA192" s="303">
        <v>0</v>
      </c>
      <c r="DB192" s="303">
        <v>0</v>
      </c>
      <c r="DC192" s="303">
        <v>0</v>
      </c>
      <c r="DD192" s="305">
        <v>0</v>
      </c>
      <c r="DE192" s="305">
        <v>0</v>
      </c>
      <c r="DF192" s="305">
        <v>0</v>
      </c>
      <c r="DG192" s="305">
        <v>0</v>
      </c>
      <c r="DH192" s="309">
        <v>1</v>
      </c>
      <c r="DI192" s="309">
        <v>0</v>
      </c>
      <c r="DJ192" s="309">
        <v>0</v>
      </c>
      <c r="DK192" s="309">
        <v>1</v>
      </c>
      <c r="DL192" s="298">
        <v>0</v>
      </c>
      <c r="DM192" s="298">
        <v>0</v>
      </c>
      <c r="DN192" s="298">
        <v>0</v>
      </c>
      <c r="DO192" s="298">
        <v>0</v>
      </c>
      <c r="DP192" s="306">
        <v>0</v>
      </c>
      <c r="DQ192" s="306">
        <v>0</v>
      </c>
      <c r="DR192" s="306">
        <v>0</v>
      </c>
      <c r="DS192" s="306">
        <v>0</v>
      </c>
      <c r="DT192" s="297">
        <v>0</v>
      </c>
      <c r="DU192" s="297">
        <v>0</v>
      </c>
      <c r="DV192" s="297">
        <v>0</v>
      </c>
      <c r="DW192" s="297">
        <v>0</v>
      </c>
      <c r="DX192" s="306">
        <v>0</v>
      </c>
      <c r="DY192" s="306">
        <v>0</v>
      </c>
      <c r="DZ192" s="306">
        <v>0</v>
      </c>
      <c r="EA192" s="306">
        <v>0</v>
      </c>
      <c r="EB192" s="307">
        <v>0</v>
      </c>
      <c r="EC192" s="307">
        <v>1</v>
      </c>
    </row>
    <row r="193" spans="1:134" x14ac:dyDescent="0.35">
      <c r="A193" s="294">
        <v>0</v>
      </c>
      <c r="B193" s="343">
        <v>42395</v>
      </c>
      <c r="C193" s="344">
        <v>0.625</v>
      </c>
      <c r="D193" s="294">
        <v>1</v>
      </c>
      <c r="E193" s="294">
        <v>0</v>
      </c>
      <c r="F193" s="294">
        <v>22</v>
      </c>
      <c r="G193" s="294">
        <v>162</v>
      </c>
      <c r="H193" s="294">
        <v>57</v>
      </c>
      <c r="I193" s="294" t="s">
        <v>758</v>
      </c>
      <c r="J193" s="296">
        <v>1</v>
      </c>
      <c r="K193" s="296">
        <v>0</v>
      </c>
      <c r="L193" s="296">
        <v>0</v>
      </c>
      <c r="M193" s="297">
        <v>1</v>
      </c>
      <c r="N193" s="297">
        <v>0</v>
      </c>
      <c r="O193" s="297">
        <v>0</v>
      </c>
      <c r="P193" s="298">
        <v>150</v>
      </c>
      <c r="Q193" s="299">
        <v>0</v>
      </c>
      <c r="R193" s="299">
        <v>0</v>
      </c>
      <c r="S193" s="299">
        <v>1</v>
      </c>
      <c r="T193" s="299">
        <v>0</v>
      </c>
      <c r="U193" s="300">
        <v>0</v>
      </c>
      <c r="V193" s="300">
        <v>1</v>
      </c>
      <c r="W193" s="300">
        <v>0</v>
      </c>
      <c r="X193" s="300">
        <v>0</v>
      </c>
      <c r="Y193" s="300">
        <v>0</v>
      </c>
      <c r="Z193" s="300">
        <v>0</v>
      </c>
      <c r="AA193" s="300">
        <v>0</v>
      </c>
      <c r="AB193" s="300">
        <v>0</v>
      </c>
      <c r="AC193" s="305">
        <v>0</v>
      </c>
      <c r="AD193" s="305">
        <v>0</v>
      </c>
      <c r="AE193" s="305">
        <v>0</v>
      </c>
      <c r="AF193" s="305">
        <v>1</v>
      </c>
      <c r="AG193" s="305">
        <v>0</v>
      </c>
      <c r="AH193" s="303">
        <v>0</v>
      </c>
      <c r="AI193" s="303">
        <v>1</v>
      </c>
      <c r="AJ193" s="303">
        <v>0</v>
      </c>
      <c r="AK193" s="303">
        <v>0</v>
      </c>
      <c r="AL193" s="303">
        <v>0</v>
      </c>
      <c r="AM193" s="304">
        <v>0</v>
      </c>
      <c r="AN193" s="304">
        <v>0</v>
      </c>
      <c r="AO193" s="304">
        <v>1</v>
      </c>
      <c r="AP193" s="304">
        <v>0</v>
      </c>
      <c r="AQ193" s="300">
        <v>1</v>
      </c>
      <c r="AR193" s="300">
        <v>0</v>
      </c>
      <c r="AS193" s="300">
        <v>0</v>
      </c>
      <c r="AT193" s="305">
        <v>1</v>
      </c>
      <c r="AU193" s="305">
        <v>0</v>
      </c>
      <c r="AV193" s="305">
        <v>0</v>
      </c>
      <c r="AW193" s="306">
        <v>0</v>
      </c>
      <c r="AX193" s="306">
        <v>0</v>
      </c>
      <c r="AY193" s="306">
        <v>1</v>
      </c>
      <c r="AZ193" s="306">
        <v>0</v>
      </c>
      <c r="BA193" s="306">
        <v>0</v>
      </c>
      <c r="BB193" s="305">
        <v>1</v>
      </c>
      <c r="BC193" s="305">
        <v>0</v>
      </c>
      <c r="BD193" s="305">
        <v>0</v>
      </c>
      <c r="BE193" s="305">
        <v>0</v>
      </c>
      <c r="BF193" s="300">
        <v>0</v>
      </c>
      <c r="BG193" s="300">
        <v>1</v>
      </c>
      <c r="BH193" s="300">
        <v>0</v>
      </c>
      <c r="BI193" s="300">
        <v>0</v>
      </c>
      <c r="BJ193" s="300">
        <v>0</v>
      </c>
      <c r="BK193" s="297">
        <v>0</v>
      </c>
      <c r="BL193" s="297">
        <v>0</v>
      </c>
      <c r="BM193" s="297">
        <v>1</v>
      </c>
      <c r="BN193" s="297">
        <v>0</v>
      </c>
      <c r="BO193" s="297">
        <v>0</v>
      </c>
      <c r="BP193" s="297">
        <v>0</v>
      </c>
      <c r="BQ193" s="297">
        <v>0</v>
      </c>
      <c r="BR193" s="297">
        <v>1</v>
      </c>
      <c r="BS193" s="305">
        <v>0</v>
      </c>
      <c r="BT193" s="305">
        <v>0</v>
      </c>
      <c r="BU193" s="305">
        <v>0</v>
      </c>
      <c r="BV193" s="305">
        <v>0</v>
      </c>
      <c r="BW193" s="307">
        <v>0</v>
      </c>
      <c r="BX193" s="307">
        <v>1</v>
      </c>
      <c r="BY193" s="307">
        <v>0</v>
      </c>
      <c r="BZ193" s="307">
        <v>0</v>
      </c>
      <c r="CA193" s="307">
        <v>0</v>
      </c>
      <c r="CB193" s="307">
        <v>1</v>
      </c>
      <c r="CC193" s="307">
        <v>0</v>
      </c>
      <c r="CD193" s="300">
        <v>0</v>
      </c>
      <c r="CE193" s="300">
        <v>1</v>
      </c>
      <c r="CF193" s="300">
        <v>0</v>
      </c>
      <c r="CG193" s="300">
        <v>0</v>
      </c>
      <c r="CH193" s="300">
        <v>0</v>
      </c>
      <c r="CI193" s="304">
        <v>1</v>
      </c>
      <c r="CJ193" s="304">
        <v>0</v>
      </c>
      <c r="CK193" s="297">
        <v>0</v>
      </c>
      <c r="CL193" s="297">
        <v>1</v>
      </c>
      <c r="CM193" s="297">
        <v>0</v>
      </c>
      <c r="CN193" s="297">
        <v>0</v>
      </c>
      <c r="CO193" s="307">
        <v>1</v>
      </c>
      <c r="CP193" s="307">
        <v>0</v>
      </c>
      <c r="CQ193" s="307">
        <v>0</v>
      </c>
      <c r="CR193" s="307">
        <v>0</v>
      </c>
      <c r="CS193" s="307">
        <v>1</v>
      </c>
      <c r="CT193" s="307">
        <v>0</v>
      </c>
      <c r="CU193" s="307">
        <v>0</v>
      </c>
      <c r="CV193" s="307">
        <v>0</v>
      </c>
      <c r="CW193" s="307">
        <v>0</v>
      </c>
      <c r="CX193" s="305">
        <v>0</v>
      </c>
      <c r="CY193" s="305">
        <v>1</v>
      </c>
      <c r="CZ193" s="303">
        <v>1</v>
      </c>
      <c r="DA193" s="303">
        <v>0</v>
      </c>
      <c r="DB193" s="303">
        <v>1</v>
      </c>
      <c r="DC193" s="303">
        <v>0</v>
      </c>
      <c r="DD193" s="305">
        <v>0</v>
      </c>
      <c r="DE193" s="305">
        <v>0</v>
      </c>
      <c r="DF193" s="305">
        <v>0</v>
      </c>
      <c r="DG193" s="305">
        <v>0</v>
      </c>
      <c r="DH193" s="309">
        <v>0</v>
      </c>
      <c r="DI193" s="309">
        <v>0</v>
      </c>
      <c r="DJ193" s="309">
        <v>0</v>
      </c>
      <c r="DK193" s="309">
        <v>0</v>
      </c>
      <c r="DL193" s="298">
        <v>0</v>
      </c>
      <c r="DM193" s="298">
        <v>0</v>
      </c>
      <c r="DN193" s="298">
        <v>0</v>
      </c>
      <c r="DO193" s="298">
        <v>0</v>
      </c>
      <c r="DP193" s="306">
        <v>0</v>
      </c>
      <c r="DQ193" s="306">
        <v>0</v>
      </c>
      <c r="DR193" s="306">
        <v>0</v>
      </c>
      <c r="DS193" s="306">
        <v>0</v>
      </c>
      <c r="DT193" s="297">
        <v>0</v>
      </c>
      <c r="DU193" s="297">
        <v>0</v>
      </c>
      <c r="DV193" s="297">
        <v>0</v>
      </c>
      <c r="DW193" s="297">
        <v>0</v>
      </c>
      <c r="DX193" s="306">
        <v>0</v>
      </c>
      <c r="DY193" s="306">
        <v>0</v>
      </c>
      <c r="DZ193" s="306">
        <v>0</v>
      </c>
      <c r="EA193" s="306">
        <v>0</v>
      </c>
      <c r="EB193" s="307">
        <v>0</v>
      </c>
      <c r="EC193" s="307">
        <v>1</v>
      </c>
    </row>
    <row r="194" spans="1:134" x14ac:dyDescent="0.35">
      <c r="A194" s="294">
        <v>0</v>
      </c>
      <c r="B194" s="343">
        <v>42395</v>
      </c>
      <c r="C194" s="344">
        <v>0.61458333333333337</v>
      </c>
      <c r="D194" s="294">
        <v>0</v>
      </c>
      <c r="E194" s="294">
        <v>1</v>
      </c>
      <c r="F194" s="294">
        <v>53</v>
      </c>
      <c r="G194" s="294">
        <v>186</v>
      </c>
      <c r="H194" s="294">
        <v>92</v>
      </c>
      <c r="I194" s="294" t="s">
        <v>758</v>
      </c>
      <c r="J194" s="296">
        <v>1</v>
      </c>
      <c r="K194" s="296">
        <v>0</v>
      </c>
      <c r="L194" s="296">
        <v>0</v>
      </c>
      <c r="M194" s="297">
        <v>1</v>
      </c>
      <c r="N194" s="297">
        <v>0</v>
      </c>
      <c r="O194" s="297">
        <v>0</v>
      </c>
      <c r="P194" s="298">
        <v>180</v>
      </c>
      <c r="Q194" s="299">
        <v>0</v>
      </c>
      <c r="R194" s="299">
        <v>0</v>
      </c>
      <c r="S194" s="299">
        <v>0</v>
      </c>
      <c r="T194" s="299">
        <v>1</v>
      </c>
      <c r="U194" s="300">
        <v>0</v>
      </c>
      <c r="V194" s="300">
        <v>1</v>
      </c>
      <c r="W194" s="300">
        <v>0</v>
      </c>
      <c r="X194" s="300">
        <v>0</v>
      </c>
      <c r="Y194" s="300">
        <v>0</v>
      </c>
      <c r="Z194" s="300">
        <v>0</v>
      </c>
      <c r="AA194" s="300">
        <v>0</v>
      </c>
      <c r="AB194" s="300">
        <v>0</v>
      </c>
      <c r="AC194" s="305">
        <v>0</v>
      </c>
      <c r="AD194" s="305">
        <v>0</v>
      </c>
      <c r="AE194" s="305">
        <v>1</v>
      </c>
      <c r="AF194" s="305">
        <v>0</v>
      </c>
      <c r="AG194" s="305">
        <v>0</v>
      </c>
      <c r="AH194" s="303">
        <v>1</v>
      </c>
      <c r="AI194" s="303">
        <v>0</v>
      </c>
      <c r="AJ194" s="303">
        <v>0</v>
      </c>
      <c r="AK194" s="303">
        <v>0</v>
      </c>
      <c r="AL194" s="303">
        <v>0</v>
      </c>
      <c r="AM194" s="304">
        <v>0</v>
      </c>
      <c r="AN194" s="304">
        <v>1</v>
      </c>
      <c r="AO194" s="304">
        <v>0</v>
      </c>
      <c r="AP194" s="304">
        <v>0</v>
      </c>
      <c r="AQ194" s="300">
        <v>0</v>
      </c>
      <c r="AR194" s="300">
        <v>1</v>
      </c>
      <c r="AS194" s="300">
        <v>0</v>
      </c>
      <c r="AT194" s="305">
        <v>1</v>
      </c>
      <c r="AU194" s="305">
        <v>0</v>
      </c>
      <c r="AV194" s="305">
        <v>0</v>
      </c>
      <c r="AW194" s="306">
        <v>0</v>
      </c>
      <c r="AX194" s="306">
        <v>0</v>
      </c>
      <c r="AY194" s="306">
        <v>0</v>
      </c>
      <c r="AZ194" s="306">
        <v>1</v>
      </c>
      <c r="BA194" s="306">
        <v>0</v>
      </c>
      <c r="BB194" s="305">
        <v>1</v>
      </c>
      <c r="BC194" s="305">
        <v>0</v>
      </c>
      <c r="BD194" s="305">
        <v>0</v>
      </c>
      <c r="BE194" s="305">
        <v>0</v>
      </c>
      <c r="BF194" s="300">
        <v>0</v>
      </c>
      <c r="BG194" s="300">
        <v>0</v>
      </c>
      <c r="BH194" s="300">
        <v>0</v>
      </c>
      <c r="BI194" s="300">
        <v>1</v>
      </c>
      <c r="BJ194" s="300">
        <v>0</v>
      </c>
      <c r="BK194" s="297">
        <v>0</v>
      </c>
      <c r="BL194" s="297">
        <v>0</v>
      </c>
      <c r="BM194" s="297">
        <v>1</v>
      </c>
      <c r="BN194" s="297">
        <v>0</v>
      </c>
      <c r="BO194" s="297">
        <v>0</v>
      </c>
      <c r="BP194" s="297">
        <v>0</v>
      </c>
      <c r="BQ194" s="297">
        <v>0</v>
      </c>
      <c r="BR194" s="297">
        <v>0</v>
      </c>
      <c r="BS194" s="305">
        <v>0</v>
      </c>
      <c r="BT194" s="305">
        <v>0</v>
      </c>
      <c r="BU194" s="305">
        <v>1</v>
      </c>
      <c r="BV194" s="305">
        <v>0</v>
      </c>
      <c r="BW194" s="307">
        <v>0</v>
      </c>
      <c r="BX194" s="307">
        <v>1</v>
      </c>
      <c r="BY194" s="307">
        <v>0</v>
      </c>
      <c r="BZ194" s="307">
        <v>0</v>
      </c>
      <c r="CA194" s="307">
        <v>0</v>
      </c>
      <c r="CB194" s="307">
        <v>0</v>
      </c>
      <c r="CC194" s="307">
        <v>1</v>
      </c>
      <c r="CD194" s="300">
        <v>0</v>
      </c>
      <c r="CE194" s="300">
        <v>0</v>
      </c>
      <c r="CF194" s="300">
        <v>1</v>
      </c>
      <c r="CG194" s="300">
        <v>0</v>
      </c>
      <c r="CH194" s="300">
        <v>0</v>
      </c>
      <c r="CI194" s="304">
        <v>1</v>
      </c>
      <c r="CJ194" s="304">
        <v>0</v>
      </c>
      <c r="CK194" s="297">
        <v>0</v>
      </c>
      <c r="CL194" s="297">
        <v>1</v>
      </c>
      <c r="CM194" s="297">
        <v>0</v>
      </c>
      <c r="CN194" s="297">
        <v>0</v>
      </c>
      <c r="CO194" s="307">
        <v>1</v>
      </c>
      <c r="CP194" s="307">
        <v>0</v>
      </c>
      <c r="CQ194" s="307">
        <v>0</v>
      </c>
      <c r="CZ194" s="303">
        <v>1</v>
      </c>
      <c r="DA194" s="303">
        <v>0</v>
      </c>
      <c r="DB194" s="303">
        <v>1</v>
      </c>
      <c r="DC194" s="303">
        <v>0</v>
      </c>
      <c r="DD194" s="305">
        <v>0</v>
      </c>
      <c r="DE194" s="305">
        <v>0</v>
      </c>
      <c r="DF194" s="305">
        <v>0</v>
      </c>
      <c r="DG194" s="305">
        <v>0</v>
      </c>
      <c r="DH194" s="309">
        <v>0</v>
      </c>
      <c r="DI194" s="309">
        <v>0</v>
      </c>
      <c r="DJ194" s="309">
        <v>0</v>
      </c>
      <c r="DK194" s="309">
        <v>0</v>
      </c>
      <c r="DL194" s="298">
        <v>0</v>
      </c>
      <c r="DM194" s="298">
        <v>0</v>
      </c>
      <c r="DN194" s="298">
        <v>0</v>
      </c>
      <c r="DO194" s="298">
        <v>0</v>
      </c>
      <c r="DP194" s="306">
        <v>0</v>
      </c>
      <c r="DQ194" s="306">
        <v>0</v>
      </c>
      <c r="DR194" s="306">
        <v>0</v>
      </c>
      <c r="DS194" s="306">
        <v>0</v>
      </c>
      <c r="DT194" s="297">
        <v>0</v>
      </c>
      <c r="DU194" s="297">
        <v>0</v>
      </c>
      <c r="DV194" s="297">
        <v>0</v>
      </c>
      <c r="DW194" s="297">
        <v>0</v>
      </c>
      <c r="DX194" s="306">
        <v>0</v>
      </c>
      <c r="DY194" s="306">
        <v>0</v>
      </c>
      <c r="DZ194" s="306">
        <v>0</v>
      </c>
      <c r="EA194" s="306">
        <v>0</v>
      </c>
      <c r="EB194" s="307">
        <v>0</v>
      </c>
      <c r="EC194" s="307">
        <v>1</v>
      </c>
    </row>
    <row r="195" spans="1:134" x14ac:dyDescent="0.35">
      <c r="A195" s="294">
        <v>17653</v>
      </c>
      <c r="B195" s="343">
        <v>42394</v>
      </c>
      <c r="C195" s="344">
        <v>0.5</v>
      </c>
      <c r="D195" s="294">
        <v>1</v>
      </c>
      <c r="E195" s="294">
        <v>0</v>
      </c>
      <c r="F195" s="294">
        <v>45</v>
      </c>
      <c r="G195" s="294">
        <v>152</v>
      </c>
      <c r="H195" s="294">
        <v>68</v>
      </c>
      <c r="I195" s="294" t="s">
        <v>758</v>
      </c>
      <c r="J195" s="296">
        <v>1</v>
      </c>
      <c r="K195" s="296">
        <v>0</v>
      </c>
      <c r="L195" s="296">
        <v>0</v>
      </c>
      <c r="M195" s="297">
        <v>0</v>
      </c>
      <c r="N195" s="297">
        <v>1</v>
      </c>
      <c r="O195" s="297">
        <v>0</v>
      </c>
      <c r="P195" s="298">
        <v>150</v>
      </c>
      <c r="Q195" s="299">
        <v>1</v>
      </c>
      <c r="R195" s="299">
        <v>0</v>
      </c>
      <c r="S195" s="299">
        <v>0</v>
      </c>
      <c r="T195" s="299">
        <v>0</v>
      </c>
      <c r="U195" s="300">
        <v>1</v>
      </c>
      <c r="V195" s="300">
        <v>0</v>
      </c>
      <c r="W195" s="300">
        <v>0</v>
      </c>
      <c r="X195" s="300">
        <v>0</v>
      </c>
      <c r="Y195" s="300">
        <v>0</v>
      </c>
      <c r="Z195" s="300">
        <v>0</v>
      </c>
      <c r="AA195" s="300">
        <v>0</v>
      </c>
      <c r="AB195" s="300">
        <v>0</v>
      </c>
      <c r="AC195" s="305">
        <v>0</v>
      </c>
      <c r="AD195" s="305">
        <v>0</v>
      </c>
      <c r="AE195" s="305">
        <v>1</v>
      </c>
      <c r="AF195" s="305">
        <v>0</v>
      </c>
      <c r="AG195" s="305">
        <v>0</v>
      </c>
      <c r="AH195" s="303">
        <v>0</v>
      </c>
      <c r="AI195" s="303">
        <v>1</v>
      </c>
      <c r="AJ195" s="303">
        <v>0</v>
      </c>
      <c r="AK195" s="303">
        <v>0</v>
      </c>
      <c r="AL195" s="303">
        <v>0</v>
      </c>
      <c r="AM195" s="304">
        <v>0</v>
      </c>
      <c r="AN195" s="304">
        <v>1</v>
      </c>
      <c r="AO195" s="304">
        <v>0</v>
      </c>
      <c r="AP195" s="304">
        <v>0</v>
      </c>
      <c r="AQ195" s="300">
        <v>0</v>
      </c>
      <c r="AR195" s="300">
        <v>1</v>
      </c>
      <c r="AS195" s="300">
        <v>0</v>
      </c>
      <c r="AT195" s="305">
        <v>1</v>
      </c>
      <c r="AU195" s="305">
        <v>0</v>
      </c>
      <c r="AV195" s="305">
        <v>0</v>
      </c>
      <c r="AW195" s="306">
        <v>0</v>
      </c>
      <c r="AX195" s="306">
        <v>0</v>
      </c>
      <c r="AY195" s="306">
        <v>0</v>
      </c>
      <c r="AZ195" s="306">
        <v>1</v>
      </c>
      <c r="BA195" s="306">
        <v>0</v>
      </c>
      <c r="BB195" s="305">
        <v>1</v>
      </c>
      <c r="BC195" s="305">
        <v>0</v>
      </c>
      <c r="BD195" s="305">
        <v>0</v>
      </c>
      <c r="BE195" s="305">
        <v>0</v>
      </c>
      <c r="BF195" s="300">
        <v>0</v>
      </c>
      <c r="BG195" s="300">
        <v>0</v>
      </c>
      <c r="BH195" s="300">
        <v>1</v>
      </c>
      <c r="BI195" s="300">
        <v>0</v>
      </c>
      <c r="BJ195" s="300">
        <v>0</v>
      </c>
      <c r="BK195" s="297">
        <v>0</v>
      </c>
      <c r="BL195" s="297">
        <v>0</v>
      </c>
      <c r="BM195" s="297">
        <v>0</v>
      </c>
      <c r="BN195" s="297">
        <v>0</v>
      </c>
      <c r="BO195" s="297">
        <v>1</v>
      </c>
      <c r="BP195" s="297">
        <v>0</v>
      </c>
      <c r="BQ195" s="297">
        <v>0</v>
      </c>
      <c r="BR195" s="297">
        <v>0</v>
      </c>
      <c r="BS195" s="305">
        <v>1</v>
      </c>
      <c r="BT195" s="305">
        <v>0</v>
      </c>
      <c r="BU195" s="305">
        <v>0</v>
      </c>
      <c r="BV195" s="305">
        <v>0</v>
      </c>
      <c r="BW195" s="307">
        <v>0</v>
      </c>
      <c r="BX195" s="307">
        <v>0</v>
      </c>
      <c r="BY195" s="307">
        <v>0</v>
      </c>
      <c r="BZ195" s="307">
        <v>0</v>
      </c>
      <c r="CA195" s="307">
        <v>1</v>
      </c>
      <c r="CB195" s="307">
        <v>0</v>
      </c>
      <c r="CC195" s="307">
        <v>1</v>
      </c>
      <c r="CD195" s="300">
        <v>0</v>
      </c>
      <c r="CE195" s="300">
        <v>1</v>
      </c>
      <c r="CF195" s="300">
        <v>0</v>
      </c>
      <c r="CG195" s="300">
        <v>0</v>
      </c>
      <c r="CH195" s="300">
        <v>0</v>
      </c>
      <c r="CI195" s="304">
        <v>1</v>
      </c>
      <c r="CJ195" s="304">
        <v>0</v>
      </c>
      <c r="CK195" s="297">
        <v>0</v>
      </c>
      <c r="CL195" s="297">
        <v>0</v>
      </c>
      <c r="CM195" s="297">
        <v>1</v>
      </c>
      <c r="CN195" s="297">
        <v>0</v>
      </c>
      <c r="CO195" s="307">
        <v>0</v>
      </c>
      <c r="CP195" s="307">
        <v>1</v>
      </c>
      <c r="CQ195" s="307">
        <v>0</v>
      </c>
      <c r="CR195" s="307">
        <v>0</v>
      </c>
      <c r="CS195" s="307">
        <v>0</v>
      </c>
      <c r="CT195" s="307">
        <v>0</v>
      </c>
      <c r="CU195" s="307">
        <v>1</v>
      </c>
      <c r="CV195" s="307">
        <v>0</v>
      </c>
      <c r="CW195" s="307">
        <v>0</v>
      </c>
      <c r="CX195" s="305">
        <v>0</v>
      </c>
      <c r="CY195" s="305">
        <v>1</v>
      </c>
      <c r="CZ195" s="303">
        <v>1</v>
      </c>
      <c r="DA195" s="303">
        <v>0</v>
      </c>
      <c r="DB195" s="303">
        <v>0</v>
      </c>
      <c r="DC195" s="303">
        <v>1</v>
      </c>
      <c r="DD195" s="305">
        <v>0</v>
      </c>
      <c r="DE195" s="305">
        <v>0</v>
      </c>
      <c r="DF195" s="305">
        <v>0</v>
      </c>
      <c r="DG195" s="305">
        <v>0</v>
      </c>
      <c r="DH195" s="309">
        <v>0</v>
      </c>
      <c r="DI195" s="309">
        <v>0</v>
      </c>
      <c r="DJ195" s="309">
        <v>0</v>
      </c>
      <c r="DK195" s="309">
        <v>0</v>
      </c>
      <c r="DL195" s="298">
        <v>0</v>
      </c>
      <c r="DM195" s="298">
        <v>0</v>
      </c>
      <c r="DN195" s="298">
        <v>0</v>
      </c>
      <c r="DO195" s="298">
        <v>0</v>
      </c>
      <c r="DP195" s="306">
        <v>0</v>
      </c>
      <c r="DQ195" s="306">
        <v>0</v>
      </c>
      <c r="DR195" s="306">
        <v>0</v>
      </c>
      <c r="DS195" s="306">
        <v>0</v>
      </c>
      <c r="DT195" s="297">
        <v>0</v>
      </c>
      <c r="DU195" s="297">
        <v>0</v>
      </c>
      <c r="DV195" s="297">
        <v>0</v>
      </c>
      <c r="DW195" s="297">
        <v>0</v>
      </c>
      <c r="DX195" s="306">
        <v>0</v>
      </c>
      <c r="DY195" s="306">
        <v>0</v>
      </c>
      <c r="DZ195" s="306">
        <v>0</v>
      </c>
      <c r="EA195" s="306">
        <v>0</v>
      </c>
      <c r="EB195" s="307">
        <v>0</v>
      </c>
      <c r="EC195" s="307">
        <v>1</v>
      </c>
    </row>
    <row r="196" spans="1:134" x14ac:dyDescent="0.35">
      <c r="A196" s="294">
        <v>17477</v>
      </c>
      <c r="B196" s="294" t="s">
        <v>791</v>
      </c>
      <c r="C196" s="344">
        <v>0.5</v>
      </c>
      <c r="D196" s="294">
        <v>1</v>
      </c>
      <c r="E196" s="294">
        <v>0</v>
      </c>
      <c r="F196" s="294">
        <v>50</v>
      </c>
      <c r="G196" s="294">
        <v>163</v>
      </c>
      <c r="H196" s="294">
        <v>58</v>
      </c>
      <c r="I196" s="294" t="s">
        <v>758</v>
      </c>
      <c r="J196" s="296">
        <v>1</v>
      </c>
      <c r="K196" s="296">
        <v>0</v>
      </c>
      <c r="L196" s="296">
        <v>0</v>
      </c>
      <c r="M196" s="297">
        <v>0</v>
      </c>
      <c r="N196" s="297">
        <v>1</v>
      </c>
      <c r="O196" s="297">
        <v>0</v>
      </c>
      <c r="P196" s="298">
        <v>0</v>
      </c>
      <c r="Q196" s="299">
        <v>0</v>
      </c>
      <c r="R196" s="299">
        <v>0</v>
      </c>
      <c r="S196" s="299">
        <v>0</v>
      </c>
      <c r="T196" s="299">
        <v>1</v>
      </c>
      <c r="U196" s="300">
        <v>1</v>
      </c>
      <c r="V196" s="300">
        <v>0</v>
      </c>
      <c r="W196" s="300">
        <v>0</v>
      </c>
      <c r="X196" s="300">
        <v>0</v>
      </c>
      <c r="Y196" s="300">
        <v>0</v>
      </c>
      <c r="Z196" s="300">
        <v>0</v>
      </c>
      <c r="AA196" s="300">
        <v>0</v>
      </c>
      <c r="AB196" s="300">
        <v>0</v>
      </c>
      <c r="AC196" s="305">
        <v>0</v>
      </c>
      <c r="AD196" s="305">
        <v>0</v>
      </c>
      <c r="AE196" s="305">
        <v>1</v>
      </c>
      <c r="AF196" s="305">
        <v>0</v>
      </c>
      <c r="AG196" s="305">
        <v>0</v>
      </c>
      <c r="AH196" s="303">
        <v>1</v>
      </c>
      <c r="AI196" s="303">
        <v>0</v>
      </c>
      <c r="AJ196" s="303">
        <v>0</v>
      </c>
      <c r="AK196" s="303">
        <v>0</v>
      </c>
      <c r="AL196" s="303">
        <v>0</v>
      </c>
      <c r="AM196" s="304">
        <v>1</v>
      </c>
      <c r="AN196" s="304">
        <v>0</v>
      </c>
      <c r="AO196" s="304">
        <v>0</v>
      </c>
      <c r="AP196" s="304">
        <v>1</v>
      </c>
      <c r="AQ196" s="300">
        <v>1</v>
      </c>
      <c r="AR196" s="300">
        <v>1</v>
      </c>
      <c r="AS196" s="300">
        <v>0</v>
      </c>
      <c r="AT196" s="305">
        <v>1</v>
      </c>
      <c r="AU196" s="305">
        <v>0</v>
      </c>
      <c r="AV196" s="305">
        <v>0</v>
      </c>
      <c r="AW196" s="306">
        <v>0</v>
      </c>
      <c r="AX196" s="306">
        <v>0</v>
      </c>
      <c r="AY196" s="306">
        <v>1</v>
      </c>
      <c r="AZ196" s="306">
        <v>0</v>
      </c>
      <c r="BA196" s="306">
        <v>0</v>
      </c>
      <c r="BB196" s="305">
        <v>1</v>
      </c>
      <c r="BC196" s="305">
        <v>0</v>
      </c>
      <c r="BD196" s="305">
        <v>0</v>
      </c>
      <c r="BE196" s="305">
        <v>0</v>
      </c>
      <c r="BF196" s="300">
        <v>0</v>
      </c>
      <c r="BG196" s="300">
        <v>0</v>
      </c>
      <c r="BH196" s="300">
        <v>1</v>
      </c>
      <c r="BI196" s="300">
        <v>0</v>
      </c>
      <c r="BJ196" s="300">
        <v>0</v>
      </c>
      <c r="BK196" s="297">
        <v>0</v>
      </c>
      <c r="BL196" s="297">
        <v>0</v>
      </c>
      <c r="BM196" s="297">
        <v>1</v>
      </c>
      <c r="BN196" s="297">
        <v>0</v>
      </c>
      <c r="BO196" s="297">
        <v>0</v>
      </c>
      <c r="BP196" s="297">
        <v>1</v>
      </c>
      <c r="BQ196" s="297">
        <v>0</v>
      </c>
      <c r="BR196" s="297">
        <v>0</v>
      </c>
      <c r="BS196" s="305">
        <v>1</v>
      </c>
      <c r="BT196" s="305">
        <v>0</v>
      </c>
      <c r="BU196" s="305">
        <v>0</v>
      </c>
      <c r="BV196" s="305">
        <v>0</v>
      </c>
      <c r="BW196" s="307">
        <v>0</v>
      </c>
      <c r="BX196" s="307">
        <v>0</v>
      </c>
      <c r="BY196" s="307">
        <v>0</v>
      </c>
      <c r="BZ196" s="307">
        <v>0</v>
      </c>
      <c r="CA196" s="307">
        <v>1</v>
      </c>
      <c r="CB196" s="307">
        <v>0</v>
      </c>
      <c r="CC196" s="307">
        <v>1</v>
      </c>
      <c r="CD196" s="300">
        <v>0</v>
      </c>
      <c r="CE196" s="300">
        <v>0</v>
      </c>
      <c r="CF196" s="300">
        <v>1</v>
      </c>
      <c r="CG196" s="300">
        <v>0</v>
      </c>
      <c r="CH196" s="300">
        <v>0</v>
      </c>
      <c r="CI196" s="304">
        <v>1</v>
      </c>
      <c r="CJ196" s="304">
        <v>0</v>
      </c>
      <c r="CK196" s="297">
        <v>0</v>
      </c>
      <c r="CL196" s="297">
        <v>0</v>
      </c>
      <c r="CM196" s="297">
        <v>1</v>
      </c>
      <c r="CN196" s="297">
        <v>0</v>
      </c>
      <c r="CO196" s="307">
        <v>1</v>
      </c>
      <c r="CP196" s="307">
        <v>0</v>
      </c>
      <c r="CQ196" s="307">
        <v>0</v>
      </c>
      <c r="CR196" s="307">
        <v>0</v>
      </c>
      <c r="CS196" s="307">
        <v>0</v>
      </c>
      <c r="CT196" s="307">
        <v>0</v>
      </c>
      <c r="CU196" s="307">
        <v>0</v>
      </c>
      <c r="CV196" s="307">
        <v>1</v>
      </c>
      <c r="CW196" s="307">
        <v>0</v>
      </c>
      <c r="CX196" s="305">
        <v>0</v>
      </c>
      <c r="CY196" s="305">
        <v>1</v>
      </c>
      <c r="CZ196" s="303">
        <v>1</v>
      </c>
      <c r="DA196" s="303">
        <v>0</v>
      </c>
      <c r="DB196" s="303">
        <v>0</v>
      </c>
      <c r="DC196" s="303">
        <v>1</v>
      </c>
      <c r="DD196" s="305">
        <v>0</v>
      </c>
      <c r="DE196" s="305">
        <v>0</v>
      </c>
      <c r="DF196" s="305">
        <v>0</v>
      </c>
      <c r="DG196" s="305">
        <v>0</v>
      </c>
      <c r="DH196" s="309">
        <v>0</v>
      </c>
      <c r="DI196" s="309">
        <v>0</v>
      </c>
      <c r="DJ196" s="309">
        <v>0</v>
      </c>
      <c r="DK196" s="309">
        <v>0</v>
      </c>
      <c r="DL196" s="298">
        <v>0</v>
      </c>
      <c r="DM196" s="298">
        <v>0</v>
      </c>
      <c r="DN196" s="298">
        <v>0</v>
      </c>
      <c r="DO196" s="298">
        <v>0</v>
      </c>
      <c r="DP196" s="306">
        <v>0</v>
      </c>
      <c r="DQ196" s="306">
        <v>0</v>
      </c>
      <c r="DR196" s="306">
        <v>0</v>
      </c>
      <c r="DS196" s="306">
        <v>0</v>
      </c>
      <c r="DT196" s="297">
        <v>0</v>
      </c>
      <c r="DU196" s="297">
        <v>0</v>
      </c>
      <c r="DV196" s="297">
        <v>0</v>
      </c>
      <c r="DW196" s="297">
        <v>0</v>
      </c>
      <c r="DX196" s="306">
        <v>0</v>
      </c>
      <c r="DY196" s="306">
        <v>0</v>
      </c>
      <c r="DZ196" s="306">
        <v>0</v>
      </c>
      <c r="EA196" s="306">
        <v>0</v>
      </c>
      <c r="EB196" s="307">
        <v>0</v>
      </c>
      <c r="EC196" s="307">
        <v>1</v>
      </c>
    </row>
    <row r="197" spans="1:134" x14ac:dyDescent="0.35">
      <c r="A197" s="294">
        <v>17493</v>
      </c>
      <c r="B197" s="343">
        <v>42389</v>
      </c>
      <c r="C197" s="344">
        <v>0.72916666666666663</v>
      </c>
      <c r="D197" s="294">
        <v>0</v>
      </c>
      <c r="E197" s="294">
        <v>1</v>
      </c>
      <c r="F197" s="294">
        <v>49</v>
      </c>
      <c r="G197" s="294">
        <v>180</v>
      </c>
      <c r="H197" s="294">
        <v>105</v>
      </c>
      <c r="I197" s="294" t="s">
        <v>758</v>
      </c>
      <c r="J197" s="296">
        <v>1</v>
      </c>
      <c r="K197" s="296">
        <v>0</v>
      </c>
      <c r="L197" s="296">
        <v>0</v>
      </c>
      <c r="M197" s="297">
        <v>1</v>
      </c>
      <c r="N197" s="297">
        <v>0</v>
      </c>
      <c r="O197" s="297">
        <v>0</v>
      </c>
      <c r="P197" s="298">
        <v>175</v>
      </c>
      <c r="Q197" s="299">
        <v>1</v>
      </c>
      <c r="R197" s="299">
        <v>0</v>
      </c>
      <c r="S197" s="299">
        <v>0</v>
      </c>
      <c r="T197" s="299">
        <v>0</v>
      </c>
      <c r="U197" s="300">
        <v>0</v>
      </c>
      <c r="V197" s="300">
        <v>0</v>
      </c>
      <c r="W197" s="300">
        <v>1</v>
      </c>
      <c r="X197" s="300">
        <v>0</v>
      </c>
      <c r="Y197" s="300">
        <v>0</v>
      </c>
      <c r="Z197" s="300">
        <v>0</v>
      </c>
      <c r="AA197" s="300">
        <v>0</v>
      </c>
      <c r="AB197" s="300">
        <v>0</v>
      </c>
      <c r="AC197" s="305">
        <v>0</v>
      </c>
      <c r="AD197" s="305">
        <v>0</v>
      </c>
      <c r="AE197" s="305">
        <v>0</v>
      </c>
      <c r="AF197" s="305">
        <v>0</v>
      </c>
      <c r="AG197" s="305">
        <v>1</v>
      </c>
      <c r="AH197" s="303">
        <v>0</v>
      </c>
      <c r="AI197" s="303">
        <v>1</v>
      </c>
      <c r="AJ197" s="303">
        <v>0</v>
      </c>
      <c r="AK197" s="303">
        <v>0</v>
      </c>
      <c r="AL197" s="303">
        <v>0</v>
      </c>
      <c r="AM197" s="304">
        <v>1</v>
      </c>
      <c r="AN197" s="304">
        <v>0</v>
      </c>
      <c r="AO197" s="304">
        <v>0</v>
      </c>
      <c r="AP197" s="304">
        <v>0</v>
      </c>
      <c r="AQ197" s="300">
        <v>0</v>
      </c>
      <c r="AR197" s="300">
        <v>1</v>
      </c>
      <c r="AS197" s="300">
        <v>0</v>
      </c>
      <c r="AT197" s="305">
        <v>1</v>
      </c>
      <c r="AU197" s="305">
        <v>0</v>
      </c>
      <c r="AV197" s="305">
        <v>0</v>
      </c>
      <c r="AW197" s="306">
        <v>0</v>
      </c>
      <c r="AX197" s="306">
        <v>0</v>
      </c>
      <c r="AY197" s="306">
        <v>1</v>
      </c>
      <c r="AZ197" s="306">
        <v>0</v>
      </c>
      <c r="BA197" s="306">
        <v>0</v>
      </c>
      <c r="BB197" s="305">
        <v>1</v>
      </c>
      <c r="BC197" s="305">
        <v>0</v>
      </c>
      <c r="BD197" s="305">
        <v>0</v>
      </c>
      <c r="BE197" s="305">
        <v>0</v>
      </c>
      <c r="BF197" s="300">
        <v>0</v>
      </c>
      <c r="BG197" s="300">
        <v>0</v>
      </c>
      <c r="BH197" s="300">
        <v>1</v>
      </c>
      <c r="BI197" s="300">
        <v>0</v>
      </c>
      <c r="BJ197" s="300">
        <v>0</v>
      </c>
      <c r="BK197" s="297">
        <v>0</v>
      </c>
      <c r="BL197" s="297">
        <v>0</v>
      </c>
      <c r="BM197" s="297">
        <v>1</v>
      </c>
      <c r="BN197" s="297">
        <v>0</v>
      </c>
      <c r="BO197" s="297">
        <v>0</v>
      </c>
      <c r="BP197" s="297">
        <v>1</v>
      </c>
      <c r="BQ197" s="297">
        <v>0</v>
      </c>
      <c r="BR197" s="297">
        <v>0</v>
      </c>
      <c r="BS197" s="305">
        <v>1</v>
      </c>
      <c r="BT197" s="305">
        <v>0</v>
      </c>
      <c r="BU197" s="305">
        <v>0</v>
      </c>
      <c r="BV197" s="305">
        <v>0</v>
      </c>
      <c r="BW197" s="307">
        <v>0</v>
      </c>
      <c r="BX197" s="307">
        <v>0</v>
      </c>
      <c r="BY197" s="307">
        <v>0</v>
      </c>
      <c r="BZ197" s="307">
        <v>0</v>
      </c>
      <c r="CA197" s="307">
        <v>1</v>
      </c>
      <c r="CB197" s="307">
        <v>0</v>
      </c>
      <c r="CC197" s="307">
        <v>1</v>
      </c>
      <c r="CD197" s="300">
        <v>0</v>
      </c>
      <c r="CE197" s="300">
        <v>0</v>
      </c>
      <c r="CF197" s="300">
        <v>1</v>
      </c>
      <c r="CG197" s="300">
        <v>0</v>
      </c>
      <c r="CH197" s="300">
        <v>0</v>
      </c>
      <c r="CI197" s="304">
        <v>1</v>
      </c>
      <c r="CJ197" s="304">
        <v>0</v>
      </c>
      <c r="CK197" s="297">
        <v>1</v>
      </c>
      <c r="CL197" s="297">
        <v>0</v>
      </c>
      <c r="CM197" s="297">
        <v>0</v>
      </c>
      <c r="CN197" s="297">
        <v>0</v>
      </c>
      <c r="CO197" s="307">
        <v>1</v>
      </c>
      <c r="CP197" s="307">
        <v>0</v>
      </c>
      <c r="CQ197" s="307">
        <v>0</v>
      </c>
      <c r="CZ197" s="303">
        <v>1</v>
      </c>
      <c r="DA197" s="303">
        <v>0</v>
      </c>
      <c r="DB197" s="303">
        <v>0</v>
      </c>
      <c r="DC197" s="303">
        <v>1</v>
      </c>
      <c r="DD197" s="305">
        <v>0</v>
      </c>
      <c r="DE197" s="305">
        <v>0</v>
      </c>
      <c r="DF197" s="305">
        <v>0</v>
      </c>
      <c r="DG197" s="305">
        <v>0</v>
      </c>
      <c r="DH197" s="309">
        <v>0</v>
      </c>
      <c r="DI197" s="309">
        <v>0</v>
      </c>
      <c r="DJ197" s="309">
        <v>0</v>
      </c>
      <c r="DK197" s="309">
        <v>0</v>
      </c>
      <c r="DL197" s="298">
        <v>1</v>
      </c>
      <c r="DM197" s="298">
        <v>0</v>
      </c>
      <c r="DN197" s="298">
        <v>0</v>
      </c>
      <c r="DO197" s="298">
        <v>1</v>
      </c>
      <c r="DP197" s="306">
        <v>0</v>
      </c>
      <c r="DQ197" s="306">
        <v>0</v>
      </c>
      <c r="DR197" s="306">
        <v>0</v>
      </c>
      <c r="DS197" s="306">
        <v>0</v>
      </c>
      <c r="DT197" s="297">
        <v>0</v>
      </c>
      <c r="DU197" s="297">
        <v>0</v>
      </c>
      <c r="DV197" s="297">
        <v>0</v>
      </c>
      <c r="DW197" s="297">
        <v>0</v>
      </c>
      <c r="DX197" s="306">
        <v>0</v>
      </c>
      <c r="DY197" s="306">
        <v>0</v>
      </c>
      <c r="DZ197" s="306">
        <v>0</v>
      </c>
      <c r="EA197" s="306">
        <v>0</v>
      </c>
      <c r="EB197" s="307">
        <v>0</v>
      </c>
      <c r="EC197" s="307">
        <v>1</v>
      </c>
    </row>
    <row r="198" spans="1:134" x14ac:dyDescent="0.35">
      <c r="A198" s="294">
        <v>17562</v>
      </c>
      <c r="B198" s="343">
        <v>42391</v>
      </c>
      <c r="C198" s="344">
        <v>0.65972222222222221</v>
      </c>
      <c r="D198" s="294">
        <v>1</v>
      </c>
      <c r="E198" s="294">
        <v>0</v>
      </c>
      <c r="F198" s="294">
        <v>13</v>
      </c>
      <c r="G198" s="294">
        <v>158</v>
      </c>
      <c r="H198" s="294">
        <v>42</v>
      </c>
      <c r="I198" s="294" t="s">
        <v>758</v>
      </c>
      <c r="J198" s="296">
        <v>1</v>
      </c>
      <c r="K198" s="296">
        <v>0</v>
      </c>
      <c r="L198" s="296">
        <v>0</v>
      </c>
      <c r="M198" s="297">
        <v>0</v>
      </c>
      <c r="N198" s="297">
        <v>1</v>
      </c>
      <c r="O198" s="297">
        <v>0</v>
      </c>
      <c r="P198" s="298">
        <v>0</v>
      </c>
      <c r="Q198" s="299">
        <v>0</v>
      </c>
      <c r="R198" s="299">
        <v>0</v>
      </c>
      <c r="S198" s="299">
        <v>0</v>
      </c>
      <c r="T198" s="299">
        <v>1</v>
      </c>
      <c r="U198" s="300">
        <v>1</v>
      </c>
      <c r="V198" s="300">
        <v>0</v>
      </c>
      <c r="W198" s="300">
        <v>0</v>
      </c>
      <c r="X198" s="300">
        <v>0</v>
      </c>
      <c r="Y198" s="300">
        <v>0</v>
      </c>
      <c r="Z198" s="300">
        <v>0</v>
      </c>
      <c r="AA198" s="300">
        <v>0</v>
      </c>
      <c r="AB198" s="300">
        <v>0</v>
      </c>
      <c r="AC198" s="305">
        <v>0</v>
      </c>
      <c r="AD198" s="305">
        <v>0</v>
      </c>
      <c r="AE198" s="305">
        <v>0</v>
      </c>
      <c r="AF198" s="305">
        <v>1</v>
      </c>
      <c r="AG198" s="305">
        <v>0</v>
      </c>
      <c r="AH198" s="303">
        <v>0</v>
      </c>
      <c r="AI198" s="303">
        <v>1</v>
      </c>
      <c r="AJ198" s="303">
        <v>0</v>
      </c>
      <c r="AK198" s="303">
        <v>0</v>
      </c>
      <c r="AL198" s="303">
        <v>0</v>
      </c>
      <c r="AM198" s="304">
        <v>1</v>
      </c>
      <c r="AN198" s="304">
        <v>0</v>
      </c>
      <c r="AO198" s="304">
        <v>0</v>
      </c>
      <c r="AP198" s="304">
        <v>0</v>
      </c>
      <c r="AQ198" s="300">
        <v>1</v>
      </c>
      <c r="AR198" s="300">
        <v>0</v>
      </c>
      <c r="AS198" s="300">
        <v>0</v>
      </c>
      <c r="AT198" s="305">
        <v>0</v>
      </c>
      <c r="AU198" s="305">
        <v>1</v>
      </c>
      <c r="AV198" s="305">
        <v>0</v>
      </c>
      <c r="AW198" s="306">
        <v>0</v>
      </c>
      <c r="AX198" s="306">
        <v>0</v>
      </c>
      <c r="AY198" s="306">
        <v>1</v>
      </c>
      <c r="AZ198" s="306">
        <v>0</v>
      </c>
      <c r="BA198" s="306">
        <v>0</v>
      </c>
      <c r="BB198" s="305">
        <v>0</v>
      </c>
      <c r="BC198" s="305">
        <v>0</v>
      </c>
      <c r="BD198" s="305">
        <v>0</v>
      </c>
      <c r="BE198" s="305">
        <v>1</v>
      </c>
      <c r="BF198" s="300">
        <v>0</v>
      </c>
      <c r="BG198" s="300">
        <v>0</v>
      </c>
      <c r="BH198" s="300">
        <v>0</v>
      </c>
      <c r="BI198" s="300">
        <v>1</v>
      </c>
      <c r="BJ198" s="300">
        <v>0</v>
      </c>
      <c r="BK198" s="297">
        <v>0</v>
      </c>
      <c r="BL198" s="297">
        <v>0</v>
      </c>
      <c r="BM198" s="297">
        <v>0</v>
      </c>
      <c r="BN198" s="297">
        <v>0</v>
      </c>
      <c r="BO198" s="297">
        <v>1</v>
      </c>
      <c r="BP198" s="297">
        <v>0</v>
      </c>
      <c r="BQ198" s="297">
        <v>0</v>
      </c>
      <c r="BR198" s="297">
        <v>0</v>
      </c>
      <c r="BS198" s="305">
        <v>1</v>
      </c>
      <c r="BT198" s="305">
        <v>0</v>
      </c>
      <c r="BU198" s="305">
        <v>0</v>
      </c>
      <c r="BV198" s="305">
        <v>0</v>
      </c>
      <c r="BW198" s="307">
        <v>0</v>
      </c>
      <c r="BX198" s="307">
        <v>0</v>
      </c>
      <c r="BY198" s="307">
        <v>1</v>
      </c>
      <c r="BZ198" s="307">
        <v>0</v>
      </c>
      <c r="CA198" s="307">
        <v>0</v>
      </c>
      <c r="CB198" s="307">
        <v>0</v>
      </c>
      <c r="CC198" s="307">
        <v>1</v>
      </c>
      <c r="CD198" s="300">
        <v>0</v>
      </c>
      <c r="CE198" s="300">
        <v>0</v>
      </c>
      <c r="CF198" s="300">
        <v>1</v>
      </c>
      <c r="CG198" s="300">
        <v>0</v>
      </c>
      <c r="CH198" s="300">
        <v>0</v>
      </c>
      <c r="CI198" s="304">
        <v>1</v>
      </c>
      <c r="CJ198" s="304">
        <v>0</v>
      </c>
      <c r="CK198" s="297">
        <v>0</v>
      </c>
      <c r="CL198" s="297">
        <v>0</v>
      </c>
      <c r="CM198" s="297">
        <v>1</v>
      </c>
      <c r="CN198" s="297">
        <v>0</v>
      </c>
      <c r="CO198" s="307">
        <v>1</v>
      </c>
      <c r="CP198" s="307">
        <v>0</v>
      </c>
      <c r="CQ198" s="307">
        <v>0</v>
      </c>
      <c r="CR198" s="307">
        <v>0</v>
      </c>
      <c r="CS198" s="307">
        <v>0</v>
      </c>
      <c r="CT198" s="307">
        <v>0</v>
      </c>
      <c r="CU198" s="307">
        <v>1</v>
      </c>
      <c r="CV198" s="307">
        <v>0</v>
      </c>
      <c r="CW198" s="307">
        <v>0</v>
      </c>
      <c r="CX198" s="305">
        <v>0</v>
      </c>
      <c r="CY198" s="305">
        <v>1</v>
      </c>
      <c r="CZ198" s="303">
        <v>1</v>
      </c>
      <c r="DA198" s="303">
        <v>0</v>
      </c>
      <c r="DB198" s="303">
        <v>1</v>
      </c>
      <c r="DC198" s="303">
        <v>0</v>
      </c>
      <c r="DD198" s="305">
        <v>0</v>
      </c>
      <c r="DE198" s="305">
        <v>0</v>
      </c>
      <c r="DF198" s="305">
        <v>0</v>
      </c>
      <c r="DG198" s="305">
        <v>0</v>
      </c>
      <c r="DH198" s="309">
        <v>0</v>
      </c>
      <c r="DI198" s="309">
        <v>0</v>
      </c>
      <c r="DJ198" s="309">
        <v>0</v>
      </c>
      <c r="DK198" s="309">
        <v>0</v>
      </c>
      <c r="DL198" s="298">
        <v>0</v>
      </c>
      <c r="DM198" s="298">
        <v>0</v>
      </c>
      <c r="DN198" s="298">
        <v>0</v>
      </c>
      <c r="DO198" s="298">
        <v>0</v>
      </c>
      <c r="DP198" s="306">
        <v>0</v>
      </c>
      <c r="DQ198" s="306">
        <v>0</v>
      </c>
      <c r="DR198" s="306">
        <v>0</v>
      </c>
      <c r="DS198" s="306">
        <v>0</v>
      </c>
      <c r="DT198" s="297">
        <v>0</v>
      </c>
      <c r="DU198" s="297">
        <v>0</v>
      </c>
      <c r="DV198" s="297">
        <v>0</v>
      </c>
      <c r="DW198" s="297">
        <v>0</v>
      </c>
      <c r="DX198" s="306">
        <v>0</v>
      </c>
      <c r="DY198" s="306">
        <v>0</v>
      </c>
      <c r="DZ198" s="306">
        <v>0</v>
      </c>
      <c r="EA198" s="306">
        <v>0</v>
      </c>
      <c r="EB198" s="307">
        <v>0</v>
      </c>
      <c r="EC198" s="307">
        <v>1</v>
      </c>
    </row>
    <row r="199" spans="1:134" x14ac:dyDescent="0.35">
      <c r="A199" s="294">
        <v>17513</v>
      </c>
      <c r="B199" s="343">
        <v>42390</v>
      </c>
      <c r="C199" s="344">
        <v>0.54166666666666663</v>
      </c>
      <c r="D199" s="294">
        <v>1</v>
      </c>
      <c r="E199" s="294">
        <v>0</v>
      </c>
      <c r="F199" s="294">
        <v>56</v>
      </c>
      <c r="G199" s="294">
        <v>168</v>
      </c>
      <c r="H199" s="294">
        <v>62</v>
      </c>
      <c r="I199" s="294" t="s">
        <v>758</v>
      </c>
      <c r="J199" s="296">
        <v>1</v>
      </c>
      <c r="K199" s="296">
        <v>0</v>
      </c>
      <c r="L199" s="296">
        <v>0</v>
      </c>
      <c r="M199" s="297">
        <v>1</v>
      </c>
      <c r="N199" s="297">
        <v>0</v>
      </c>
      <c r="O199" s="297">
        <v>0</v>
      </c>
      <c r="P199" s="298">
        <v>160</v>
      </c>
      <c r="Q199" s="299">
        <v>0</v>
      </c>
      <c r="R199" s="299">
        <v>0</v>
      </c>
      <c r="S199" s="299">
        <v>0</v>
      </c>
      <c r="T199" s="299">
        <v>1</v>
      </c>
      <c r="U199" s="300">
        <v>1</v>
      </c>
      <c r="V199" s="300">
        <v>0</v>
      </c>
      <c r="W199" s="300">
        <v>0</v>
      </c>
      <c r="X199" s="300">
        <v>0</v>
      </c>
      <c r="Y199" s="300">
        <v>0</v>
      </c>
      <c r="Z199" s="300">
        <v>0</v>
      </c>
      <c r="AA199" s="300">
        <v>0</v>
      </c>
      <c r="AB199" s="300">
        <v>0</v>
      </c>
      <c r="AC199" s="305">
        <v>1</v>
      </c>
      <c r="AD199" s="305">
        <v>0</v>
      </c>
      <c r="AE199" s="305">
        <v>0</v>
      </c>
      <c r="AF199" s="305">
        <v>0</v>
      </c>
      <c r="AG199" s="305">
        <v>0</v>
      </c>
      <c r="AH199" s="303">
        <v>1</v>
      </c>
      <c r="AI199" s="303">
        <v>0</v>
      </c>
      <c r="AJ199" s="303">
        <v>0</v>
      </c>
      <c r="AK199" s="303">
        <v>0</v>
      </c>
      <c r="AL199" s="303">
        <v>0</v>
      </c>
      <c r="AM199" s="304">
        <v>1</v>
      </c>
      <c r="AN199" s="304">
        <v>0</v>
      </c>
      <c r="AO199" s="304">
        <v>0</v>
      </c>
      <c r="AP199" s="304">
        <v>0</v>
      </c>
      <c r="AQ199" s="300">
        <v>1</v>
      </c>
      <c r="AR199" s="300">
        <v>0</v>
      </c>
      <c r="AS199" s="300">
        <v>0</v>
      </c>
      <c r="AT199" s="305">
        <v>1</v>
      </c>
      <c r="AU199" s="305">
        <v>0</v>
      </c>
      <c r="AV199" s="305">
        <v>0</v>
      </c>
      <c r="AW199" s="306">
        <v>0</v>
      </c>
      <c r="AX199" s="306">
        <v>0</v>
      </c>
      <c r="AY199" s="306">
        <v>0</v>
      </c>
      <c r="AZ199" s="306">
        <v>1</v>
      </c>
      <c r="BA199" s="306">
        <v>0</v>
      </c>
      <c r="BB199" s="305">
        <v>1</v>
      </c>
      <c r="BC199" s="305">
        <v>0</v>
      </c>
      <c r="BD199" s="305">
        <v>0</v>
      </c>
      <c r="BE199" s="305">
        <v>0</v>
      </c>
      <c r="BF199" s="300">
        <v>0</v>
      </c>
      <c r="BG199" s="300">
        <v>1</v>
      </c>
      <c r="BH199" s="300">
        <v>0</v>
      </c>
      <c r="BI199" s="300">
        <v>0</v>
      </c>
      <c r="BJ199" s="300">
        <v>0</v>
      </c>
      <c r="BK199" s="297">
        <v>0</v>
      </c>
      <c r="BL199" s="297">
        <v>1</v>
      </c>
      <c r="BM199" s="297">
        <v>0</v>
      </c>
      <c r="BN199" s="297">
        <v>0</v>
      </c>
      <c r="BO199" s="297">
        <v>0</v>
      </c>
      <c r="BP199" s="297">
        <v>1</v>
      </c>
      <c r="BQ199" s="297">
        <v>0</v>
      </c>
      <c r="BR199" s="297">
        <v>0</v>
      </c>
      <c r="BS199" s="305">
        <v>1</v>
      </c>
      <c r="BT199" s="305">
        <v>0</v>
      </c>
      <c r="BU199" s="305">
        <v>0</v>
      </c>
      <c r="BV199" s="305">
        <v>0</v>
      </c>
      <c r="BW199" s="307">
        <v>0</v>
      </c>
      <c r="BX199" s="307">
        <v>1</v>
      </c>
      <c r="BY199" s="307">
        <v>0</v>
      </c>
      <c r="BZ199" s="307">
        <v>0</v>
      </c>
      <c r="CA199" s="307">
        <v>0</v>
      </c>
      <c r="CB199" s="307">
        <v>0</v>
      </c>
      <c r="CC199" s="307">
        <v>1</v>
      </c>
      <c r="CD199" s="300">
        <v>0</v>
      </c>
      <c r="CE199" s="300">
        <v>1</v>
      </c>
      <c r="CF199" s="300">
        <v>0</v>
      </c>
      <c r="CG199" s="300">
        <v>0</v>
      </c>
      <c r="CH199" s="300">
        <v>0</v>
      </c>
      <c r="CI199" s="304">
        <v>1</v>
      </c>
      <c r="CJ199" s="304">
        <v>0</v>
      </c>
      <c r="CK199" s="297">
        <v>0</v>
      </c>
      <c r="CL199" s="297">
        <v>0</v>
      </c>
      <c r="CM199" s="297">
        <v>1</v>
      </c>
      <c r="CN199" s="297">
        <v>0</v>
      </c>
      <c r="CO199" s="307">
        <v>1</v>
      </c>
      <c r="CP199" s="307">
        <v>0</v>
      </c>
      <c r="CQ199" s="307">
        <v>0</v>
      </c>
      <c r="CR199" s="307">
        <v>0</v>
      </c>
      <c r="CS199" s="307">
        <v>0</v>
      </c>
      <c r="CT199" s="307">
        <v>0</v>
      </c>
      <c r="CU199" s="307">
        <v>0</v>
      </c>
      <c r="CV199" s="307">
        <v>1</v>
      </c>
      <c r="CW199" s="307">
        <v>0</v>
      </c>
      <c r="CX199" s="305">
        <v>0</v>
      </c>
      <c r="CY199" s="305">
        <v>1</v>
      </c>
      <c r="CZ199" s="303">
        <v>0</v>
      </c>
      <c r="DA199" s="303">
        <v>1</v>
      </c>
      <c r="DB199" s="303">
        <v>0</v>
      </c>
      <c r="DC199" s="303">
        <v>1</v>
      </c>
      <c r="DD199" s="305">
        <v>0</v>
      </c>
      <c r="DE199" s="305">
        <v>0</v>
      </c>
      <c r="DF199" s="305">
        <v>0</v>
      </c>
      <c r="DG199" s="305">
        <v>0</v>
      </c>
      <c r="DH199" s="309">
        <v>1</v>
      </c>
      <c r="DI199" s="309">
        <v>0</v>
      </c>
      <c r="DJ199" s="309">
        <v>0</v>
      </c>
      <c r="DK199" s="309">
        <v>1</v>
      </c>
      <c r="DL199" s="298">
        <v>0</v>
      </c>
      <c r="DM199" s="298">
        <v>0</v>
      </c>
      <c r="DN199" s="298">
        <v>0</v>
      </c>
      <c r="DO199" s="298">
        <v>0</v>
      </c>
      <c r="DP199" s="306">
        <v>0</v>
      </c>
      <c r="DQ199" s="306">
        <v>0</v>
      </c>
      <c r="DR199" s="306">
        <v>0</v>
      </c>
      <c r="DS199" s="306">
        <v>0</v>
      </c>
      <c r="DT199" s="297">
        <v>0</v>
      </c>
      <c r="DU199" s="297">
        <v>0</v>
      </c>
      <c r="DV199" s="297">
        <v>0</v>
      </c>
      <c r="DW199" s="297">
        <v>0</v>
      </c>
      <c r="DX199" s="306">
        <v>0</v>
      </c>
      <c r="DY199" s="306">
        <v>0</v>
      </c>
      <c r="DZ199" s="306">
        <v>0</v>
      </c>
      <c r="EA199" s="306">
        <v>0</v>
      </c>
      <c r="EB199" s="307">
        <v>0</v>
      </c>
      <c r="EC199" s="307">
        <v>1</v>
      </c>
    </row>
    <row r="200" spans="1:134" x14ac:dyDescent="0.35">
      <c r="A200" s="294">
        <v>17512</v>
      </c>
      <c r="B200" s="343">
        <v>42390</v>
      </c>
      <c r="C200" s="344">
        <v>0.55208333333333337</v>
      </c>
      <c r="D200" s="294">
        <v>0</v>
      </c>
      <c r="E200" s="294">
        <v>1</v>
      </c>
      <c r="F200" s="294">
        <v>59</v>
      </c>
      <c r="G200" s="294">
        <v>177</v>
      </c>
      <c r="H200" s="294">
        <v>69</v>
      </c>
      <c r="I200" s="294" t="s">
        <v>758</v>
      </c>
      <c r="J200" s="296">
        <v>1</v>
      </c>
      <c r="K200" s="296">
        <v>0</v>
      </c>
      <c r="L200" s="296">
        <v>0</v>
      </c>
      <c r="M200" s="297">
        <v>1</v>
      </c>
      <c r="N200" s="297">
        <v>0</v>
      </c>
      <c r="O200" s="297">
        <v>0</v>
      </c>
      <c r="P200" s="298">
        <v>170</v>
      </c>
      <c r="Q200" s="299">
        <v>0</v>
      </c>
      <c r="R200" s="299">
        <v>1</v>
      </c>
      <c r="S200" s="299">
        <v>0</v>
      </c>
      <c r="T200" s="299">
        <v>0</v>
      </c>
      <c r="U200" s="300">
        <v>0</v>
      </c>
      <c r="V200" s="300">
        <v>0</v>
      </c>
      <c r="W200" s="300">
        <v>0</v>
      </c>
      <c r="X200" s="300">
        <v>1</v>
      </c>
      <c r="Y200" s="300">
        <v>0</v>
      </c>
      <c r="Z200" s="300">
        <v>0</v>
      </c>
      <c r="AA200" s="300">
        <v>0</v>
      </c>
      <c r="AB200" s="300">
        <v>0</v>
      </c>
      <c r="AC200" s="305">
        <v>0</v>
      </c>
      <c r="AD200" s="305">
        <v>0</v>
      </c>
      <c r="AE200" s="305">
        <v>1</v>
      </c>
      <c r="AF200" s="305">
        <v>0</v>
      </c>
      <c r="AG200" s="305">
        <v>0</v>
      </c>
      <c r="AH200" s="303">
        <v>1</v>
      </c>
      <c r="AI200" s="303">
        <v>0</v>
      </c>
      <c r="AJ200" s="303">
        <v>0</v>
      </c>
      <c r="AK200" s="303">
        <v>0</v>
      </c>
      <c r="AL200" s="303">
        <v>0</v>
      </c>
      <c r="AM200" s="304">
        <v>1</v>
      </c>
      <c r="AN200" s="304">
        <v>0</v>
      </c>
      <c r="AO200" s="304">
        <v>0</v>
      </c>
      <c r="AP200" s="304">
        <v>0</v>
      </c>
      <c r="AQ200" s="300">
        <v>0</v>
      </c>
      <c r="AR200" s="300">
        <v>1</v>
      </c>
      <c r="AS200" s="300">
        <v>0</v>
      </c>
      <c r="AT200" s="305">
        <v>1</v>
      </c>
      <c r="AU200" s="305">
        <v>0</v>
      </c>
      <c r="AV200" s="305">
        <v>0</v>
      </c>
      <c r="AW200" s="306">
        <v>0</v>
      </c>
      <c r="AX200" s="306">
        <v>0</v>
      </c>
      <c r="AY200" s="306">
        <v>1</v>
      </c>
      <c r="AZ200" s="306">
        <v>0</v>
      </c>
      <c r="BA200" s="306">
        <v>0</v>
      </c>
      <c r="BB200" s="305">
        <v>1</v>
      </c>
      <c r="BC200" s="305">
        <v>0</v>
      </c>
      <c r="BD200" s="305">
        <v>0</v>
      </c>
      <c r="BE200" s="305">
        <v>0</v>
      </c>
      <c r="BF200" s="300">
        <v>0</v>
      </c>
      <c r="BG200" s="300">
        <v>0</v>
      </c>
      <c r="BH200" s="300">
        <v>0</v>
      </c>
      <c r="BI200" s="300">
        <v>1</v>
      </c>
      <c r="BJ200" s="300">
        <v>0</v>
      </c>
      <c r="BK200" s="297">
        <v>0</v>
      </c>
      <c r="BL200" s="297">
        <v>0</v>
      </c>
      <c r="BM200" s="297">
        <v>0</v>
      </c>
      <c r="BN200" s="297">
        <v>0</v>
      </c>
      <c r="BO200" s="297">
        <v>1</v>
      </c>
      <c r="BP200" s="297">
        <v>0</v>
      </c>
      <c r="BQ200" s="297">
        <v>0</v>
      </c>
      <c r="BR200" s="297">
        <v>0</v>
      </c>
      <c r="BS200" s="305">
        <v>0</v>
      </c>
      <c r="BT200" s="305">
        <v>0</v>
      </c>
      <c r="BU200" s="305">
        <v>1</v>
      </c>
      <c r="BV200" s="305">
        <v>0</v>
      </c>
      <c r="BW200" s="307">
        <v>1</v>
      </c>
      <c r="BX200" s="307">
        <v>0</v>
      </c>
      <c r="BY200" s="307">
        <v>0</v>
      </c>
      <c r="BZ200" s="307">
        <v>0</v>
      </c>
      <c r="CA200" s="307">
        <v>0</v>
      </c>
      <c r="CB200" s="307">
        <v>0</v>
      </c>
      <c r="CC200" s="307">
        <v>1</v>
      </c>
      <c r="CD200" s="300">
        <v>1</v>
      </c>
      <c r="CE200" s="300">
        <v>0</v>
      </c>
      <c r="CF200" s="300">
        <v>0</v>
      </c>
      <c r="CG200" s="300">
        <v>0</v>
      </c>
      <c r="CH200" s="300">
        <v>0</v>
      </c>
      <c r="CI200" s="304">
        <v>1</v>
      </c>
      <c r="CJ200" s="304">
        <v>0</v>
      </c>
      <c r="CK200" s="297">
        <v>0</v>
      </c>
      <c r="CL200" s="297">
        <v>0</v>
      </c>
      <c r="CM200" s="297">
        <v>1</v>
      </c>
      <c r="CN200" s="297">
        <v>0</v>
      </c>
      <c r="CO200" s="307">
        <v>1</v>
      </c>
      <c r="CP200" s="307">
        <v>0</v>
      </c>
      <c r="CQ200" s="307">
        <v>0</v>
      </c>
      <c r="CZ200" s="303">
        <v>1</v>
      </c>
      <c r="DA200" s="303">
        <v>0</v>
      </c>
      <c r="DB200" s="303">
        <v>0</v>
      </c>
      <c r="DC200" s="303">
        <v>1</v>
      </c>
      <c r="DD200" s="305">
        <v>0</v>
      </c>
      <c r="DE200" s="305">
        <v>0</v>
      </c>
      <c r="DF200" s="305">
        <v>0</v>
      </c>
      <c r="DG200" s="305">
        <v>0</v>
      </c>
      <c r="DH200" s="309">
        <v>0</v>
      </c>
      <c r="DI200" s="309">
        <v>0</v>
      </c>
      <c r="DJ200" s="309">
        <v>0</v>
      </c>
      <c r="DK200" s="309">
        <v>0</v>
      </c>
      <c r="DL200" s="298">
        <v>0</v>
      </c>
      <c r="DM200" s="298">
        <v>0</v>
      </c>
      <c r="DN200" s="298">
        <v>0</v>
      </c>
      <c r="DO200" s="298">
        <v>0</v>
      </c>
      <c r="DP200" s="306">
        <v>0</v>
      </c>
      <c r="DQ200" s="306">
        <v>0</v>
      </c>
      <c r="DR200" s="306">
        <v>0</v>
      </c>
      <c r="DS200" s="306">
        <v>0</v>
      </c>
      <c r="DT200" s="297">
        <v>0</v>
      </c>
      <c r="DU200" s="297">
        <v>0</v>
      </c>
      <c r="DV200" s="297">
        <v>0</v>
      </c>
      <c r="DW200" s="297">
        <v>0</v>
      </c>
      <c r="DX200" s="306">
        <v>0</v>
      </c>
      <c r="DY200" s="306">
        <v>0</v>
      </c>
      <c r="DZ200" s="306">
        <v>0</v>
      </c>
      <c r="EA200" s="306">
        <v>0</v>
      </c>
      <c r="EB200" s="307">
        <v>0</v>
      </c>
      <c r="EC200" s="307">
        <v>1</v>
      </c>
    </row>
    <row r="201" spans="1:134" x14ac:dyDescent="0.35">
      <c r="A201" s="294">
        <v>17618</v>
      </c>
      <c r="B201" s="343">
        <v>42392</v>
      </c>
      <c r="C201" s="344">
        <v>0.45833333333333331</v>
      </c>
      <c r="D201" s="294">
        <v>1</v>
      </c>
      <c r="E201" s="294">
        <v>0</v>
      </c>
      <c r="F201" s="294">
        <v>42</v>
      </c>
      <c r="G201" s="294">
        <v>0</v>
      </c>
      <c r="H201" s="294">
        <v>62</v>
      </c>
      <c r="I201" s="294" t="s">
        <v>758</v>
      </c>
      <c r="J201" s="296">
        <v>1</v>
      </c>
      <c r="K201" s="296">
        <v>0</v>
      </c>
      <c r="L201" s="296">
        <v>0</v>
      </c>
      <c r="M201" s="297">
        <v>1</v>
      </c>
      <c r="N201" s="297">
        <v>0</v>
      </c>
      <c r="O201" s="297">
        <v>0</v>
      </c>
      <c r="P201" s="298">
        <v>0</v>
      </c>
      <c r="Q201" s="299">
        <v>0</v>
      </c>
      <c r="R201" s="299">
        <v>1</v>
      </c>
      <c r="S201" s="299">
        <v>0</v>
      </c>
      <c r="T201" s="299">
        <v>0</v>
      </c>
      <c r="U201" s="300">
        <v>1</v>
      </c>
      <c r="V201" s="300">
        <v>0</v>
      </c>
      <c r="W201" s="300">
        <v>0</v>
      </c>
      <c r="X201" s="300">
        <v>0</v>
      </c>
      <c r="Y201" s="300">
        <v>0</v>
      </c>
      <c r="Z201" s="300">
        <v>0</v>
      </c>
      <c r="AA201" s="300">
        <v>0</v>
      </c>
      <c r="AB201" s="300">
        <v>0</v>
      </c>
      <c r="AC201" s="305">
        <v>0</v>
      </c>
      <c r="AD201" s="305">
        <v>1</v>
      </c>
      <c r="AE201" s="305">
        <v>0</v>
      </c>
      <c r="AF201" s="305">
        <v>0</v>
      </c>
      <c r="AG201" s="305">
        <v>0</v>
      </c>
      <c r="AH201" s="303">
        <v>1</v>
      </c>
      <c r="AI201" s="303">
        <v>0</v>
      </c>
      <c r="AJ201" s="303">
        <v>0</v>
      </c>
      <c r="AK201" s="303">
        <v>0</v>
      </c>
      <c r="AL201" s="303">
        <v>0</v>
      </c>
      <c r="AM201" s="304">
        <v>0</v>
      </c>
      <c r="AN201" s="304">
        <v>0</v>
      </c>
      <c r="AO201" s="304">
        <v>1</v>
      </c>
      <c r="AP201" s="304">
        <v>0</v>
      </c>
      <c r="AQ201" s="300">
        <v>1</v>
      </c>
      <c r="AR201" s="300">
        <v>0</v>
      </c>
      <c r="AS201" s="300">
        <v>0</v>
      </c>
      <c r="AT201" s="305">
        <v>1</v>
      </c>
      <c r="AU201" s="305">
        <v>0</v>
      </c>
      <c r="AV201" s="305">
        <v>0</v>
      </c>
      <c r="AW201" s="306">
        <v>0</v>
      </c>
      <c r="AX201" s="306">
        <v>0</v>
      </c>
      <c r="AY201" s="306">
        <v>1</v>
      </c>
      <c r="AZ201" s="306">
        <v>0</v>
      </c>
      <c r="BA201" s="306">
        <v>0</v>
      </c>
      <c r="BB201" s="305">
        <v>1</v>
      </c>
      <c r="BC201" s="305">
        <v>0</v>
      </c>
      <c r="BD201" s="305">
        <v>0</v>
      </c>
      <c r="BE201" s="305">
        <v>0</v>
      </c>
      <c r="BF201" s="300">
        <v>0</v>
      </c>
      <c r="BG201" s="300">
        <v>0</v>
      </c>
      <c r="BH201" s="300">
        <v>1</v>
      </c>
      <c r="BI201" s="300">
        <v>0</v>
      </c>
      <c r="BJ201" s="300">
        <v>0</v>
      </c>
      <c r="BK201" s="297">
        <v>0</v>
      </c>
      <c r="BL201" s="297">
        <v>0</v>
      </c>
      <c r="BM201" s="297">
        <v>0</v>
      </c>
      <c r="BN201" s="297">
        <v>0</v>
      </c>
      <c r="BO201" s="297">
        <v>1</v>
      </c>
      <c r="BP201" s="297">
        <v>1</v>
      </c>
      <c r="BQ201" s="297">
        <v>0</v>
      </c>
      <c r="BR201" s="297">
        <v>0</v>
      </c>
      <c r="BS201" s="305">
        <v>0</v>
      </c>
      <c r="BT201" s="305">
        <v>0</v>
      </c>
      <c r="BU201" s="305">
        <v>1</v>
      </c>
      <c r="BV201" s="305">
        <v>0</v>
      </c>
      <c r="BW201" s="307">
        <v>0</v>
      </c>
      <c r="BX201" s="307">
        <v>1</v>
      </c>
      <c r="BY201" s="307">
        <v>0</v>
      </c>
      <c r="BZ201" s="307">
        <v>0</v>
      </c>
      <c r="CA201" s="307">
        <v>0</v>
      </c>
      <c r="CB201" s="307">
        <v>0</v>
      </c>
      <c r="CC201" s="307">
        <v>1</v>
      </c>
      <c r="CD201" s="300">
        <v>0</v>
      </c>
      <c r="CE201" s="300">
        <v>1</v>
      </c>
      <c r="CF201" s="300">
        <v>0</v>
      </c>
      <c r="CG201" s="300">
        <v>0</v>
      </c>
      <c r="CH201" s="300">
        <v>0</v>
      </c>
      <c r="CI201" s="304">
        <v>1</v>
      </c>
      <c r="CJ201" s="304">
        <v>0</v>
      </c>
      <c r="CK201" s="297">
        <v>0</v>
      </c>
      <c r="CL201" s="297">
        <v>1</v>
      </c>
      <c r="CM201" s="297">
        <v>0</v>
      </c>
      <c r="CN201" s="297">
        <v>0</v>
      </c>
      <c r="CO201" s="307">
        <v>1</v>
      </c>
      <c r="CP201" s="307">
        <v>0</v>
      </c>
      <c r="CQ201" s="307">
        <v>0</v>
      </c>
      <c r="CR201" s="307">
        <v>1</v>
      </c>
      <c r="CS201" s="307">
        <v>0</v>
      </c>
      <c r="CT201" s="307">
        <v>0</v>
      </c>
      <c r="CU201" s="307">
        <v>0</v>
      </c>
      <c r="CV201" s="307">
        <v>0</v>
      </c>
      <c r="CW201" s="307">
        <v>0</v>
      </c>
      <c r="CX201" s="305">
        <v>0</v>
      </c>
      <c r="CY201" s="305">
        <v>1</v>
      </c>
      <c r="CZ201" s="303">
        <v>1</v>
      </c>
      <c r="DA201" s="303">
        <v>0</v>
      </c>
      <c r="DB201" s="303">
        <v>1</v>
      </c>
      <c r="DC201" s="303">
        <v>0</v>
      </c>
      <c r="DD201" s="305">
        <v>0</v>
      </c>
      <c r="DE201" s="305">
        <v>0</v>
      </c>
      <c r="DF201" s="305">
        <v>0</v>
      </c>
      <c r="DG201" s="305">
        <v>0</v>
      </c>
      <c r="DH201" s="309">
        <v>0</v>
      </c>
      <c r="DI201" s="309">
        <v>0</v>
      </c>
      <c r="DJ201" s="309">
        <v>0</v>
      </c>
      <c r="DK201" s="309">
        <v>0</v>
      </c>
      <c r="DL201" s="298">
        <v>0</v>
      </c>
      <c r="DM201" s="298">
        <v>0</v>
      </c>
      <c r="DN201" s="298">
        <v>0</v>
      </c>
      <c r="DO201" s="298">
        <v>0</v>
      </c>
      <c r="DP201" s="306">
        <v>0</v>
      </c>
      <c r="DQ201" s="306">
        <v>0</v>
      </c>
      <c r="DR201" s="306">
        <v>0</v>
      </c>
      <c r="DS201" s="306">
        <v>0</v>
      </c>
      <c r="DT201" s="297">
        <v>0</v>
      </c>
      <c r="DU201" s="297">
        <v>0</v>
      </c>
      <c r="DV201" s="297">
        <v>0</v>
      </c>
      <c r="DW201" s="297">
        <v>0</v>
      </c>
      <c r="DX201" s="306">
        <v>0</v>
      </c>
      <c r="DY201" s="306">
        <v>0</v>
      </c>
      <c r="DZ201" s="306">
        <v>0</v>
      </c>
      <c r="EA201" s="306">
        <v>0</v>
      </c>
      <c r="EB201" s="307">
        <v>0</v>
      </c>
      <c r="EC201" s="307">
        <v>1</v>
      </c>
    </row>
    <row r="202" spans="1:134" x14ac:dyDescent="0.35">
      <c r="A202" s="294">
        <v>17629</v>
      </c>
      <c r="B202" s="343">
        <v>42393</v>
      </c>
      <c r="C202" s="344">
        <v>0.54166666666666663</v>
      </c>
      <c r="D202" s="294">
        <v>1</v>
      </c>
      <c r="E202" s="294">
        <v>0</v>
      </c>
      <c r="F202" s="294">
        <v>36</v>
      </c>
      <c r="G202" s="294">
        <v>175</v>
      </c>
      <c r="H202" s="294">
        <v>77</v>
      </c>
      <c r="I202" s="294" t="s">
        <v>758</v>
      </c>
      <c r="J202" s="296">
        <v>1</v>
      </c>
      <c r="K202" s="296">
        <v>0</v>
      </c>
      <c r="L202" s="296">
        <v>0</v>
      </c>
      <c r="M202" s="297">
        <v>1</v>
      </c>
      <c r="N202" s="297">
        <v>0</v>
      </c>
      <c r="O202" s="297">
        <v>0</v>
      </c>
      <c r="P202" s="298">
        <v>165</v>
      </c>
      <c r="Q202" s="299">
        <v>1</v>
      </c>
      <c r="R202" s="299">
        <v>0</v>
      </c>
      <c r="S202" s="299">
        <v>0</v>
      </c>
      <c r="T202" s="299">
        <v>0</v>
      </c>
      <c r="U202" s="300">
        <v>1</v>
      </c>
      <c r="V202" s="300">
        <v>0</v>
      </c>
      <c r="W202" s="300">
        <v>0</v>
      </c>
      <c r="X202" s="300">
        <v>0</v>
      </c>
      <c r="Y202" s="300">
        <v>0</v>
      </c>
      <c r="Z202" s="300">
        <v>0</v>
      </c>
      <c r="AA202" s="300">
        <v>0</v>
      </c>
      <c r="AB202" s="300">
        <v>0</v>
      </c>
      <c r="AC202" s="305">
        <v>0</v>
      </c>
      <c r="AD202" s="305">
        <v>1</v>
      </c>
      <c r="AE202" s="305">
        <v>0</v>
      </c>
      <c r="AF202" s="305">
        <v>0</v>
      </c>
      <c r="AG202" s="305">
        <v>0</v>
      </c>
      <c r="AH202" s="303">
        <v>1</v>
      </c>
      <c r="AI202" s="303">
        <v>0</v>
      </c>
      <c r="AJ202" s="303">
        <v>0</v>
      </c>
      <c r="AK202" s="303">
        <v>0</v>
      </c>
      <c r="AL202" s="303">
        <v>0</v>
      </c>
      <c r="AM202" s="304">
        <v>0</v>
      </c>
      <c r="AN202" s="304">
        <v>0</v>
      </c>
      <c r="AO202" s="304">
        <v>1</v>
      </c>
      <c r="AP202" s="304">
        <v>0</v>
      </c>
      <c r="AQ202" s="300">
        <v>1</v>
      </c>
      <c r="AR202" s="300">
        <v>0</v>
      </c>
      <c r="AS202" s="300">
        <v>0</v>
      </c>
      <c r="AT202" s="305">
        <v>1</v>
      </c>
      <c r="AU202" s="305">
        <v>0</v>
      </c>
      <c r="AV202" s="305">
        <v>0</v>
      </c>
      <c r="AW202" s="306">
        <v>0</v>
      </c>
      <c r="AX202" s="306">
        <v>0</v>
      </c>
      <c r="AY202" s="306">
        <v>0</v>
      </c>
      <c r="AZ202" s="306">
        <v>1</v>
      </c>
      <c r="BA202" s="306">
        <v>0</v>
      </c>
      <c r="BB202" s="305">
        <v>1</v>
      </c>
      <c r="BC202" s="305">
        <v>0</v>
      </c>
      <c r="BD202" s="305">
        <v>0</v>
      </c>
      <c r="BE202" s="305">
        <v>0</v>
      </c>
      <c r="BF202" s="300">
        <v>0</v>
      </c>
      <c r="BG202" s="300">
        <v>0</v>
      </c>
      <c r="BH202" s="300">
        <v>0</v>
      </c>
      <c r="BI202" s="300">
        <v>0</v>
      </c>
      <c r="BJ202" s="300">
        <v>1</v>
      </c>
      <c r="BK202" s="297">
        <v>0</v>
      </c>
      <c r="BL202" s="297">
        <v>0</v>
      </c>
      <c r="BM202" s="297">
        <v>0</v>
      </c>
      <c r="BN202" s="297">
        <v>0</v>
      </c>
      <c r="BO202" s="297">
        <v>1</v>
      </c>
      <c r="BP202" s="297">
        <v>0</v>
      </c>
      <c r="BQ202" s="297">
        <v>0</v>
      </c>
      <c r="BR202" s="297">
        <v>0</v>
      </c>
      <c r="BS202" s="305">
        <v>0</v>
      </c>
      <c r="BT202" s="305">
        <v>1</v>
      </c>
      <c r="BU202" s="305">
        <v>0</v>
      </c>
      <c r="BV202" s="305">
        <v>0</v>
      </c>
      <c r="BW202" s="307">
        <v>0</v>
      </c>
      <c r="BX202" s="307">
        <v>0</v>
      </c>
      <c r="BY202" s="307">
        <v>1</v>
      </c>
      <c r="BZ202" s="307">
        <v>0</v>
      </c>
      <c r="CA202" s="307">
        <v>0</v>
      </c>
      <c r="CB202" s="307">
        <v>0</v>
      </c>
      <c r="CC202" s="307">
        <v>1</v>
      </c>
      <c r="CD202" s="300">
        <v>0</v>
      </c>
      <c r="CE202" s="300">
        <v>0</v>
      </c>
      <c r="CF202" s="300">
        <v>1</v>
      </c>
      <c r="CG202" s="300">
        <v>0</v>
      </c>
      <c r="CH202" s="300">
        <v>0</v>
      </c>
      <c r="CI202" s="304">
        <v>1</v>
      </c>
      <c r="CJ202" s="304">
        <v>0</v>
      </c>
      <c r="CK202" s="297">
        <v>0</v>
      </c>
      <c r="CL202" s="297">
        <v>1</v>
      </c>
      <c r="CM202" s="297">
        <v>0</v>
      </c>
      <c r="CN202" s="297">
        <v>0</v>
      </c>
      <c r="CO202" s="307">
        <v>1</v>
      </c>
      <c r="CP202" s="307">
        <v>0</v>
      </c>
      <c r="CQ202" s="307">
        <v>0</v>
      </c>
      <c r="CR202" s="307">
        <v>0</v>
      </c>
      <c r="CS202" s="307">
        <v>1</v>
      </c>
      <c r="CT202" s="307">
        <v>0</v>
      </c>
      <c r="CU202" s="307">
        <v>0</v>
      </c>
      <c r="CV202" s="307">
        <v>0</v>
      </c>
      <c r="CW202" s="307">
        <v>0</v>
      </c>
      <c r="CX202" s="305">
        <v>0</v>
      </c>
      <c r="CY202" s="305">
        <v>1</v>
      </c>
      <c r="CZ202" s="303">
        <v>0</v>
      </c>
      <c r="DA202" s="303">
        <v>1</v>
      </c>
      <c r="DB202" s="303">
        <v>1</v>
      </c>
      <c r="DC202" s="303">
        <v>0</v>
      </c>
      <c r="DD202" s="305">
        <v>0</v>
      </c>
      <c r="DE202" s="305">
        <v>0</v>
      </c>
      <c r="DF202" s="305">
        <v>0</v>
      </c>
      <c r="DG202" s="305">
        <v>0</v>
      </c>
      <c r="DH202" s="309">
        <v>0</v>
      </c>
      <c r="DI202" s="309">
        <v>0</v>
      </c>
      <c r="DJ202" s="309">
        <v>0</v>
      </c>
      <c r="DK202" s="309">
        <v>0</v>
      </c>
      <c r="DL202" s="298">
        <v>0</v>
      </c>
      <c r="DM202" s="298">
        <v>0</v>
      </c>
      <c r="DN202" s="298">
        <v>0</v>
      </c>
      <c r="DO202" s="298">
        <v>0</v>
      </c>
      <c r="DP202" s="306">
        <v>0</v>
      </c>
      <c r="DQ202" s="306">
        <v>0</v>
      </c>
      <c r="DR202" s="306">
        <v>0</v>
      </c>
      <c r="DS202" s="306">
        <v>0</v>
      </c>
      <c r="DT202" s="297">
        <v>0</v>
      </c>
      <c r="DU202" s="297">
        <v>0</v>
      </c>
      <c r="DV202" s="297">
        <v>0</v>
      </c>
      <c r="DW202" s="297">
        <v>0</v>
      </c>
      <c r="DX202" s="306">
        <v>0</v>
      </c>
      <c r="DY202" s="306">
        <v>0</v>
      </c>
      <c r="DZ202" s="306">
        <v>0</v>
      </c>
      <c r="EA202" s="306">
        <v>0</v>
      </c>
      <c r="EB202" s="307">
        <v>0</v>
      </c>
      <c r="EC202" s="307">
        <v>1</v>
      </c>
    </row>
    <row r="203" spans="1:134" x14ac:dyDescent="0.35">
      <c r="A203" s="294">
        <v>17575</v>
      </c>
      <c r="B203" s="343">
        <v>42392</v>
      </c>
      <c r="C203" s="344">
        <v>0.5625</v>
      </c>
      <c r="D203" s="294">
        <v>1</v>
      </c>
      <c r="E203" s="294">
        <v>0</v>
      </c>
      <c r="F203" s="294">
        <v>38</v>
      </c>
      <c r="G203" s="294">
        <v>172</v>
      </c>
      <c r="H203" s="294">
        <v>60</v>
      </c>
      <c r="I203" s="294" t="s">
        <v>758</v>
      </c>
      <c r="J203" s="296">
        <v>1</v>
      </c>
      <c r="K203" s="296">
        <v>0</v>
      </c>
      <c r="L203" s="296">
        <v>0</v>
      </c>
      <c r="M203" s="297">
        <v>1</v>
      </c>
      <c r="N203" s="297">
        <v>0</v>
      </c>
      <c r="O203" s="297">
        <v>0</v>
      </c>
      <c r="P203" s="298">
        <v>168</v>
      </c>
      <c r="Q203" s="299">
        <v>1</v>
      </c>
      <c r="R203" s="299">
        <v>0</v>
      </c>
      <c r="S203" s="299">
        <v>0</v>
      </c>
      <c r="T203" s="299">
        <v>0</v>
      </c>
      <c r="U203" s="300">
        <v>0</v>
      </c>
      <c r="V203" s="300">
        <v>0</v>
      </c>
      <c r="W203" s="300">
        <v>0</v>
      </c>
      <c r="X203" s="300">
        <v>0</v>
      </c>
      <c r="Y203" s="300">
        <v>0</v>
      </c>
      <c r="Z203" s="300">
        <v>0</v>
      </c>
      <c r="AA203" s="300">
        <v>0</v>
      </c>
      <c r="AB203" s="300">
        <v>0</v>
      </c>
      <c r="AC203" s="305">
        <v>0</v>
      </c>
      <c r="AD203" s="305">
        <v>1</v>
      </c>
      <c r="AE203" s="305">
        <v>0</v>
      </c>
      <c r="AF203" s="305">
        <v>0</v>
      </c>
      <c r="AG203" s="305">
        <v>0</v>
      </c>
      <c r="AH203" s="303">
        <v>1</v>
      </c>
      <c r="AI203" s="303">
        <v>0</v>
      </c>
      <c r="AJ203" s="303">
        <v>0</v>
      </c>
      <c r="AK203" s="303">
        <v>0</v>
      </c>
      <c r="AL203" s="303">
        <v>0</v>
      </c>
      <c r="AM203" s="304">
        <v>0</v>
      </c>
      <c r="AN203" s="304">
        <v>0</v>
      </c>
      <c r="AO203" s="304">
        <v>0</v>
      </c>
      <c r="AP203" s="304">
        <v>1</v>
      </c>
      <c r="AQ203" s="300">
        <v>0</v>
      </c>
      <c r="AR203" s="300">
        <v>0</v>
      </c>
      <c r="AS203" s="300">
        <v>1</v>
      </c>
      <c r="AT203" s="305">
        <v>1</v>
      </c>
      <c r="AU203" s="305">
        <v>0</v>
      </c>
      <c r="AV203" s="305">
        <v>0</v>
      </c>
      <c r="AW203" s="306">
        <v>0</v>
      </c>
      <c r="AX203" s="306">
        <v>0</v>
      </c>
      <c r="AY203" s="306">
        <v>0</v>
      </c>
      <c r="AZ203" s="306">
        <v>1</v>
      </c>
      <c r="BA203" s="306">
        <v>0</v>
      </c>
      <c r="BB203" s="305">
        <v>1</v>
      </c>
      <c r="BC203" s="305">
        <v>0</v>
      </c>
      <c r="BD203" s="305">
        <v>0</v>
      </c>
      <c r="BE203" s="305">
        <v>0</v>
      </c>
      <c r="BF203" s="300">
        <v>0</v>
      </c>
      <c r="BG203" s="300">
        <v>0</v>
      </c>
      <c r="BH203" s="300">
        <v>0</v>
      </c>
      <c r="BI203" s="300">
        <v>0</v>
      </c>
      <c r="BJ203" s="300">
        <v>1</v>
      </c>
      <c r="BK203" s="297">
        <v>0</v>
      </c>
      <c r="BL203" s="297">
        <v>0</v>
      </c>
      <c r="BM203" s="297">
        <v>0</v>
      </c>
      <c r="BN203" s="297">
        <v>0</v>
      </c>
      <c r="BO203" s="297">
        <v>1</v>
      </c>
      <c r="BP203" s="297">
        <v>0</v>
      </c>
      <c r="BQ203" s="297">
        <v>1</v>
      </c>
      <c r="BR203" s="297">
        <v>0</v>
      </c>
      <c r="BS203" s="305">
        <v>0</v>
      </c>
      <c r="BT203" s="305">
        <v>0</v>
      </c>
      <c r="BU203" s="305">
        <v>1</v>
      </c>
      <c r="BV203" s="305">
        <v>0</v>
      </c>
      <c r="BW203" s="307">
        <v>0</v>
      </c>
      <c r="BX203" s="307">
        <v>1</v>
      </c>
      <c r="BY203" s="307">
        <v>0</v>
      </c>
      <c r="BZ203" s="307">
        <v>0</v>
      </c>
      <c r="CA203" s="307">
        <v>0</v>
      </c>
      <c r="CB203" s="307">
        <v>0</v>
      </c>
      <c r="CC203" s="307">
        <v>1</v>
      </c>
      <c r="CD203" s="300">
        <v>1</v>
      </c>
      <c r="CE203" s="300">
        <v>0</v>
      </c>
      <c r="CF203" s="300">
        <v>0</v>
      </c>
      <c r="CG203" s="300">
        <v>0</v>
      </c>
      <c r="CH203" s="300">
        <v>0</v>
      </c>
      <c r="CI203" s="304">
        <v>1</v>
      </c>
      <c r="CJ203" s="304">
        <v>0</v>
      </c>
      <c r="CK203" s="297">
        <v>0</v>
      </c>
      <c r="CL203" s="297">
        <v>0</v>
      </c>
      <c r="CM203" s="297">
        <v>1</v>
      </c>
      <c r="CN203" s="297">
        <v>0</v>
      </c>
      <c r="CO203" s="307">
        <v>1</v>
      </c>
      <c r="CP203" s="307">
        <v>0</v>
      </c>
      <c r="CQ203" s="307">
        <v>0</v>
      </c>
      <c r="CR203" s="307">
        <v>1</v>
      </c>
      <c r="CS203" s="307">
        <v>0</v>
      </c>
      <c r="CT203" s="307">
        <v>0</v>
      </c>
      <c r="CU203" s="307">
        <v>0</v>
      </c>
      <c r="CV203" s="307">
        <v>0</v>
      </c>
      <c r="CW203" s="307">
        <v>0</v>
      </c>
      <c r="CX203" s="305">
        <v>0</v>
      </c>
      <c r="CY203" s="305">
        <v>1</v>
      </c>
      <c r="CZ203" s="303">
        <v>1</v>
      </c>
      <c r="DA203" s="303">
        <v>0</v>
      </c>
      <c r="DB203" s="303">
        <v>1</v>
      </c>
      <c r="DC203" s="303">
        <v>0</v>
      </c>
      <c r="DD203" s="305">
        <v>0</v>
      </c>
      <c r="DE203" s="305">
        <v>0</v>
      </c>
      <c r="DF203" s="305">
        <v>0</v>
      </c>
      <c r="DG203" s="305">
        <v>0</v>
      </c>
      <c r="DH203" s="309">
        <v>0</v>
      </c>
      <c r="DI203" s="309">
        <v>0</v>
      </c>
      <c r="DJ203" s="309">
        <v>0</v>
      </c>
      <c r="DK203" s="309">
        <v>0</v>
      </c>
      <c r="DL203" s="298">
        <v>1</v>
      </c>
      <c r="DM203" s="298">
        <v>0</v>
      </c>
      <c r="DN203" s="298">
        <v>1</v>
      </c>
      <c r="DO203" s="298">
        <v>0</v>
      </c>
      <c r="DP203" s="306">
        <v>0</v>
      </c>
      <c r="DQ203" s="306">
        <v>0</v>
      </c>
      <c r="DR203" s="306">
        <v>0</v>
      </c>
      <c r="DS203" s="306">
        <v>0</v>
      </c>
      <c r="DT203" s="297">
        <v>0</v>
      </c>
      <c r="DU203" s="297">
        <v>0</v>
      </c>
      <c r="DV203" s="297">
        <v>0</v>
      </c>
      <c r="DW203" s="297">
        <v>0</v>
      </c>
      <c r="DX203" s="306">
        <v>0</v>
      </c>
      <c r="DY203" s="306">
        <v>0</v>
      </c>
      <c r="DZ203" s="306">
        <v>0</v>
      </c>
      <c r="EA203" s="306">
        <v>0</v>
      </c>
      <c r="EB203" s="307">
        <v>0</v>
      </c>
      <c r="EC203" s="307">
        <v>1</v>
      </c>
    </row>
    <row r="204" spans="1:134" x14ac:dyDescent="0.35">
      <c r="A204" s="294">
        <v>17114</v>
      </c>
      <c r="B204" s="343">
        <v>42374</v>
      </c>
      <c r="C204" s="344">
        <v>0.54166666666666663</v>
      </c>
      <c r="D204" s="294">
        <v>1</v>
      </c>
      <c r="E204" s="294">
        <v>0</v>
      </c>
      <c r="F204" s="294">
        <v>11</v>
      </c>
      <c r="G204" s="294">
        <v>140</v>
      </c>
      <c r="H204" s="294">
        <v>40</v>
      </c>
      <c r="I204" s="294" t="s">
        <v>758</v>
      </c>
      <c r="J204" s="296">
        <v>1</v>
      </c>
      <c r="K204" s="296">
        <v>0</v>
      </c>
      <c r="L204" s="296">
        <v>0</v>
      </c>
      <c r="M204" s="297">
        <v>1</v>
      </c>
      <c r="N204" s="297">
        <v>0</v>
      </c>
      <c r="O204" s="297">
        <v>0</v>
      </c>
      <c r="P204" s="298">
        <v>145</v>
      </c>
      <c r="Q204" s="299">
        <v>1</v>
      </c>
      <c r="R204" s="299">
        <v>0</v>
      </c>
      <c r="S204" s="299">
        <v>0</v>
      </c>
      <c r="T204" s="299">
        <v>0</v>
      </c>
      <c r="U204" s="300">
        <v>0</v>
      </c>
      <c r="V204" s="300">
        <v>1</v>
      </c>
      <c r="W204" s="300">
        <v>0</v>
      </c>
      <c r="X204" s="300">
        <v>0</v>
      </c>
      <c r="Y204" s="300">
        <v>0</v>
      </c>
      <c r="Z204" s="300">
        <v>0</v>
      </c>
      <c r="AA204" s="300">
        <v>0</v>
      </c>
      <c r="AB204" s="300">
        <v>0</v>
      </c>
      <c r="AC204" s="305">
        <v>0</v>
      </c>
      <c r="AD204" s="305">
        <v>0</v>
      </c>
      <c r="AE204" s="305">
        <v>1</v>
      </c>
      <c r="AF204" s="305">
        <v>0</v>
      </c>
      <c r="AG204" s="305">
        <v>0</v>
      </c>
      <c r="AH204" s="303">
        <v>0</v>
      </c>
      <c r="AI204" s="303">
        <v>1</v>
      </c>
      <c r="AJ204" s="303">
        <v>0</v>
      </c>
      <c r="AK204" s="303">
        <v>0</v>
      </c>
      <c r="AL204" s="303">
        <v>0</v>
      </c>
      <c r="AM204" s="304">
        <v>1</v>
      </c>
      <c r="AN204" s="304">
        <v>0</v>
      </c>
      <c r="AO204" s="304">
        <v>0</v>
      </c>
      <c r="AP204" s="304">
        <v>0</v>
      </c>
      <c r="AQ204" s="300">
        <v>0</v>
      </c>
      <c r="AR204" s="300">
        <v>1</v>
      </c>
      <c r="AS204" s="300">
        <v>0</v>
      </c>
      <c r="AT204" s="305">
        <v>0</v>
      </c>
      <c r="AU204" s="305">
        <v>0</v>
      </c>
      <c r="AV204" s="305">
        <v>1</v>
      </c>
      <c r="AW204" s="306">
        <v>0</v>
      </c>
      <c r="AX204" s="306">
        <v>1</v>
      </c>
      <c r="AY204" s="306">
        <v>0</v>
      </c>
      <c r="AZ204" s="306">
        <v>0</v>
      </c>
      <c r="BA204" s="306">
        <v>0</v>
      </c>
      <c r="BB204" s="305">
        <v>1</v>
      </c>
      <c r="BC204" s="305">
        <v>0</v>
      </c>
      <c r="BD204" s="305">
        <v>0</v>
      </c>
      <c r="BE204" s="305">
        <v>0</v>
      </c>
      <c r="BF204" s="300">
        <v>0</v>
      </c>
      <c r="BG204" s="300">
        <v>1</v>
      </c>
      <c r="BH204" s="300">
        <v>0</v>
      </c>
      <c r="BI204" s="300">
        <v>0</v>
      </c>
      <c r="BJ204" s="300">
        <v>0</v>
      </c>
      <c r="BK204" s="297">
        <v>1</v>
      </c>
      <c r="BL204" s="297">
        <v>0</v>
      </c>
      <c r="BM204" s="297">
        <v>0</v>
      </c>
      <c r="BN204" s="297">
        <v>0</v>
      </c>
      <c r="BO204" s="297">
        <v>0</v>
      </c>
      <c r="BP204" s="297">
        <v>1</v>
      </c>
      <c r="BQ204" s="297">
        <v>0</v>
      </c>
      <c r="BR204" s="297">
        <v>0</v>
      </c>
      <c r="BS204" s="305">
        <v>1</v>
      </c>
      <c r="BT204" s="305">
        <v>0</v>
      </c>
      <c r="BU204" s="305">
        <v>0</v>
      </c>
      <c r="BV204" s="305">
        <v>0</v>
      </c>
      <c r="BW204" s="307">
        <v>0</v>
      </c>
      <c r="BX204" s="307">
        <v>0</v>
      </c>
      <c r="BY204" s="307">
        <v>0</v>
      </c>
      <c r="BZ204" s="307">
        <v>1</v>
      </c>
      <c r="CA204" s="307">
        <v>0</v>
      </c>
      <c r="CB204" s="307">
        <v>0</v>
      </c>
      <c r="CC204" s="307">
        <v>1</v>
      </c>
      <c r="CD204" s="300">
        <v>0</v>
      </c>
      <c r="CE204" s="300">
        <v>1</v>
      </c>
      <c r="CF204" s="300">
        <v>0</v>
      </c>
      <c r="CG204" s="300">
        <v>0</v>
      </c>
      <c r="CH204" s="300">
        <v>0</v>
      </c>
      <c r="CI204" s="304">
        <v>1</v>
      </c>
      <c r="CJ204" s="304">
        <v>0</v>
      </c>
      <c r="CK204" s="297">
        <v>0</v>
      </c>
      <c r="CL204" s="297">
        <v>1</v>
      </c>
      <c r="CM204" s="297">
        <v>0</v>
      </c>
      <c r="CN204" s="297">
        <v>0</v>
      </c>
      <c r="CO204" s="307">
        <v>0</v>
      </c>
      <c r="CP204" s="307">
        <v>1</v>
      </c>
      <c r="CQ204" s="307">
        <v>0</v>
      </c>
      <c r="CZ204" s="303">
        <v>0</v>
      </c>
      <c r="DA204" s="303">
        <v>0</v>
      </c>
      <c r="DB204" s="303">
        <v>0</v>
      </c>
      <c r="DC204" s="303">
        <v>0</v>
      </c>
      <c r="DD204" s="305">
        <v>0</v>
      </c>
      <c r="DE204" s="305">
        <v>0</v>
      </c>
      <c r="DF204" s="305">
        <v>0</v>
      </c>
      <c r="DG204" s="305">
        <v>0</v>
      </c>
      <c r="DH204" s="309">
        <v>0</v>
      </c>
      <c r="DI204" s="309">
        <v>0</v>
      </c>
      <c r="DJ204" s="309">
        <v>0</v>
      </c>
      <c r="DK204" s="309">
        <v>0</v>
      </c>
      <c r="DL204" s="298">
        <v>0</v>
      </c>
      <c r="DM204" s="298">
        <v>0</v>
      </c>
      <c r="DN204" s="298">
        <v>0</v>
      </c>
      <c r="DO204" s="298">
        <v>0</v>
      </c>
      <c r="DP204" s="306">
        <v>0</v>
      </c>
      <c r="DQ204" s="306">
        <v>0</v>
      </c>
      <c r="DR204" s="306">
        <v>0</v>
      </c>
      <c r="DS204" s="306">
        <v>0</v>
      </c>
      <c r="DT204" s="297">
        <v>0</v>
      </c>
      <c r="DU204" s="297">
        <v>0</v>
      </c>
      <c r="DV204" s="297">
        <v>0</v>
      </c>
      <c r="DW204" s="297">
        <v>0</v>
      </c>
      <c r="DX204" s="306">
        <v>0</v>
      </c>
      <c r="DY204" s="306">
        <v>0</v>
      </c>
      <c r="DZ204" s="306">
        <v>0</v>
      </c>
      <c r="EA204" s="306">
        <v>0</v>
      </c>
      <c r="EB204" s="307">
        <v>0</v>
      </c>
      <c r="EC204" s="307">
        <v>1</v>
      </c>
      <c r="ED204" s="310" t="s">
        <v>792</v>
      </c>
    </row>
    <row r="205" spans="1:134" x14ac:dyDescent="0.35">
      <c r="A205" s="294">
        <v>16951</v>
      </c>
      <c r="B205" s="343">
        <v>42370</v>
      </c>
      <c r="C205" s="344">
        <v>0.54166666666666663</v>
      </c>
      <c r="D205" s="294">
        <v>0</v>
      </c>
      <c r="E205" s="294">
        <v>1</v>
      </c>
      <c r="F205" s="294">
        <v>17</v>
      </c>
      <c r="G205" s="294">
        <v>175</v>
      </c>
      <c r="H205" s="294">
        <v>59</v>
      </c>
      <c r="I205" s="294" t="s">
        <v>758</v>
      </c>
      <c r="J205" s="296">
        <v>1</v>
      </c>
      <c r="K205" s="296">
        <v>0</v>
      </c>
      <c r="L205" s="296">
        <v>0</v>
      </c>
      <c r="M205" s="297">
        <v>0</v>
      </c>
      <c r="N205" s="297">
        <v>1</v>
      </c>
      <c r="O205" s="297">
        <v>0</v>
      </c>
      <c r="P205" s="298">
        <v>0</v>
      </c>
      <c r="Q205" s="299">
        <v>0</v>
      </c>
      <c r="R205" s="299">
        <v>0</v>
      </c>
      <c r="S205" s="299">
        <v>0</v>
      </c>
      <c r="T205" s="299">
        <v>1</v>
      </c>
      <c r="U205" s="300">
        <v>1</v>
      </c>
      <c r="V205" s="300">
        <v>0</v>
      </c>
      <c r="W205" s="300">
        <v>0</v>
      </c>
      <c r="X205" s="300">
        <v>0</v>
      </c>
      <c r="Y205" s="300">
        <v>0</v>
      </c>
      <c r="Z205" s="300">
        <v>0</v>
      </c>
      <c r="AA205" s="300">
        <v>0</v>
      </c>
      <c r="AB205" s="300">
        <v>0</v>
      </c>
      <c r="AC205" s="305">
        <v>0</v>
      </c>
      <c r="AD205" s="305">
        <v>1</v>
      </c>
      <c r="AE205" s="305">
        <v>0</v>
      </c>
      <c r="AF205" s="305">
        <v>0</v>
      </c>
      <c r="AG205" s="305">
        <v>0</v>
      </c>
      <c r="AH205" s="303">
        <v>0</v>
      </c>
      <c r="AI205" s="303">
        <v>1</v>
      </c>
      <c r="AJ205" s="303">
        <v>0</v>
      </c>
      <c r="AK205" s="303">
        <v>0</v>
      </c>
      <c r="AL205" s="303">
        <v>0</v>
      </c>
      <c r="AM205" s="304">
        <v>1</v>
      </c>
      <c r="AN205" s="304">
        <v>0</v>
      </c>
      <c r="AO205" s="304">
        <v>0</v>
      </c>
      <c r="AP205" s="304">
        <v>0</v>
      </c>
      <c r="AQ205" s="300">
        <v>0</v>
      </c>
      <c r="AR205" s="300">
        <v>1</v>
      </c>
      <c r="AS205" s="300">
        <v>0</v>
      </c>
      <c r="AT205" s="305">
        <v>1</v>
      </c>
      <c r="AU205" s="305">
        <v>0</v>
      </c>
      <c r="AV205" s="305">
        <v>0</v>
      </c>
      <c r="AW205" s="306">
        <v>1</v>
      </c>
      <c r="AX205" s="306">
        <v>0</v>
      </c>
      <c r="AY205" s="306">
        <v>0</v>
      </c>
      <c r="AZ205" s="306">
        <v>0</v>
      </c>
      <c r="BA205" s="306">
        <v>0</v>
      </c>
      <c r="BB205" s="305">
        <v>1</v>
      </c>
      <c r="BC205" s="305">
        <v>0</v>
      </c>
      <c r="BD205" s="305">
        <v>0</v>
      </c>
      <c r="BE205" s="305">
        <v>0</v>
      </c>
      <c r="BF205" s="300">
        <v>0</v>
      </c>
      <c r="BG205" s="300">
        <v>0</v>
      </c>
      <c r="BH205" s="300">
        <v>1</v>
      </c>
      <c r="BI205" s="300">
        <v>0</v>
      </c>
      <c r="BJ205" s="300">
        <v>0</v>
      </c>
      <c r="BK205" s="297">
        <v>0</v>
      </c>
      <c r="BL205" s="297">
        <v>0</v>
      </c>
      <c r="BM205" s="297">
        <v>0</v>
      </c>
      <c r="BN205" s="297">
        <v>0</v>
      </c>
      <c r="BO205" s="297">
        <v>1</v>
      </c>
      <c r="BP205" s="297">
        <v>1</v>
      </c>
      <c r="BQ205" s="297">
        <v>0</v>
      </c>
      <c r="BR205" s="297">
        <v>0</v>
      </c>
      <c r="BS205" s="305">
        <v>1</v>
      </c>
      <c r="BT205" s="305">
        <v>0</v>
      </c>
      <c r="BU205" s="305">
        <v>0</v>
      </c>
      <c r="BV205" s="305">
        <v>0</v>
      </c>
      <c r="BW205" s="307">
        <v>0</v>
      </c>
      <c r="BX205" s="307">
        <v>0</v>
      </c>
      <c r="BY205" s="307">
        <v>1</v>
      </c>
      <c r="BZ205" s="307">
        <v>0</v>
      </c>
      <c r="CA205" s="307">
        <v>0</v>
      </c>
      <c r="CB205" s="307">
        <v>1</v>
      </c>
      <c r="CC205" s="307">
        <v>0</v>
      </c>
      <c r="CD205" s="300">
        <v>0</v>
      </c>
      <c r="CE205" s="300">
        <v>1</v>
      </c>
      <c r="CF205" s="300">
        <v>0</v>
      </c>
      <c r="CG205" s="300">
        <v>0</v>
      </c>
      <c r="CH205" s="300">
        <v>0</v>
      </c>
      <c r="CI205" s="304">
        <v>1</v>
      </c>
      <c r="CJ205" s="304">
        <v>0</v>
      </c>
      <c r="CK205" s="297">
        <v>0</v>
      </c>
      <c r="CL205" s="297">
        <v>0</v>
      </c>
      <c r="CM205" s="297">
        <v>0</v>
      </c>
      <c r="CN205" s="297">
        <v>1</v>
      </c>
      <c r="CO205" s="307">
        <v>0</v>
      </c>
      <c r="CP205" s="307">
        <v>0</v>
      </c>
      <c r="CQ205" s="307">
        <v>1</v>
      </c>
      <c r="CZ205" s="303">
        <v>0</v>
      </c>
      <c r="DA205" s="303">
        <v>0</v>
      </c>
      <c r="DB205" s="303">
        <v>0</v>
      </c>
      <c r="DC205" s="303">
        <v>0</v>
      </c>
      <c r="DD205" s="305">
        <v>0</v>
      </c>
      <c r="DE205" s="305">
        <v>0</v>
      </c>
      <c r="DF205" s="305">
        <v>0</v>
      </c>
      <c r="DG205" s="305">
        <v>0</v>
      </c>
      <c r="DH205" s="309">
        <v>1</v>
      </c>
      <c r="DI205" s="309">
        <v>0</v>
      </c>
      <c r="DJ205" s="309">
        <v>1</v>
      </c>
      <c r="DK205" s="309">
        <v>0</v>
      </c>
      <c r="DL205" s="298">
        <v>0</v>
      </c>
      <c r="DM205" s="298">
        <v>0</v>
      </c>
      <c r="DN205" s="298">
        <v>0</v>
      </c>
      <c r="DO205" s="298">
        <v>0</v>
      </c>
      <c r="DP205" s="306">
        <v>0</v>
      </c>
      <c r="DQ205" s="306">
        <v>0</v>
      </c>
      <c r="DR205" s="306">
        <v>0</v>
      </c>
      <c r="DS205" s="306">
        <v>0</v>
      </c>
      <c r="DT205" s="297">
        <v>0</v>
      </c>
      <c r="DU205" s="297">
        <v>0</v>
      </c>
      <c r="DV205" s="297">
        <v>0</v>
      </c>
      <c r="DW205" s="297">
        <v>0</v>
      </c>
      <c r="DX205" s="306">
        <v>0</v>
      </c>
      <c r="DY205" s="306">
        <v>0</v>
      </c>
      <c r="DZ205" s="306">
        <v>0</v>
      </c>
      <c r="EA205" s="306">
        <v>0</v>
      </c>
      <c r="EB205" s="307">
        <v>0</v>
      </c>
      <c r="EC205" s="307">
        <v>1</v>
      </c>
    </row>
    <row r="206" spans="1:134" x14ac:dyDescent="0.35">
      <c r="A206" s="294">
        <v>16913</v>
      </c>
      <c r="B206" s="343">
        <v>42369</v>
      </c>
      <c r="C206" s="344">
        <v>0.45833333333333331</v>
      </c>
      <c r="D206" s="294">
        <v>0</v>
      </c>
      <c r="E206" s="294">
        <v>1</v>
      </c>
      <c r="F206" s="294">
        <v>29</v>
      </c>
      <c r="G206" s="294">
        <v>176</v>
      </c>
      <c r="H206" s="294">
        <v>80</v>
      </c>
      <c r="I206" s="294" t="s">
        <v>793</v>
      </c>
      <c r="J206" s="296">
        <v>1</v>
      </c>
      <c r="K206" s="296">
        <v>0</v>
      </c>
      <c r="L206" s="296">
        <v>0</v>
      </c>
      <c r="M206" s="297">
        <v>0</v>
      </c>
      <c r="N206" s="297">
        <v>1</v>
      </c>
      <c r="O206" s="297">
        <v>0</v>
      </c>
      <c r="P206" s="298">
        <v>170</v>
      </c>
      <c r="Q206" s="299">
        <v>1</v>
      </c>
      <c r="R206" s="299">
        <v>0</v>
      </c>
      <c r="S206" s="299">
        <v>0</v>
      </c>
      <c r="T206" s="299">
        <v>1</v>
      </c>
      <c r="U206" s="300">
        <v>0</v>
      </c>
      <c r="V206" s="300">
        <v>0</v>
      </c>
      <c r="W206" s="300">
        <v>1</v>
      </c>
      <c r="X206" s="300">
        <v>0</v>
      </c>
      <c r="Y206" s="300">
        <v>0</v>
      </c>
      <c r="Z206" s="300">
        <v>0</v>
      </c>
      <c r="AA206" s="300">
        <v>0</v>
      </c>
      <c r="AB206" s="300">
        <v>0</v>
      </c>
      <c r="AC206" s="305">
        <v>1</v>
      </c>
      <c r="AD206" s="305">
        <v>0</v>
      </c>
      <c r="AE206" s="305">
        <v>0</v>
      </c>
      <c r="AF206" s="305">
        <v>0</v>
      </c>
      <c r="AG206" s="305">
        <v>0</v>
      </c>
      <c r="AH206" s="303">
        <v>0</v>
      </c>
      <c r="AI206" s="303">
        <v>0</v>
      </c>
      <c r="AJ206" s="303">
        <v>0</v>
      </c>
      <c r="AK206" s="303">
        <v>1</v>
      </c>
      <c r="AL206" s="303">
        <v>0</v>
      </c>
      <c r="AM206" s="304">
        <v>0</v>
      </c>
      <c r="AN206" s="304">
        <v>0</v>
      </c>
      <c r="AO206" s="304">
        <v>1</v>
      </c>
      <c r="AP206" s="304">
        <v>0</v>
      </c>
      <c r="AQ206" s="300">
        <v>1</v>
      </c>
      <c r="AR206" s="300">
        <v>0</v>
      </c>
      <c r="AS206" s="300">
        <v>0</v>
      </c>
      <c r="AT206" s="305">
        <v>1</v>
      </c>
      <c r="AU206" s="305">
        <v>0</v>
      </c>
      <c r="AV206" s="305">
        <v>0</v>
      </c>
      <c r="AW206" s="306">
        <v>0</v>
      </c>
      <c r="AX206" s="306">
        <v>0</v>
      </c>
      <c r="AY206" s="306">
        <v>1</v>
      </c>
      <c r="AZ206" s="306">
        <v>0</v>
      </c>
      <c r="BA206" s="306">
        <v>0</v>
      </c>
      <c r="BB206" s="305">
        <v>1</v>
      </c>
      <c r="BC206" s="305">
        <v>0</v>
      </c>
      <c r="BD206" s="305">
        <v>0</v>
      </c>
      <c r="BE206" s="305">
        <v>0</v>
      </c>
      <c r="BF206" s="300">
        <v>0</v>
      </c>
      <c r="BG206" s="300">
        <v>0</v>
      </c>
      <c r="BH206" s="300">
        <v>1</v>
      </c>
      <c r="BI206" s="300">
        <v>0</v>
      </c>
      <c r="BJ206" s="300">
        <v>0</v>
      </c>
      <c r="BK206" s="297">
        <v>0</v>
      </c>
      <c r="BL206" s="297">
        <v>0</v>
      </c>
      <c r="BM206" s="297">
        <v>0</v>
      </c>
      <c r="BN206" s="297">
        <v>0</v>
      </c>
      <c r="BO206" s="297">
        <v>1</v>
      </c>
      <c r="BP206" s="297">
        <v>0</v>
      </c>
      <c r="BQ206" s="297">
        <v>0</v>
      </c>
      <c r="BR206" s="297">
        <v>0</v>
      </c>
      <c r="BS206" s="305">
        <v>0</v>
      </c>
      <c r="BT206" s="305">
        <v>1</v>
      </c>
      <c r="BU206" s="305">
        <v>0</v>
      </c>
      <c r="BV206" s="305">
        <v>0</v>
      </c>
      <c r="BW206" s="307">
        <v>0</v>
      </c>
      <c r="BX206" s="307">
        <v>0</v>
      </c>
      <c r="BY206" s="307">
        <v>1</v>
      </c>
      <c r="BZ206" s="307">
        <v>0</v>
      </c>
      <c r="CA206" s="307">
        <v>0</v>
      </c>
      <c r="CB206" s="307">
        <v>0</v>
      </c>
      <c r="CC206" s="307">
        <v>1</v>
      </c>
      <c r="CD206" s="300">
        <v>1</v>
      </c>
      <c r="CE206" s="300">
        <v>0</v>
      </c>
      <c r="CF206" s="300">
        <v>0</v>
      </c>
      <c r="CG206" s="300">
        <v>0</v>
      </c>
      <c r="CH206" s="300">
        <v>0</v>
      </c>
      <c r="CI206" s="304">
        <v>1</v>
      </c>
      <c r="CJ206" s="304">
        <v>0</v>
      </c>
      <c r="CK206" s="297">
        <v>0</v>
      </c>
      <c r="CL206" s="297">
        <v>0</v>
      </c>
      <c r="CM206" s="297">
        <v>0</v>
      </c>
      <c r="CN206" s="297">
        <v>1</v>
      </c>
      <c r="CO206" s="307">
        <v>0</v>
      </c>
      <c r="CP206" s="307">
        <v>1</v>
      </c>
      <c r="CQ206" s="307">
        <v>0</v>
      </c>
      <c r="CZ206" s="303">
        <v>0</v>
      </c>
      <c r="DA206" s="303">
        <v>1</v>
      </c>
      <c r="DB206" s="303">
        <v>0</v>
      </c>
      <c r="DC206" s="303">
        <v>1</v>
      </c>
      <c r="DD206" s="305">
        <v>0</v>
      </c>
      <c r="DE206" s="305">
        <v>0</v>
      </c>
      <c r="DF206" s="305">
        <v>0</v>
      </c>
      <c r="DG206" s="305">
        <v>0</v>
      </c>
      <c r="DH206" s="309">
        <v>1</v>
      </c>
      <c r="DI206" s="309">
        <v>0</v>
      </c>
      <c r="DJ206" s="309">
        <v>0</v>
      </c>
      <c r="DK206" s="309">
        <v>1</v>
      </c>
      <c r="DL206" s="298">
        <v>0</v>
      </c>
      <c r="DM206" s="298">
        <v>0</v>
      </c>
      <c r="DN206" s="298">
        <v>0</v>
      </c>
      <c r="DO206" s="298">
        <v>0</v>
      </c>
      <c r="DP206" s="306">
        <v>0</v>
      </c>
      <c r="DQ206" s="306">
        <v>0</v>
      </c>
      <c r="DR206" s="306">
        <v>0</v>
      </c>
      <c r="DS206" s="306">
        <v>0</v>
      </c>
      <c r="DT206" s="297">
        <v>0</v>
      </c>
      <c r="DU206" s="297">
        <v>0</v>
      </c>
      <c r="DV206" s="297">
        <v>0</v>
      </c>
      <c r="DW206" s="297">
        <v>0</v>
      </c>
      <c r="DX206" s="306">
        <v>0</v>
      </c>
      <c r="DY206" s="306">
        <v>0</v>
      </c>
      <c r="DZ206" s="306">
        <v>0</v>
      </c>
      <c r="EA206" s="306">
        <v>0</v>
      </c>
      <c r="EB206" s="307">
        <v>0</v>
      </c>
      <c r="EC206" s="307">
        <v>1</v>
      </c>
    </row>
    <row r="207" spans="1:134" x14ac:dyDescent="0.35">
      <c r="A207" s="294">
        <v>18630</v>
      </c>
      <c r="B207" s="343">
        <v>42420</v>
      </c>
      <c r="C207" s="344">
        <v>0.50694444444444442</v>
      </c>
      <c r="D207" s="294">
        <v>1</v>
      </c>
      <c r="E207" s="294">
        <v>0</v>
      </c>
      <c r="F207" s="294">
        <v>27</v>
      </c>
      <c r="G207" s="294">
        <v>169</v>
      </c>
      <c r="H207" s="294">
        <v>55</v>
      </c>
      <c r="I207" s="294" t="s">
        <v>758</v>
      </c>
      <c r="J207" s="296">
        <v>1</v>
      </c>
      <c r="K207" s="296">
        <v>0</v>
      </c>
      <c r="L207" s="296">
        <v>0</v>
      </c>
      <c r="M207" s="297">
        <v>0</v>
      </c>
      <c r="N207" s="297">
        <v>1</v>
      </c>
      <c r="O207" s="297">
        <v>0</v>
      </c>
      <c r="P207" s="298">
        <v>0</v>
      </c>
      <c r="Q207" s="299">
        <v>1</v>
      </c>
      <c r="R207" s="299">
        <v>0</v>
      </c>
      <c r="S207" s="299">
        <v>0</v>
      </c>
      <c r="T207" s="299">
        <v>0</v>
      </c>
      <c r="U207" s="300">
        <v>1</v>
      </c>
      <c r="V207" s="300">
        <v>0</v>
      </c>
      <c r="W207" s="300">
        <v>0</v>
      </c>
      <c r="X207" s="300">
        <v>0</v>
      </c>
      <c r="Y207" s="300">
        <v>0</v>
      </c>
      <c r="Z207" s="300">
        <v>0</v>
      </c>
      <c r="AA207" s="300">
        <v>0</v>
      </c>
      <c r="AB207" s="300">
        <v>0</v>
      </c>
      <c r="AC207" s="305">
        <v>1</v>
      </c>
      <c r="AD207" s="305">
        <v>0</v>
      </c>
      <c r="AE207" s="305">
        <v>0</v>
      </c>
      <c r="AF207" s="305">
        <v>0</v>
      </c>
      <c r="AG207" s="305">
        <v>0</v>
      </c>
      <c r="AH207" s="303">
        <v>1</v>
      </c>
      <c r="AI207" s="303">
        <v>0</v>
      </c>
      <c r="AJ207" s="303">
        <v>0</v>
      </c>
      <c r="AK207" s="303">
        <v>0</v>
      </c>
      <c r="AL207" s="303">
        <v>0</v>
      </c>
      <c r="AM207" s="304">
        <v>1</v>
      </c>
      <c r="AN207" s="304">
        <v>0</v>
      </c>
      <c r="AO207" s="304">
        <v>0</v>
      </c>
      <c r="AP207" s="304">
        <v>0</v>
      </c>
      <c r="AQ207" s="300">
        <v>0</v>
      </c>
      <c r="AR207" s="300">
        <v>1</v>
      </c>
      <c r="AS207" s="300">
        <v>0</v>
      </c>
      <c r="AT207" s="305">
        <v>1</v>
      </c>
      <c r="AU207" s="305">
        <v>0</v>
      </c>
      <c r="AV207" s="305">
        <v>0</v>
      </c>
      <c r="AW207" s="306">
        <v>0</v>
      </c>
      <c r="AX207" s="306">
        <v>0</v>
      </c>
      <c r="AY207" s="306">
        <v>1</v>
      </c>
      <c r="AZ207" s="306">
        <v>0</v>
      </c>
      <c r="BA207" s="306">
        <v>0</v>
      </c>
      <c r="BB207" s="305">
        <v>1</v>
      </c>
      <c r="BC207" s="305">
        <v>0</v>
      </c>
      <c r="BD207" s="305">
        <v>0</v>
      </c>
      <c r="BE207" s="305">
        <v>0</v>
      </c>
      <c r="BF207" s="300">
        <v>0</v>
      </c>
      <c r="BG207" s="300">
        <v>0</v>
      </c>
      <c r="BH207" s="300">
        <v>1</v>
      </c>
      <c r="BI207" s="300">
        <v>0</v>
      </c>
      <c r="BJ207" s="300">
        <v>0</v>
      </c>
      <c r="BK207" s="297">
        <v>0</v>
      </c>
      <c r="BL207" s="297">
        <v>0</v>
      </c>
      <c r="BM207" s="297">
        <v>0</v>
      </c>
      <c r="BN207" s="297">
        <v>0</v>
      </c>
      <c r="BO207" s="297">
        <v>1</v>
      </c>
      <c r="BP207" s="297">
        <v>0</v>
      </c>
      <c r="BQ207" s="297">
        <v>0</v>
      </c>
      <c r="BR207" s="297">
        <v>0</v>
      </c>
      <c r="BS207" s="305">
        <v>1</v>
      </c>
      <c r="BT207" s="305">
        <v>0</v>
      </c>
      <c r="BU207" s="305">
        <v>0</v>
      </c>
      <c r="BV207" s="305">
        <v>0</v>
      </c>
      <c r="BW207" s="307">
        <v>0</v>
      </c>
      <c r="BX207" s="307">
        <v>1</v>
      </c>
      <c r="BY207" s="307">
        <v>0</v>
      </c>
      <c r="BZ207" s="307">
        <v>0</v>
      </c>
      <c r="CA207" s="307">
        <v>0</v>
      </c>
      <c r="CB207" s="307">
        <v>0</v>
      </c>
      <c r="CC207" s="307">
        <v>1</v>
      </c>
      <c r="CD207" s="300">
        <v>1</v>
      </c>
      <c r="CE207" s="300">
        <v>0</v>
      </c>
      <c r="CF207" s="300">
        <v>0</v>
      </c>
      <c r="CG207" s="300">
        <v>0</v>
      </c>
      <c r="CH207" s="300">
        <v>0</v>
      </c>
      <c r="CI207" s="304">
        <v>1</v>
      </c>
      <c r="CJ207" s="304">
        <v>0</v>
      </c>
      <c r="CK207" s="297">
        <v>0</v>
      </c>
      <c r="CL207" s="297">
        <v>0</v>
      </c>
      <c r="CM207" s="297">
        <v>1</v>
      </c>
      <c r="CN207" s="297">
        <v>0</v>
      </c>
      <c r="CO207" s="307">
        <v>0</v>
      </c>
      <c r="CP207" s="307">
        <v>1</v>
      </c>
      <c r="CQ207" s="307">
        <v>0</v>
      </c>
      <c r="CR207" s="307">
        <v>0</v>
      </c>
      <c r="CS207" s="307">
        <v>0</v>
      </c>
      <c r="CT207" s="307">
        <v>1</v>
      </c>
      <c r="CU207" s="307">
        <v>0</v>
      </c>
      <c r="CV207" s="307">
        <v>0</v>
      </c>
      <c r="CW207" s="307">
        <v>0</v>
      </c>
      <c r="CX207" s="305">
        <v>0</v>
      </c>
      <c r="CY207" s="305">
        <v>1</v>
      </c>
      <c r="CZ207" s="303">
        <v>1</v>
      </c>
      <c r="DA207" s="303">
        <v>0</v>
      </c>
      <c r="DB207" s="303">
        <v>1</v>
      </c>
      <c r="DC207" s="303">
        <v>0</v>
      </c>
      <c r="DD207" s="305">
        <v>0</v>
      </c>
      <c r="DE207" s="305">
        <v>0</v>
      </c>
      <c r="DF207" s="305">
        <v>0</v>
      </c>
      <c r="DG207" s="305">
        <v>0</v>
      </c>
      <c r="DH207" s="309">
        <v>0</v>
      </c>
      <c r="DI207" s="309">
        <v>0</v>
      </c>
      <c r="DJ207" s="309">
        <v>0</v>
      </c>
      <c r="DK207" s="309">
        <v>0</v>
      </c>
      <c r="DL207" s="298">
        <v>0</v>
      </c>
      <c r="DM207" s="298">
        <v>0</v>
      </c>
      <c r="DN207" s="298">
        <v>0</v>
      </c>
      <c r="DO207" s="298">
        <v>0</v>
      </c>
      <c r="DP207" s="306">
        <v>0</v>
      </c>
      <c r="DQ207" s="306">
        <v>0</v>
      </c>
      <c r="DR207" s="306">
        <v>0</v>
      </c>
      <c r="DS207" s="306">
        <v>0</v>
      </c>
      <c r="DT207" s="297">
        <v>0</v>
      </c>
      <c r="DU207" s="297">
        <v>0</v>
      </c>
      <c r="DV207" s="297">
        <v>0</v>
      </c>
      <c r="DW207" s="297">
        <v>0</v>
      </c>
      <c r="DX207" s="306">
        <v>0</v>
      </c>
      <c r="DY207" s="306">
        <v>0</v>
      </c>
      <c r="DZ207" s="306">
        <v>0</v>
      </c>
      <c r="EA207" s="306">
        <v>0</v>
      </c>
      <c r="EB207" s="307">
        <v>0</v>
      </c>
      <c r="EC207" s="307">
        <v>1</v>
      </c>
    </row>
    <row r="208" spans="1:134" x14ac:dyDescent="0.35">
      <c r="A208" s="294">
        <v>18461</v>
      </c>
      <c r="B208" s="343">
        <v>42414</v>
      </c>
      <c r="C208" s="344">
        <v>0.53819444444444442</v>
      </c>
      <c r="D208" s="294">
        <v>1</v>
      </c>
      <c r="E208" s="294">
        <v>0</v>
      </c>
      <c r="F208" s="294">
        <v>28</v>
      </c>
      <c r="G208" s="294">
        <v>165</v>
      </c>
      <c r="H208" s="294">
        <v>56</v>
      </c>
      <c r="I208" s="294" t="s">
        <v>758</v>
      </c>
      <c r="J208" s="296">
        <v>1</v>
      </c>
      <c r="K208" s="296">
        <v>0</v>
      </c>
      <c r="L208" s="296">
        <v>0</v>
      </c>
      <c r="M208" s="297">
        <v>1</v>
      </c>
      <c r="N208" s="297">
        <v>0</v>
      </c>
      <c r="O208" s="297">
        <v>0</v>
      </c>
      <c r="P208" s="298">
        <v>0</v>
      </c>
      <c r="Q208" s="299">
        <v>0</v>
      </c>
      <c r="R208" s="299">
        <v>0</v>
      </c>
      <c r="S208" s="299">
        <v>0</v>
      </c>
      <c r="T208" s="299">
        <v>1</v>
      </c>
      <c r="U208" s="300">
        <v>0</v>
      </c>
      <c r="V208" s="300">
        <v>0</v>
      </c>
      <c r="W208" s="300">
        <v>1</v>
      </c>
      <c r="X208" s="300">
        <v>0</v>
      </c>
      <c r="Y208" s="300">
        <v>0</v>
      </c>
      <c r="Z208" s="300">
        <v>0</v>
      </c>
      <c r="AA208" s="300">
        <v>0</v>
      </c>
      <c r="AB208" s="300">
        <v>0</v>
      </c>
      <c r="AC208" s="305">
        <v>0</v>
      </c>
      <c r="AD208" s="305">
        <v>1</v>
      </c>
      <c r="AE208" s="305">
        <v>0</v>
      </c>
      <c r="AF208" s="305">
        <v>0</v>
      </c>
      <c r="AG208" s="305">
        <v>0</v>
      </c>
      <c r="AH208" s="303">
        <v>0</v>
      </c>
      <c r="AI208" s="303">
        <v>1</v>
      </c>
      <c r="AJ208" s="303">
        <v>0</v>
      </c>
      <c r="AK208" s="303">
        <v>0</v>
      </c>
      <c r="AL208" s="303">
        <v>0</v>
      </c>
      <c r="AM208" s="304">
        <v>0</v>
      </c>
      <c r="AN208" s="304">
        <v>1</v>
      </c>
      <c r="AO208" s="304">
        <v>0</v>
      </c>
      <c r="AP208" s="304">
        <v>0</v>
      </c>
      <c r="AQ208" s="300">
        <v>1</v>
      </c>
      <c r="AR208" s="300">
        <v>0</v>
      </c>
      <c r="AS208" s="300">
        <v>0</v>
      </c>
      <c r="AT208" s="305">
        <v>0</v>
      </c>
      <c r="AU208" s="305">
        <v>1</v>
      </c>
      <c r="AV208" s="305">
        <v>0</v>
      </c>
      <c r="AW208" s="306">
        <v>0</v>
      </c>
      <c r="AX208" s="306">
        <v>1</v>
      </c>
      <c r="AY208" s="306">
        <v>0</v>
      </c>
      <c r="AZ208" s="306">
        <v>0</v>
      </c>
      <c r="BA208" s="306">
        <v>0</v>
      </c>
      <c r="BB208" s="305">
        <v>0</v>
      </c>
      <c r="BC208" s="305">
        <v>0</v>
      </c>
      <c r="BD208" s="305">
        <v>0</v>
      </c>
      <c r="BE208" s="305">
        <v>1</v>
      </c>
      <c r="BF208" s="300">
        <v>0</v>
      </c>
      <c r="BG208" s="300">
        <v>1</v>
      </c>
      <c r="BH208" s="300">
        <v>0</v>
      </c>
      <c r="BI208" s="300">
        <v>0</v>
      </c>
      <c r="BJ208" s="300">
        <v>0</v>
      </c>
      <c r="BK208" s="297">
        <v>0</v>
      </c>
      <c r="BL208" s="297">
        <v>0</v>
      </c>
      <c r="BM208" s="297">
        <v>1</v>
      </c>
      <c r="BN208" s="297">
        <v>0</v>
      </c>
      <c r="BO208" s="297">
        <v>0</v>
      </c>
      <c r="BP208" s="297">
        <v>0</v>
      </c>
      <c r="BQ208" s="297">
        <v>0</v>
      </c>
      <c r="BR208" s="297">
        <v>0</v>
      </c>
      <c r="BS208" s="305">
        <v>1</v>
      </c>
      <c r="BT208" s="305">
        <v>0</v>
      </c>
      <c r="BU208" s="305">
        <v>0</v>
      </c>
      <c r="BV208" s="305">
        <v>0</v>
      </c>
      <c r="BW208" s="307">
        <v>1</v>
      </c>
      <c r="BX208" s="307">
        <v>0</v>
      </c>
      <c r="BY208" s="307">
        <v>0</v>
      </c>
      <c r="BZ208" s="307">
        <v>0</v>
      </c>
      <c r="CA208" s="307">
        <v>0</v>
      </c>
      <c r="CB208" s="307">
        <v>1</v>
      </c>
      <c r="CC208" s="307">
        <v>0</v>
      </c>
      <c r="CD208" s="300">
        <v>0</v>
      </c>
      <c r="CE208" s="300">
        <v>0</v>
      </c>
      <c r="CF208" s="300">
        <v>1</v>
      </c>
      <c r="CG208" s="300">
        <v>0</v>
      </c>
      <c r="CH208" s="300">
        <v>0</v>
      </c>
      <c r="CI208" s="304">
        <v>1</v>
      </c>
      <c r="CJ208" s="304">
        <v>0</v>
      </c>
      <c r="CK208" s="297">
        <v>0</v>
      </c>
      <c r="CL208" s="297">
        <v>0</v>
      </c>
      <c r="CM208" s="297">
        <v>1</v>
      </c>
      <c r="CN208" s="297">
        <v>0</v>
      </c>
      <c r="CO208" s="307">
        <v>1</v>
      </c>
      <c r="CP208" s="307">
        <v>0</v>
      </c>
      <c r="CQ208" s="307">
        <v>0</v>
      </c>
      <c r="CR208" s="307">
        <v>0</v>
      </c>
      <c r="CS208" s="307">
        <v>0</v>
      </c>
      <c r="CT208" s="307">
        <v>0</v>
      </c>
      <c r="CU208" s="307">
        <v>1</v>
      </c>
      <c r="CV208" s="307">
        <v>0</v>
      </c>
      <c r="CW208" s="307">
        <v>0</v>
      </c>
      <c r="CX208" s="305">
        <v>0</v>
      </c>
      <c r="CY208" s="305">
        <v>1</v>
      </c>
      <c r="CZ208" s="303">
        <v>0</v>
      </c>
      <c r="DA208" s="303">
        <v>0</v>
      </c>
      <c r="DB208" s="303">
        <v>0</v>
      </c>
      <c r="DC208" s="303">
        <v>0</v>
      </c>
      <c r="DD208" s="305">
        <v>0</v>
      </c>
      <c r="DE208" s="305">
        <v>0</v>
      </c>
      <c r="DF208" s="305">
        <v>0</v>
      </c>
      <c r="DG208" s="305">
        <v>0</v>
      </c>
      <c r="DH208" s="309">
        <v>1</v>
      </c>
      <c r="DI208" s="309">
        <v>0</v>
      </c>
      <c r="DJ208" s="309">
        <v>0</v>
      </c>
      <c r="DK208" s="309">
        <v>1</v>
      </c>
      <c r="DL208" s="298">
        <v>0</v>
      </c>
      <c r="DM208" s="298">
        <v>0</v>
      </c>
      <c r="DN208" s="298">
        <v>0</v>
      </c>
      <c r="DO208" s="298">
        <v>0</v>
      </c>
      <c r="DP208" s="306">
        <v>0</v>
      </c>
      <c r="DQ208" s="306">
        <v>0</v>
      </c>
      <c r="DR208" s="306">
        <v>0</v>
      </c>
      <c r="DS208" s="306">
        <v>0</v>
      </c>
      <c r="DT208" s="297">
        <v>0</v>
      </c>
      <c r="DU208" s="297">
        <v>0</v>
      </c>
      <c r="DV208" s="297">
        <v>0</v>
      </c>
      <c r="DW208" s="297">
        <v>0</v>
      </c>
      <c r="DX208" s="306">
        <v>0</v>
      </c>
      <c r="DY208" s="306">
        <v>0</v>
      </c>
      <c r="DZ208" s="306">
        <v>0</v>
      </c>
      <c r="EA208" s="306">
        <v>0</v>
      </c>
      <c r="EB208" s="307">
        <v>0</v>
      </c>
      <c r="EC208" s="307">
        <v>1</v>
      </c>
    </row>
    <row r="209" spans="1:141" x14ac:dyDescent="0.35">
      <c r="A209" s="294">
        <v>18449</v>
      </c>
      <c r="B209" s="343">
        <v>42414</v>
      </c>
      <c r="C209" s="344">
        <v>0.47916666666666669</v>
      </c>
      <c r="D209" s="294">
        <v>0</v>
      </c>
      <c r="E209" s="294">
        <v>1</v>
      </c>
      <c r="F209" s="294">
        <v>41</v>
      </c>
      <c r="G209" s="294">
        <v>181</v>
      </c>
      <c r="H209" s="294">
        <v>68</v>
      </c>
      <c r="I209" s="294" t="s">
        <v>758</v>
      </c>
      <c r="J209" s="296">
        <v>0</v>
      </c>
      <c r="K209" s="296">
        <v>1</v>
      </c>
      <c r="L209" s="296">
        <v>0</v>
      </c>
      <c r="M209" s="297">
        <v>1</v>
      </c>
      <c r="N209" s="297">
        <v>0</v>
      </c>
      <c r="O209" s="297">
        <v>0</v>
      </c>
      <c r="P209" s="298">
        <v>180</v>
      </c>
      <c r="Q209" s="299">
        <v>0</v>
      </c>
      <c r="R209" s="299">
        <v>0</v>
      </c>
      <c r="S209" s="299">
        <v>0</v>
      </c>
      <c r="T209" s="299">
        <v>1</v>
      </c>
      <c r="U209" s="300">
        <v>0</v>
      </c>
      <c r="V209" s="300">
        <v>0</v>
      </c>
      <c r="W209" s="300">
        <v>1</v>
      </c>
      <c r="X209" s="300">
        <v>0</v>
      </c>
      <c r="Y209" s="300">
        <v>0</v>
      </c>
      <c r="Z209" s="300">
        <v>0</v>
      </c>
      <c r="AA209" s="300">
        <v>0</v>
      </c>
      <c r="AB209" s="300">
        <v>0</v>
      </c>
      <c r="AC209" s="305">
        <v>0</v>
      </c>
      <c r="AD209" s="305">
        <v>1</v>
      </c>
      <c r="AE209" s="305">
        <v>0</v>
      </c>
      <c r="AF209" s="305">
        <v>0</v>
      </c>
      <c r="AG209" s="305">
        <v>0</v>
      </c>
      <c r="AH209" s="303">
        <v>1</v>
      </c>
      <c r="AI209" s="303">
        <v>0</v>
      </c>
      <c r="AJ209" s="303">
        <v>0</v>
      </c>
      <c r="AK209" s="303">
        <v>0</v>
      </c>
      <c r="AL209" s="303">
        <v>0</v>
      </c>
      <c r="AM209" s="304">
        <v>1</v>
      </c>
      <c r="AN209" s="304">
        <v>0</v>
      </c>
      <c r="AO209" s="304">
        <v>0</v>
      </c>
      <c r="AP209" s="304">
        <v>0</v>
      </c>
      <c r="AQ209" s="300">
        <v>0</v>
      </c>
      <c r="AR209" s="300">
        <v>1</v>
      </c>
      <c r="AS209" s="300">
        <v>0</v>
      </c>
      <c r="AT209" s="305">
        <v>1</v>
      </c>
      <c r="AU209" s="305">
        <v>0</v>
      </c>
      <c r="AV209" s="305">
        <v>0</v>
      </c>
      <c r="AW209" s="306">
        <v>0</v>
      </c>
      <c r="AX209" s="306">
        <v>1</v>
      </c>
      <c r="AY209" s="306">
        <v>0</v>
      </c>
      <c r="AZ209" s="306">
        <v>0</v>
      </c>
      <c r="BA209" s="306">
        <v>0</v>
      </c>
      <c r="BB209" s="305">
        <v>0</v>
      </c>
      <c r="BC209" s="305">
        <v>0</v>
      </c>
      <c r="BD209" s="305">
        <v>0</v>
      </c>
      <c r="BE209" s="305">
        <v>1</v>
      </c>
      <c r="BF209" s="300">
        <v>0</v>
      </c>
      <c r="BG209" s="300">
        <v>0</v>
      </c>
      <c r="BH209" s="300">
        <v>0</v>
      </c>
      <c r="BI209" s="300">
        <v>0</v>
      </c>
      <c r="BJ209" s="300">
        <v>1</v>
      </c>
      <c r="BK209" s="297">
        <v>0</v>
      </c>
      <c r="BL209" s="297">
        <v>0</v>
      </c>
      <c r="BM209" s="297">
        <v>0</v>
      </c>
      <c r="BN209" s="297">
        <v>0</v>
      </c>
      <c r="BO209" s="297">
        <v>1</v>
      </c>
      <c r="BP209" s="297">
        <v>0</v>
      </c>
      <c r="BQ209" s="297">
        <v>0</v>
      </c>
      <c r="BR209" s="297">
        <v>0</v>
      </c>
      <c r="BS209" s="305">
        <v>0</v>
      </c>
      <c r="BT209" s="305">
        <v>0</v>
      </c>
      <c r="BU209" s="305">
        <v>0</v>
      </c>
      <c r="BV209" s="305">
        <v>0</v>
      </c>
      <c r="BW209" s="307">
        <v>0</v>
      </c>
      <c r="BX209" s="307">
        <v>0</v>
      </c>
      <c r="BY209" s="307">
        <v>0</v>
      </c>
      <c r="BZ209" s="307">
        <v>0</v>
      </c>
      <c r="CA209" s="307">
        <v>1</v>
      </c>
      <c r="CB209" s="307">
        <v>0</v>
      </c>
      <c r="CC209" s="307">
        <v>1</v>
      </c>
      <c r="CD209" s="300">
        <v>1</v>
      </c>
      <c r="CE209" s="300">
        <v>0</v>
      </c>
      <c r="CF209" s="300">
        <v>0</v>
      </c>
      <c r="CG209" s="300">
        <v>0</v>
      </c>
      <c r="CH209" s="300">
        <v>0</v>
      </c>
      <c r="CI209" s="304">
        <v>1</v>
      </c>
      <c r="CJ209" s="304">
        <v>0</v>
      </c>
      <c r="CK209" s="297">
        <v>0</v>
      </c>
      <c r="CL209" s="297">
        <v>0</v>
      </c>
      <c r="CM209" s="297">
        <v>1</v>
      </c>
      <c r="CN209" s="297">
        <v>0</v>
      </c>
      <c r="CO209" s="307">
        <v>1</v>
      </c>
      <c r="CP209" s="307">
        <v>0</v>
      </c>
      <c r="CQ209" s="307">
        <v>0</v>
      </c>
      <c r="CZ209" s="303">
        <v>0</v>
      </c>
      <c r="DA209" s="303">
        <v>0</v>
      </c>
      <c r="DB209" s="303">
        <v>0</v>
      </c>
      <c r="DC209" s="303">
        <v>0</v>
      </c>
      <c r="DD209" s="305">
        <v>0</v>
      </c>
      <c r="DE209" s="305">
        <v>0</v>
      </c>
      <c r="DF209" s="305">
        <v>0</v>
      </c>
      <c r="DG209" s="305">
        <v>0</v>
      </c>
      <c r="DH209" s="309">
        <v>1</v>
      </c>
      <c r="DI209" s="309">
        <v>0</v>
      </c>
      <c r="DJ209" s="309">
        <v>1</v>
      </c>
      <c r="DK209" s="309">
        <v>0</v>
      </c>
      <c r="DL209" s="298">
        <v>0</v>
      </c>
      <c r="DM209" s="298">
        <v>0</v>
      </c>
      <c r="DN209" s="298">
        <v>0</v>
      </c>
      <c r="DO209" s="298">
        <v>0</v>
      </c>
      <c r="DP209" s="306">
        <v>0</v>
      </c>
      <c r="DQ209" s="306">
        <v>0</v>
      </c>
      <c r="DR209" s="306">
        <v>0</v>
      </c>
      <c r="DS209" s="306">
        <v>0</v>
      </c>
      <c r="DT209" s="297">
        <v>0</v>
      </c>
      <c r="DU209" s="297">
        <v>0</v>
      </c>
      <c r="DV209" s="297">
        <v>0</v>
      </c>
      <c r="DW209" s="297">
        <v>0</v>
      </c>
      <c r="DX209" s="306">
        <v>0</v>
      </c>
      <c r="DY209" s="306">
        <v>0</v>
      </c>
      <c r="DZ209" s="306">
        <v>0</v>
      </c>
      <c r="EA209" s="306">
        <v>0</v>
      </c>
      <c r="EB209" s="307">
        <v>0</v>
      </c>
      <c r="EC209" s="307">
        <v>1</v>
      </c>
    </row>
    <row r="210" spans="1:141" x14ac:dyDescent="0.35">
      <c r="A210" s="294">
        <v>17950</v>
      </c>
      <c r="B210" s="343">
        <v>42401</v>
      </c>
      <c r="C210" s="344">
        <v>0.57291666666666663</v>
      </c>
      <c r="D210" s="294">
        <v>1</v>
      </c>
      <c r="E210" s="294">
        <v>0</v>
      </c>
      <c r="F210" s="294">
        <v>52</v>
      </c>
      <c r="G210" s="294">
        <v>160</v>
      </c>
      <c r="H210" s="294">
        <v>54</v>
      </c>
      <c r="I210" s="294" t="s">
        <v>758</v>
      </c>
      <c r="J210" s="296">
        <v>1</v>
      </c>
      <c r="K210" s="296">
        <v>0</v>
      </c>
      <c r="L210" s="296">
        <v>0</v>
      </c>
      <c r="M210" s="297">
        <v>1</v>
      </c>
      <c r="N210" s="297">
        <v>0</v>
      </c>
      <c r="O210" s="297">
        <v>0</v>
      </c>
      <c r="P210" s="298">
        <v>150</v>
      </c>
      <c r="Q210" s="299">
        <v>1</v>
      </c>
      <c r="R210" s="299">
        <v>0</v>
      </c>
      <c r="S210" s="299">
        <v>0</v>
      </c>
      <c r="T210" s="299">
        <v>0</v>
      </c>
      <c r="U210" s="300">
        <v>1</v>
      </c>
      <c r="V210" s="300">
        <v>0</v>
      </c>
      <c r="W210" s="300">
        <v>0</v>
      </c>
      <c r="X210" s="300">
        <v>0</v>
      </c>
      <c r="Y210" s="300">
        <v>0</v>
      </c>
      <c r="Z210" s="300">
        <v>0</v>
      </c>
      <c r="AA210" s="300">
        <v>0</v>
      </c>
      <c r="AB210" s="300">
        <v>0</v>
      </c>
      <c r="AC210" s="305">
        <v>0</v>
      </c>
      <c r="AD210" s="305">
        <v>0</v>
      </c>
      <c r="AE210" s="305">
        <v>0</v>
      </c>
      <c r="AF210" s="305">
        <v>1</v>
      </c>
      <c r="AG210" s="305">
        <v>0</v>
      </c>
      <c r="AH210" s="303">
        <v>1</v>
      </c>
      <c r="AI210" s="303">
        <v>0</v>
      </c>
      <c r="AJ210" s="303">
        <v>0</v>
      </c>
      <c r="AK210" s="303">
        <v>0</v>
      </c>
      <c r="AL210" s="303">
        <v>0</v>
      </c>
      <c r="AM210" s="304">
        <v>0</v>
      </c>
      <c r="AN210" s="304">
        <v>0</v>
      </c>
      <c r="AO210" s="304">
        <v>1</v>
      </c>
      <c r="AP210" s="304">
        <v>0</v>
      </c>
      <c r="AQ210" s="300">
        <v>1</v>
      </c>
      <c r="AR210" s="300">
        <v>0</v>
      </c>
      <c r="AS210" s="300">
        <v>0</v>
      </c>
      <c r="AT210" s="305">
        <v>1</v>
      </c>
      <c r="AU210" s="305">
        <v>0</v>
      </c>
      <c r="AV210" s="305">
        <v>0</v>
      </c>
      <c r="AW210" s="306">
        <v>0</v>
      </c>
      <c r="AX210" s="306">
        <v>0</v>
      </c>
      <c r="AY210" s="306">
        <v>1</v>
      </c>
      <c r="AZ210" s="306">
        <v>0</v>
      </c>
      <c r="BA210" s="306">
        <v>0</v>
      </c>
      <c r="BB210" s="305">
        <v>0</v>
      </c>
      <c r="BC210" s="305">
        <v>1</v>
      </c>
      <c r="BD210" s="305">
        <v>0</v>
      </c>
      <c r="BE210" s="305">
        <v>0</v>
      </c>
      <c r="BF210" s="300">
        <v>0</v>
      </c>
      <c r="BG210" s="300">
        <v>0</v>
      </c>
      <c r="BH210" s="300">
        <v>0</v>
      </c>
      <c r="BI210" s="300">
        <v>0</v>
      </c>
      <c r="BJ210" s="300">
        <v>1</v>
      </c>
      <c r="BK210" s="297">
        <v>0</v>
      </c>
      <c r="BL210" s="297">
        <v>0</v>
      </c>
      <c r="BM210" s="297">
        <v>0</v>
      </c>
      <c r="BN210" s="297">
        <v>0</v>
      </c>
      <c r="BO210" s="297">
        <v>1</v>
      </c>
      <c r="BP210" s="297">
        <v>0</v>
      </c>
      <c r="BQ210" s="297">
        <v>0</v>
      </c>
      <c r="BR210" s="297">
        <v>0</v>
      </c>
      <c r="BS210" s="305">
        <v>0</v>
      </c>
      <c r="BT210" s="305">
        <v>0</v>
      </c>
      <c r="BU210" s="305">
        <v>1</v>
      </c>
      <c r="BV210" s="305">
        <v>0</v>
      </c>
      <c r="BW210" s="307">
        <v>0</v>
      </c>
      <c r="BX210" s="307">
        <v>0</v>
      </c>
      <c r="BY210" s="307">
        <v>0</v>
      </c>
      <c r="BZ210" s="307">
        <v>0</v>
      </c>
      <c r="CA210" s="307">
        <v>1</v>
      </c>
      <c r="CB210" s="307">
        <v>0</v>
      </c>
      <c r="CC210" s="307">
        <v>1</v>
      </c>
      <c r="CD210" s="300">
        <v>0</v>
      </c>
      <c r="CE210" s="300">
        <v>1</v>
      </c>
      <c r="CF210" s="300">
        <v>0</v>
      </c>
      <c r="CG210" s="300">
        <v>0</v>
      </c>
      <c r="CH210" s="300">
        <v>0</v>
      </c>
      <c r="CI210" s="304">
        <v>1</v>
      </c>
      <c r="CJ210" s="304">
        <v>0</v>
      </c>
      <c r="CK210" s="297">
        <v>0</v>
      </c>
      <c r="CL210" s="297">
        <v>1</v>
      </c>
      <c r="CM210" s="297">
        <v>0</v>
      </c>
      <c r="CN210" s="297">
        <v>0</v>
      </c>
      <c r="CO210" s="307">
        <v>1</v>
      </c>
      <c r="CP210" s="307">
        <v>0</v>
      </c>
      <c r="CQ210" s="307">
        <v>0</v>
      </c>
      <c r="CR210" s="307">
        <v>0</v>
      </c>
      <c r="CS210" s="307">
        <v>0</v>
      </c>
      <c r="CT210" s="307">
        <v>0</v>
      </c>
      <c r="CU210" s="307">
        <v>0</v>
      </c>
      <c r="CV210" s="307">
        <v>1</v>
      </c>
      <c r="CW210" s="307">
        <v>0</v>
      </c>
      <c r="CX210" s="305">
        <v>0</v>
      </c>
      <c r="CY210" s="305">
        <v>1</v>
      </c>
      <c r="CZ210" s="303">
        <v>1</v>
      </c>
      <c r="DA210" s="303">
        <v>0</v>
      </c>
      <c r="DB210" s="303">
        <v>1</v>
      </c>
      <c r="DC210" s="303">
        <v>0</v>
      </c>
      <c r="DD210" s="305">
        <v>0</v>
      </c>
      <c r="DE210" s="305">
        <v>0</v>
      </c>
      <c r="DF210" s="305">
        <v>0</v>
      </c>
      <c r="DG210" s="305">
        <v>0</v>
      </c>
      <c r="DH210" s="309">
        <v>1</v>
      </c>
      <c r="DI210" s="309">
        <v>0</v>
      </c>
      <c r="DJ210" s="309">
        <v>1</v>
      </c>
      <c r="DK210" s="309">
        <v>0</v>
      </c>
      <c r="DL210" s="298">
        <v>0</v>
      </c>
      <c r="DM210" s="298">
        <v>0</v>
      </c>
      <c r="DN210" s="298">
        <v>0</v>
      </c>
      <c r="DO210" s="298">
        <v>0</v>
      </c>
      <c r="DP210" s="306">
        <v>0</v>
      </c>
      <c r="DQ210" s="306">
        <v>0</v>
      </c>
      <c r="DR210" s="306">
        <v>0</v>
      </c>
      <c r="DS210" s="306">
        <v>0</v>
      </c>
      <c r="DT210" s="297">
        <v>0</v>
      </c>
      <c r="DU210" s="297">
        <v>0</v>
      </c>
      <c r="DV210" s="297">
        <v>0</v>
      </c>
      <c r="DW210" s="297">
        <v>0</v>
      </c>
      <c r="DX210" s="306">
        <v>0</v>
      </c>
      <c r="DY210" s="306">
        <v>0</v>
      </c>
      <c r="DZ210" s="306">
        <v>0</v>
      </c>
      <c r="EA210" s="306">
        <v>0</v>
      </c>
      <c r="EB210" s="307">
        <v>0</v>
      </c>
      <c r="EC210" s="307">
        <v>1</v>
      </c>
    </row>
    <row r="211" spans="1:141" x14ac:dyDescent="0.35">
      <c r="A211" s="294">
        <v>17813</v>
      </c>
      <c r="B211" s="343">
        <v>42397</v>
      </c>
      <c r="C211" s="344">
        <v>0.63194444444444442</v>
      </c>
      <c r="D211" s="294">
        <v>0</v>
      </c>
      <c r="E211" s="294">
        <v>1</v>
      </c>
      <c r="F211" s="294">
        <v>65</v>
      </c>
      <c r="G211" s="294">
        <v>180</v>
      </c>
      <c r="H211" s="294">
        <v>80</v>
      </c>
      <c r="I211" s="294" t="s">
        <v>758</v>
      </c>
      <c r="J211" s="296">
        <v>1</v>
      </c>
      <c r="K211" s="296">
        <v>0</v>
      </c>
      <c r="L211" s="296">
        <v>0</v>
      </c>
      <c r="M211" s="297">
        <v>0</v>
      </c>
      <c r="N211" s="297">
        <v>1</v>
      </c>
      <c r="O211" s="297">
        <v>0</v>
      </c>
      <c r="P211" s="298">
        <v>0</v>
      </c>
      <c r="Q211" s="299">
        <v>0</v>
      </c>
      <c r="R211" s="299">
        <v>0</v>
      </c>
      <c r="S211" s="299">
        <v>0</v>
      </c>
      <c r="T211" s="299">
        <v>1</v>
      </c>
      <c r="U211" s="300">
        <v>1</v>
      </c>
      <c r="V211" s="300">
        <v>0</v>
      </c>
      <c r="W211" s="300">
        <v>0</v>
      </c>
      <c r="X211" s="300">
        <v>0</v>
      </c>
      <c r="Y211" s="300">
        <v>0</v>
      </c>
      <c r="Z211" s="300">
        <v>0</v>
      </c>
      <c r="AA211" s="300">
        <v>0</v>
      </c>
      <c r="AB211" s="300">
        <v>0</v>
      </c>
      <c r="AC211" s="305">
        <v>0</v>
      </c>
      <c r="AD211" s="305">
        <v>0</v>
      </c>
      <c r="AE211" s="305">
        <v>1</v>
      </c>
      <c r="AF211" s="305">
        <v>0</v>
      </c>
      <c r="AG211" s="305">
        <v>0</v>
      </c>
      <c r="AH211" s="303">
        <v>0</v>
      </c>
      <c r="AI211" s="303">
        <v>0</v>
      </c>
      <c r="AJ211" s="303">
        <v>1</v>
      </c>
      <c r="AK211" s="303">
        <v>0</v>
      </c>
      <c r="AL211" s="303">
        <v>0</v>
      </c>
      <c r="AM211" s="304">
        <v>0</v>
      </c>
      <c r="AN211" s="304">
        <v>0</v>
      </c>
      <c r="AO211" s="304">
        <v>1</v>
      </c>
      <c r="AP211" s="304">
        <v>0</v>
      </c>
      <c r="AQ211" s="300">
        <v>1</v>
      </c>
      <c r="AR211" s="300">
        <v>0</v>
      </c>
      <c r="AS211" s="300">
        <v>0</v>
      </c>
      <c r="AT211" s="305">
        <v>1</v>
      </c>
      <c r="AU211" s="305">
        <v>0</v>
      </c>
      <c r="AV211" s="305">
        <v>0</v>
      </c>
      <c r="AW211" s="306">
        <v>0</v>
      </c>
      <c r="AX211" s="306">
        <v>0</v>
      </c>
      <c r="AY211" s="306">
        <v>1</v>
      </c>
      <c r="AZ211" s="306">
        <v>0</v>
      </c>
      <c r="BA211" s="306">
        <v>0</v>
      </c>
      <c r="BB211" s="305">
        <v>0</v>
      </c>
      <c r="BC211" s="305">
        <v>1</v>
      </c>
      <c r="BD211" s="305">
        <v>0</v>
      </c>
      <c r="BE211" s="305">
        <v>0</v>
      </c>
      <c r="BF211" s="300">
        <v>0</v>
      </c>
      <c r="BG211" s="300">
        <v>0</v>
      </c>
      <c r="BH211" s="300">
        <v>0</v>
      </c>
      <c r="BI211" s="300">
        <v>0</v>
      </c>
      <c r="BJ211" s="300">
        <v>1</v>
      </c>
      <c r="BK211" s="297">
        <v>0</v>
      </c>
      <c r="BL211" s="297">
        <v>0</v>
      </c>
      <c r="BM211" s="297">
        <v>0</v>
      </c>
      <c r="BN211" s="297">
        <v>0</v>
      </c>
      <c r="BO211" s="297">
        <v>1</v>
      </c>
      <c r="BP211" s="297">
        <v>0</v>
      </c>
      <c r="BQ211" s="297">
        <v>0</v>
      </c>
      <c r="BR211" s="297">
        <v>0</v>
      </c>
      <c r="BS211" s="305">
        <v>0</v>
      </c>
      <c r="BT211" s="305">
        <v>0</v>
      </c>
      <c r="BU211" s="305">
        <v>1</v>
      </c>
      <c r="BV211" s="305">
        <v>1</v>
      </c>
      <c r="BW211" s="307">
        <v>0</v>
      </c>
      <c r="BX211" s="307">
        <v>0</v>
      </c>
      <c r="BY211" s="307">
        <v>0</v>
      </c>
      <c r="BZ211" s="307">
        <v>0</v>
      </c>
      <c r="CA211" s="307">
        <v>1</v>
      </c>
      <c r="CB211" s="307">
        <v>0</v>
      </c>
      <c r="CC211" s="307">
        <v>1</v>
      </c>
      <c r="CD211" s="300">
        <v>0</v>
      </c>
      <c r="CE211" s="300">
        <v>1</v>
      </c>
      <c r="CF211" s="300">
        <v>0</v>
      </c>
      <c r="CG211" s="300">
        <v>0</v>
      </c>
      <c r="CH211" s="300">
        <v>0</v>
      </c>
      <c r="CI211" s="304">
        <v>1</v>
      </c>
      <c r="CJ211" s="304">
        <v>0</v>
      </c>
      <c r="CK211" s="297">
        <v>0</v>
      </c>
      <c r="CL211" s="297">
        <v>1</v>
      </c>
      <c r="CM211" s="297">
        <v>0</v>
      </c>
      <c r="CN211" s="297">
        <v>0</v>
      </c>
      <c r="CO211" s="307">
        <v>1</v>
      </c>
      <c r="CP211" s="307">
        <v>0</v>
      </c>
      <c r="CQ211" s="307">
        <v>0</v>
      </c>
      <c r="CZ211" s="303">
        <v>1</v>
      </c>
      <c r="DA211" s="303">
        <v>0</v>
      </c>
      <c r="DB211" s="303">
        <v>1</v>
      </c>
      <c r="DC211" s="303">
        <v>0</v>
      </c>
      <c r="DD211" s="305">
        <v>0</v>
      </c>
      <c r="DE211" s="305">
        <v>0</v>
      </c>
      <c r="DF211" s="305">
        <v>0</v>
      </c>
      <c r="DG211" s="305">
        <v>0</v>
      </c>
      <c r="DH211" s="309">
        <v>0</v>
      </c>
      <c r="DI211" s="309">
        <v>0</v>
      </c>
      <c r="DJ211" s="309">
        <v>0</v>
      </c>
      <c r="DK211" s="309">
        <v>0</v>
      </c>
      <c r="DL211" s="298">
        <v>0</v>
      </c>
      <c r="DM211" s="298">
        <v>0</v>
      </c>
      <c r="DN211" s="298">
        <v>0</v>
      </c>
      <c r="DO211" s="298">
        <v>0</v>
      </c>
      <c r="DP211" s="306">
        <v>0</v>
      </c>
      <c r="DQ211" s="306">
        <v>0</v>
      </c>
      <c r="DR211" s="306">
        <v>0</v>
      </c>
      <c r="DS211" s="306">
        <v>0</v>
      </c>
      <c r="DT211" s="297">
        <v>0</v>
      </c>
      <c r="DU211" s="297">
        <v>0</v>
      </c>
      <c r="DV211" s="297">
        <v>0</v>
      </c>
      <c r="DW211" s="297">
        <v>0</v>
      </c>
      <c r="DX211" s="306">
        <v>0</v>
      </c>
      <c r="DY211" s="306">
        <v>0</v>
      </c>
      <c r="DZ211" s="306">
        <v>0</v>
      </c>
      <c r="EA211" s="306">
        <v>0</v>
      </c>
      <c r="EB211" s="307">
        <v>0</v>
      </c>
      <c r="EC211" s="307">
        <v>1</v>
      </c>
    </row>
    <row r="212" spans="1:141" x14ac:dyDescent="0.35">
      <c r="A212" s="294">
        <v>18933</v>
      </c>
      <c r="B212" s="343">
        <v>42401</v>
      </c>
      <c r="C212" s="344">
        <v>0.58333333333333337</v>
      </c>
      <c r="D212" s="294">
        <v>1</v>
      </c>
      <c r="E212" s="294">
        <v>0</v>
      </c>
      <c r="F212" s="294">
        <v>67</v>
      </c>
      <c r="G212" s="294">
        <v>156</v>
      </c>
      <c r="H212" s="294">
        <v>69</v>
      </c>
      <c r="I212" s="294" t="s">
        <v>758</v>
      </c>
      <c r="J212" s="296">
        <v>1</v>
      </c>
      <c r="K212" s="296">
        <v>0</v>
      </c>
      <c r="L212" s="296">
        <v>0</v>
      </c>
      <c r="M212" s="297">
        <v>0</v>
      </c>
      <c r="N212" s="297">
        <v>1</v>
      </c>
      <c r="O212" s="297">
        <v>0</v>
      </c>
      <c r="P212" s="298">
        <v>150</v>
      </c>
      <c r="Q212" s="299">
        <v>0</v>
      </c>
      <c r="R212" s="299">
        <v>0</v>
      </c>
      <c r="S212" s="299">
        <v>0</v>
      </c>
      <c r="T212" s="299">
        <v>1</v>
      </c>
      <c r="U212" s="300">
        <v>0</v>
      </c>
      <c r="V212" s="300">
        <v>1</v>
      </c>
      <c r="W212" s="300">
        <v>0</v>
      </c>
      <c r="X212" s="300">
        <v>0</v>
      </c>
      <c r="Y212" s="300">
        <v>0</v>
      </c>
      <c r="Z212" s="300">
        <v>0</v>
      </c>
      <c r="AA212" s="300">
        <v>0</v>
      </c>
      <c r="AB212" s="300">
        <v>0</v>
      </c>
      <c r="AC212" s="305">
        <v>0</v>
      </c>
      <c r="AD212" s="305">
        <v>1</v>
      </c>
      <c r="AE212" s="305">
        <v>0</v>
      </c>
      <c r="AF212" s="305">
        <v>0</v>
      </c>
      <c r="AG212" s="305">
        <v>0</v>
      </c>
      <c r="AH212" s="303">
        <v>0</v>
      </c>
      <c r="AI212" s="303">
        <v>1</v>
      </c>
      <c r="AJ212" s="303">
        <v>0</v>
      </c>
      <c r="AK212" s="303">
        <v>0</v>
      </c>
      <c r="AL212" s="303">
        <v>0</v>
      </c>
      <c r="AM212" s="304">
        <v>0</v>
      </c>
      <c r="AN212" s="304">
        <v>1</v>
      </c>
      <c r="AO212" s="304">
        <v>0</v>
      </c>
      <c r="AP212" s="304">
        <v>0</v>
      </c>
      <c r="AQ212" s="300">
        <v>0</v>
      </c>
      <c r="AR212" s="300">
        <v>1</v>
      </c>
      <c r="AS212" s="300">
        <v>0</v>
      </c>
      <c r="AT212" s="305">
        <v>0</v>
      </c>
      <c r="AU212" s="305">
        <v>1</v>
      </c>
      <c r="AV212" s="305">
        <v>0</v>
      </c>
      <c r="AW212" s="306">
        <v>0</v>
      </c>
      <c r="AX212" s="306">
        <v>1</v>
      </c>
      <c r="AY212" s="306">
        <v>0</v>
      </c>
      <c r="AZ212" s="306">
        <v>0</v>
      </c>
      <c r="BA212" s="306">
        <v>0</v>
      </c>
      <c r="BB212" s="305">
        <v>1</v>
      </c>
      <c r="BC212" s="305">
        <v>0</v>
      </c>
      <c r="BD212" s="305">
        <v>0</v>
      </c>
      <c r="BE212" s="305">
        <v>0</v>
      </c>
      <c r="BF212" s="300">
        <v>0</v>
      </c>
      <c r="BG212" s="300">
        <v>0</v>
      </c>
      <c r="BH212" s="300">
        <v>1</v>
      </c>
      <c r="BI212" s="300">
        <v>0</v>
      </c>
      <c r="BJ212" s="300">
        <v>0</v>
      </c>
      <c r="BK212" s="297">
        <v>0</v>
      </c>
      <c r="BL212" s="297">
        <v>0</v>
      </c>
      <c r="BM212" s="297">
        <v>0</v>
      </c>
      <c r="BN212" s="297">
        <v>0</v>
      </c>
      <c r="BO212" s="297">
        <v>1</v>
      </c>
      <c r="BP212" s="297">
        <v>0</v>
      </c>
      <c r="BQ212" s="297">
        <v>0</v>
      </c>
      <c r="BR212" s="297">
        <v>0</v>
      </c>
      <c r="BS212" s="305">
        <v>0</v>
      </c>
      <c r="BT212" s="305">
        <v>0</v>
      </c>
      <c r="BU212" s="305">
        <v>1</v>
      </c>
      <c r="BV212" s="305">
        <v>0</v>
      </c>
      <c r="BW212" s="307">
        <v>0</v>
      </c>
      <c r="BX212" s="307">
        <v>1</v>
      </c>
      <c r="BY212" s="307">
        <v>0</v>
      </c>
      <c r="BZ212" s="307">
        <v>0</v>
      </c>
      <c r="CA212" s="307">
        <v>0</v>
      </c>
      <c r="CB212" s="307">
        <v>0</v>
      </c>
      <c r="CC212" s="307">
        <v>1</v>
      </c>
      <c r="CD212" s="300">
        <v>0</v>
      </c>
      <c r="CE212" s="300">
        <v>1</v>
      </c>
      <c r="CF212" s="300">
        <v>0</v>
      </c>
      <c r="CG212" s="300">
        <v>0</v>
      </c>
      <c r="CH212" s="300">
        <v>0</v>
      </c>
      <c r="CI212" s="304">
        <v>1</v>
      </c>
      <c r="CJ212" s="304">
        <v>0</v>
      </c>
      <c r="CK212" s="297">
        <v>0</v>
      </c>
      <c r="CL212" s="297">
        <v>0</v>
      </c>
      <c r="CM212" s="297">
        <v>1</v>
      </c>
      <c r="CN212" s="297">
        <v>0</v>
      </c>
      <c r="CO212" s="307">
        <v>0</v>
      </c>
      <c r="CP212" s="307">
        <v>0</v>
      </c>
      <c r="CQ212" s="307">
        <v>1</v>
      </c>
      <c r="CR212" s="307">
        <v>0</v>
      </c>
      <c r="CS212" s="307">
        <v>0</v>
      </c>
      <c r="CT212" s="307">
        <v>0</v>
      </c>
      <c r="CU212" s="307">
        <v>0</v>
      </c>
      <c r="CV212" s="307">
        <v>1</v>
      </c>
      <c r="CW212" s="307">
        <v>0</v>
      </c>
      <c r="CX212" s="305">
        <v>0</v>
      </c>
      <c r="CY212" s="305">
        <v>1</v>
      </c>
      <c r="CZ212" s="303">
        <v>1</v>
      </c>
      <c r="DA212" s="303">
        <v>0</v>
      </c>
      <c r="DB212" s="303">
        <v>0</v>
      </c>
      <c r="DC212" s="303">
        <v>1</v>
      </c>
      <c r="DD212" s="305">
        <v>0</v>
      </c>
      <c r="DE212" s="305">
        <v>0</v>
      </c>
      <c r="DF212" s="305">
        <v>0</v>
      </c>
      <c r="DG212" s="305">
        <v>0</v>
      </c>
      <c r="DH212" s="309">
        <v>1</v>
      </c>
      <c r="DI212" s="309">
        <v>0</v>
      </c>
      <c r="DJ212" s="309">
        <v>0</v>
      </c>
      <c r="DK212" s="309">
        <v>1</v>
      </c>
      <c r="DL212" s="298">
        <v>0</v>
      </c>
      <c r="DM212" s="298">
        <v>0</v>
      </c>
      <c r="DN212" s="298">
        <v>0</v>
      </c>
      <c r="DO212" s="298">
        <v>0</v>
      </c>
      <c r="DP212" s="306">
        <v>0</v>
      </c>
      <c r="DQ212" s="306">
        <v>0</v>
      </c>
      <c r="DR212" s="306">
        <v>0</v>
      </c>
      <c r="DS212" s="306">
        <v>0</v>
      </c>
      <c r="DT212" s="297">
        <v>0</v>
      </c>
      <c r="DU212" s="297">
        <v>0</v>
      </c>
      <c r="DV212" s="297">
        <v>0</v>
      </c>
      <c r="DW212" s="297">
        <v>0</v>
      </c>
      <c r="DX212" s="306">
        <v>0</v>
      </c>
      <c r="DY212" s="306">
        <v>0</v>
      </c>
      <c r="DZ212" s="306">
        <v>0</v>
      </c>
      <c r="EA212" s="306">
        <v>0</v>
      </c>
      <c r="EB212" s="307">
        <v>0</v>
      </c>
      <c r="EC212" s="307">
        <v>1</v>
      </c>
    </row>
    <row r="213" spans="1:141" x14ac:dyDescent="0.35">
      <c r="A213" s="294">
        <v>18927</v>
      </c>
      <c r="B213" s="343">
        <v>42401</v>
      </c>
      <c r="C213" s="344">
        <v>0.64583333333333337</v>
      </c>
      <c r="D213" s="294">
        <v>1</v>
      </c>
      <c r="E213" s="294">
        <v>0</v>
      </c>
      <c r="F213" s="294">
        <v>33</v>
      </c>
      <c r="G213" s="294">
        <v>167</v>
      </c>
      <c r="H213" s="294">
        <v>51</v>
      </c>
      <c r="I213" s="294" t="s">
        <v>758</v>
      </c>
      <c r="J213" s="296">
        <v>1</v>
      </c>
      <c r="K213" s="296">
        <v>0</v>
      </c>
      <c r="L213" s="296">
        <v>0</v>
      </c>
      <c r="M213" s="297">
        <v>0</v>
      </c>
      <c r="N213" s="297">
        <v>1</v>
      </c>
      <c r="O213" s="297">
        <v>0</v>
      </c>
      <c r="P213" s="298">
        <v>0</v>
      </c>
      <c r="Q213" s="299">
        <v>0</v>
      </c>
      <c r="R213" s="299">
        <v>0</v>
      </c>
      <c r="S213" s="299">
        <v>0</v>
      </c>
      <c r="T213" s="299">
        <v>1</v>
      </c>
      <c r="U213" s="300">
        <v>0</v>
      </c>
      <c r="V213" s="300">
        <v>1</v>
      </c>
      <c r="W213" s="300">
        <v>0</v>
      </c>
      <c r="X213" s="300">
        <v>0</v>
      </c>
      <c r="Y213" s="300">
        <v>0</v>
      </c>
      <c r="Z213" s="300">
        <v>0</v>
      </c>
      <c r="AA213" s="300">
        <v>0</v>
      </c>
      <c r="AB213" s="300">
        <v>0</v>
      </c>
      <c r="AC213" s="305">
        <v>0</v>
      </c>
      <c r="AD213" s="305">
        <v>0</v>
      </c>
      <c r="AE213" s="305">
        <v>0</v>
      </c>
      <c r="AF213" s="305">
        <v>1</v>
      </c>
      <c r="AG213" s="305">
        <v>0</v>
      </c>
      <c r="AH213" s="303">
        <v>0</v>
      </c>
      <c r="AI213" s="303">
        <v>0</v>
      </c>
      <c r="AJ213" s="303">
        <v>1</v>
      </c>
      <c r="AK213" s="303">
        <v>0</v>
      </c>
      <c r="AL213" s="303">
        <v>0</v>
      </c>
      <c r="AM213" s="304">
        <v>1</v>
      </c>
      <c r="AN213" s="304">
        <v>0</v>
      </c>
      <c r="AO213" s="304">
        <v>0</v>
      </c>
      <c r="AP213" s="304">
        <v>0</v>
      </c>
      <c r="AQ213" s="300">
        <v>0</v>
      </c>
      <c r="AR213" s="300">
        <v>1</v>
      </c>
      <c r="AS213" s="300">
        <v>0</v>
      </c>
      <c r="AT213" s="305">
        <v>0</v>
      </c>
      <c r="AU213" s="305">
        <v>1</v>
      </c>
      <c r="AV213" s="305">
        <v>0</v>
      </c>
      <c r="AW213" s="306">
        <v>0</v>
      </c>
      <c r="AX213" s="306">
        <v>0</v>
      </c>
      <c r="AY213" s="306">
        <v>1</v>
      </c>
      <c r="AZ213" s="306">
        <v>0</v>
      </c>
      <c r="BA213" s="306">
        <v>0</v>
      </c>
      <c r="BB213" s="305">
        <v>1</v>
      </c>
      <c r="BC213" s="305">
        <v>0</v>
      </c>
      <c r="BD213" s="305">
        <v>0</v>
      </c>
      <c r="BE213" s="305">
        <v>0</v>
      </c>
      <c r="BF213" s="300">
        <v>1</v>
      </c>
      <c r="BG213" s="300">
        <v>0</v>
      </c>
      <c r="BH213" s="300">
        <v>0</v>
      </c>
      <c r="BI213" s="300">
        <v>0</v>
      </c>
      <c r="BJ213" s="300">
        <v>0</v>
      </c>
      <c r="BK213" s="297">
        <v>0</v>
      </c>
      <c r="BL213" s="297">
        <v>1</v>
      </c>
      <c r="BM213" s="297">
        <v>0</v>
      </c>
      <c r="BN213" s="297">
        <v>0</v>
      </c>
      <c r="BO213" s="297">
        <v>0</v>
      </c>
      <c r="BP213" s="297">
        <v>0</v>
      </c>
      <c r="BQ213" s="297">
        <v>0</v>
      </c>
      <c r="BR213" s="297">
        <v>0</v>
      </c>
      <c r="BS213" s="305">
        <v>1</v>
      </c>
      <c r="BT213" s="305">
        <v>0</v>
      </c>
      <c r="BU213" s="305">
        <v>0</v>
      </c>
      <c r="BV213" s="305">
        <v>0</v>
      </c>
      <c r="BW213" s="307">
        <v>0</v>
      </c>
      <c r="BX213" s="307">
        <v>0</v>
      </c>
      <c r="BY213" s="307">
        <v>1</v>
      </c>
      <c r="BZ213" s="307">
        <v>0</v>
      </c>
      <c r="CA213" s="307">
        <v>0</v>
      </c>
      <c r="CB213" s="307">
        <v>0</v>
      </c>
      <c r="CC213" s="307">
        <v>1</v>
      </c>
      <c r="CD213" s="300">
        <v>0</v>
      </c>
      <c r="CE213" s="300">
        <v>1</v>
      </c>
      <c r="CF213" s="300">
        <v>0</v>
      </c>
      <c r="CG213" s="300">
        <v>0</v>
      </c>
      <c r="CH213" s="300">
        <v>0</v>
      </c>
      <c r="CI213" s="304">
        <v>1</v>
      </c>
      <c r="CJ213" s="304">
        <v>0</v>
      </c>
      <c r="CK213" s="297">
        <v>0</v>
      </c>
      <c r="CL213" s="297">
        <v>0</v>
      </c>
      <c r="CM213" s="297">
        <v>1</v>
      </c>
      <c r="CN213" s="297">
        <v>0</v>
      </c>
      <c r="CO213" s="307">
        <v>0</v>
      </c>
      <c r="CP213" s="307">
        <v>1</v>
      </c>
      <c r="CQ213" s="307">
        <v>0</v>
      </c>
      <c r="CR213" s="307">
        <v>0</v>
      </c>
      <c r="CS213" s="307">
        <v>0</v>
      </c>
      <c r="CT213" s="307">
        <v>1</v>
      </c>
      <c r="CU213" s="307">
        <v>0</v>
      </c>
      <c r="CV213" s="307">
        <v>0</v>
      </c>
      <c r="CW213" s="307">
        <v>0</v>
      </c>
      <c r="CX213" s="305">
        <v>0</v>
      </c>
      <c r="CY213" s="305">
        <v>1</v>
      </c>
      <c r="CZ213" s="303">
        <v>0</v>
      </c>
      <c r="DA213" s="303">
        <v>1</v>
      </c>
      <c r="DB213" s="303">
        <v>0</v>
      </c>
      <c r="DC213" s="303">
        <v>1</v>
      </c>
      <c r="DD213" s="305">
        <v>0</v>
      </c>
      <c r="DE213" s="305">
        <v>0</v>
      </c>
      <c r="DF213" s="305">
        <v>0</v>
      </c>
      <c r="DG213" s="305">
        <v>0</v>
      </c>
      <c r="DH213" s="309">
        <v>0</v>
      </c>
      <c r="DI213" s="309">
        <v>0</v>
      </c>
      <c r="DJ213" s="309">
        <v>0</v>
      </c>
      <c r="DK213" s="309">
        <v>0</v>
      </c>
      <c r="DL213" s="298">
        <v>0</v>
      </c>
      <c r="DM213" s="298">
        <v>0</v>
      </c>
      <c r="DN213" s="298">
        <v>0</v>
      </c>
      <c r="DO213" s="298">
        <v>0</v>
      </c>
      <c r="DP213" s="306">
        <v>0</v>
      </c>
      <c r="DQ213" s="306">
        <v>0</v>
      </c>
      <c r="DR213" s="306">
        <v>0</v>
      </c>
      <c r="DS213" s="306">
        <v>0</v>
      </c>
      <c r="DT213" s="297">
        <v>0</v>
      </c>
      <c r="DU213" s="297">
        <v>0</v>
      </c>
      <c r="DV213" s="297">
        <v>0</v>
      </c>
      <c r="DW213" s="297">
        <v>0</v>
      </c>
      <c r="DX213" s="306">
        <v>0</v>
      </c>
      <c r="DY213" s="306">
        <v>0</v>
      </c>
      <c r="DZ213" s="306">
        <v>0</v>
      </c>
      <c r="EA213" s="306">
        <v>0</v>
      </c>
      <c r="EB213" s="307">
        <v>0</v>
      </c>
      <c r="EC213" s="307">
        <v>1</v>
      </c>
    </row>
    <row r="214" spans="1:141" x14ac:dyDescent="0.35">
      <c r="A214" s="294">
        <v>18929</v>
      </c>
      <c r="B214" s="343">
        <v>42430</v>
      </c>
      <c r="C214" s="344">
        <v>0.625</v>
      </c>
      <c r="D214" s="294">
        <v>1</v>
      </c>
      <c r="E214" s="294">
        <v>0</v>
      </c>
      <c r="F214" s="294">
        <v>20</v>
      </c>
      <c r="G214" s="294">
        <v>169</v>
      </c>
      <c r="H214" s="294">
        <v>60</v>
      </c>
      <c r="I214" s="294" t="s">
        <v>758</v>
      </c>
      <c r="J214" s="296">
        <v>1</v>
      </c>
      <c r="K214" s="296">
        <v>0</v>
      </c>
      <c r="L214" s="296">
        <v>0</v>
      </c>
      <c r="M214" s="297">
        <v>1</v>
      </c>
      <c r="N214" s="297">
        <v>0</v>
      </c>
      <c r="O214" s="297">
        <v>0</v>
      </c>
      <c r="P214" s="298">
        <v>170</v>
      </c>
      <c r="Q214" s="299">
        <v>1</v>
      </c>
      <c r="R214" s="299">
        <v>0</v>
      </c>
      <c r="S214" s="299">
        <v>0</v>
      </c>
      <c r="T214" s="299">
        <v>0</v>
      </c>
      <c r="U214" s="300">
        <v>1</v>
      </c>
      <c r="V214" s="300">
        <v>0</v>
      </c>
      <c r="W214" s="300">
        <v>0</v>
      </c>
      <c r="X214" s="300">
        <v>0</v>
      </c>
      <c r="Y214" s="300">
        <v>0</v>
      </c>
      <c r="Z214" s="300">
        <v>0</v>
      </c>
      <c r="AA214" s="300">
        <v>0</v>
      </c>
      <c r="AB214" s="300">
        <v>0</v>
      </c>
      <c r="AC214" s="305">
        <v>0</v>
      </c>
      <c r="AD214" s="305">
        <v>0</v>
      </c>
      <c r="AE214" s="305">
        <v>0</v>
      </c>
      <c r="AF214" s="305">
        <v>1</v>
      </c>
      <c r="AG214" s="305">
        <v>0</v>
      </c>
      <c r="AH214" s="303">
        <v>0</v>
      </c>
      <c r="AI214" s="303">
        <v>1</v>
      </c>
      <c r="AJ214" s="303">
        <v>0</v>
      </c>
      <c r="AK214" s="303">
        <v>0</v>
      </c>
      <c r="AL214" s="303">
        <v>0</v>
      </c>
      <c r="AM214" s="304">
        <v>1</v>
      </c>
      <c r="AN214" s="304">
        <v>0</v>
      </c>
      <c r="AO214" s="304">
        <v>0</v>
      </c>
      <c r="AP214" s="304">
        <v>0</v>
      </c>
      <c r="AQ214" s="300">
        <v>0</v>
      </c>
      <c r="AR214" s="300">
        <v>1</v>
      </c>
      <c r="AS214" s="300">
        <v>0</v>
      </c>
      <c r="AT214" s="305">
        <v>1</v>
      </c>
      <c r="AU214" s="305">
        <v>0</v>
      </c>
      <c r="AV214" s="305">
        <v>0</v>
      </c>
      <c r="AW214" s="306">
        <v>0</v>
      </c>
      <c r="AX214" s="306">
        <v>0</v>
      </c>
      <c r="AY214" s="306">
        <v>1</v>
      </c>
      <c r="AZ214" s="306">
        <v>0</v>
      </c>
      <c r="BA214" s="306">
        <v>0</v>
      </c>
      <c r="BB214" s="305">
        <v>1</v>
      </c>
      <c r="BC214" s="305">
        <v>0</v>
      </c>
      <c r="BD214" s="305">
        <v>0</v>
      </c>
      <c r="BE214" s="305">
        <v>0</v>
      </c>
      <c r="BF214" s="300">
        <v>0</v>
      </c>
      <c r="BG214" s="300">
        <v>1</v>
      </c>
      <c r="BH214" s="300">
        <v>0</v>
      </c>
      <c r="BI214" s="300">
        <v>0</v>
      </c>
      <c r="BJ214" s="300">
        <v>0</v>
      </c>
      <c r="BK214" s="297">
        <v>1</v>
      </c>
      <c r="BL214" s="297">
        <v>0</v>
      </c>
      <c r="BM214" s="297">
        <v>0</v>
      </c>
      <c r="BN214" s="297">
        <v>0</v>
      </c>
      <c r="BO214" s="297">
        <v>0</v>
      </c>
      <c r="BP214" s="297">
        <v>0</v>
      </c>
      <c r="BQ214" s="297">
        <v>0</v>
      </c>
      <c r="BR214" s="297">
        <v>0</v>
      </c>
      <c r="BS214" s="305">
        <v>1</v>
      </c>
      <c r="BT214" s="305">
        <v>0</v>
      </c>
      <c r="BU214" s="305">
        <v>0</v>
      </c>
      <c r="BV214" s="305">
        <v>0</v>
      </c>
      <c r="BW214" s="307">
        <v>0</v>
      </c>
      <c r="BX214" s="307">
        <v>0</v>
      </c>
      <c r="BY214" s="307">
        <v>0</v>
      </c>
      <c r="BZ214" s="307">
        <v>1</v>
      </c>
      <c r="CA214" s="307">
        <v>0</v>
      </c>
      <c r="CB214" s="307">
        <v>0</v>
      </c>
      <c r="CC214" s="307">
        <v>1</v>
      </c>
      <c r="CD214" s="300">
        <v>0</v>
      </c>
      <c r="CE214" s="300">
        <v>1</v>
      </c>
      <c r="CF214" s="300">
        <v>0</v>
      </c>
      <c r="CG214" s="300">
        <v>0</v>
      </c>
      <c r="CH214" s="300">
        <v>0</v>
      </c>
      <c r="CI214" s="304">
        <v>1</v>
      </c>
      <c r="CJ214" s="304">
        <v>0</v>
      </c>
      <c r="CK214" s="297">
        <v>0</v>
      </c>
      <c r="CL214" s="297">
        <v>1</v>
      </c>
      <c r="CM214" s="297">
        <v>0</v>
      </c>
      <c r="CN214" s="297">
        <v>0</v>
      </c>
      <c r="CO214" s="307">
        <v>0</v>
      </c>
      <c r="CP214" s="307">
        <v>1</v>
      </c>
      <c r="CQ214" s="307">
        <v>0</v>
      </c>
      <c r="CR214" s="307">
        <v>0</v>
      </c>
      <c r="CS214" s="307">
        <v>0</v>
      </c>
      <c r="CT214" s="307">
        <v>0</v>
      </c>
      <c r="CU214" s="307">
        <v>0</v>
      </c>
      <c r="CV214" s="307">
        <v>1</v>
      </c>
      <c r="CW214" s="307">
        <v>0</v>
      </c>
      <c r="CX214" s="305">
        <v>1</v>
      </c>
      <c r="CY214" s="305">
        <v>0</v>
      </c>
      <c r="CZ214" s="303">
        <v>0</v>
      </c>
      <c r="DA214" s="303">
        <v>0</v>
      </c>
      <c r="DB214" s="303">
        <v>0</v>
      </c>
      <c r="DC214" s="303">
        <v>0</v>
      </c>
      <c r="DD214" s="305">
        <v>0</v>
      </c>
      <c r="DE214" s="305">
        <v>0</v>
      </c>
      <c r="DF214" s="305">
        <v>0</v>
      </c>
      <c r="DG214" s="305">
        <v>1</v>
      </c>
      <c r="DH214" s="309">
        <v>0</v>
      </c>
      <c r="DI214" s="309">
        <v>0</v>
      </c>
      <c r="DJ214" s="309">
        <v>1</v>
      </c>
      <c r="DK214" s="309">
        <v>0</v>
      </c>
      <c r="DL214" s="298">
        <v>0</v>
      </c>
      <c r="DM214" s="298">
        <v>0</v>
      </c>
      <c r="DN214" s="298">
        <v>0</v>
      </c>
      <c r="DO214" s="298">
        <v>0</v>
      </c>
      <c r="DP214" s="306">
        <v>0</v>
      </c>
      <c r="DQ214" s="306">
        <v>0</v>
      </c>
      <c r="DR214" s="306">
        <v>0</v>
      </c>
      <c r="DS214" s="306">
        <v>0</v>
      </c>
      <c r="DT214" s="297">
        <v>0</v>
      </c>
      <c r="DU214" s="297">
        <v>0</v>
      </c>
      <c r="DV214" s="297">
        <v>0</v>
      </c>
      <c r="DW214" s="297">
        <v>0</v>
      </c>
      <c r="DX214" s="306">
        <v>0</v>
      </c>
      <c r="DY214" s="306">
        <v>0</v>
      </c>
      <c r="DZ214" s="306">
        <v>0</v>
      </c>
      <c r="EA214" s="306">
        <v>0</v>
      </c>
      <c r="EB214" s="307">
        <v>0</v>
      </c>
      <c r="EC214" s="307">
        <v>1</v>
      </c>
    </row>
    <row r="215" spans="1:141" x14ac:dyDescent="0.35">
      <c r="A215" s="294">
        <v>18946</v>
      </c>
      <c r="B215" s="343">
        <v>42402</v>
      </c>
      <c r="C215" s="344">
        <v>0.52083333333333337</v>
      </c>
      <c r="D215" s="294">
        <v>1</v>
      </c>
      <c r="E215" s="294">
        <v>0</v>
      </c>
      <c r="F215" s="294">
        <v>14</v>
      </c>
      <c r="G215" s="294">
        <v>153</v>
      </c>
      <c r="H215" s="294">
        <v>50</v>
      </c>
      <c r="I215" s="294" t="s">
        <v>758</v>
      </c>
      <c r="J215" s="296">
        <v>1</v>
      </c>
      <c r="K215" s="296">
        <v>0</v>
      </c>
      <c r="L215" s="296">
        <v>0</v>
      </c>
      <c r="M215" s="297">
        <v>0</v>
      </c>
      <c r="N215" s="297">
        <v>1</v>
      </c>
      <c r="O215" s="297">
        <v>0</v>
      </c>
      <c r="P215" s="298">
        <v>150</v>
      </c>
      <c r="Q215" s="299">
        <v>0</v>
      </c>
      <c r="R215" s="299">
        <v>0</v>
      </c>
      <c r="S215" s="299">
        <v>0</v>
      </c>
      <c r="T215" s="299">
        <v>1</v>
      </c>
      <c r="U215" s="300">
        <v>1</v>
      </c>
      <c r="V215" s="300">
        <v>0</v>
      </c>
      <c r="W215" s="300">
        <v>0</v>
      </c>
      <c r="X215" s="300">
        <v>0</v>
      </c>
      <c r="Y215" s="300">
        <v>0</v>
      </c>
      <c r="Z215" s="300">
        <v>0</v>
      </c>
      <c r="AA215" s="300">
        <v>0</v>
      </c>
      <c r="AB215" s="300">
        <v>0</v>
      </c>
      <c r="AC215" s="305">
        <v>0</v>
      </c>
      <c r="AD215" s="305">
        <v>1</v>
      </c>
      <c r="AE215" s="305">
        <v>0</v>
      </c>
      <c r="AF215" s="305">
        <v>0</v>
      </c>
      <c r="AG215" s="305">
        <v>0</v>
      </c>
      <c r="AH215" s="303">
        <v>0</v>
      </c>
      <c r="AI215" s="303">
        <v>1</v>
      </c>
      <c r="AJ215" s="303">
        <v>0</v>
      </c>
      <c r="AK215" s="303">
        <v>0</v>
      </c>
      <c r="AL215" s="303">
        <v>0</v>
      </c>
      <c r="AM215" s="304">
        <v>0</v>
      </c>
      <c r="AN215" s="304">
        <v>1</v>
      </c>
      <c r="AO215" s="304">
        <v>0</v>
      </c>
      <c r="AP215" s="304">
        <v>0</v>
      </c>
      <c r="AQ215" s="300">
        <v>1</v>
      </c>
      <c r="AR215" s="300">
        <v>0</v>
      </c>
      <c r="AS215" s="300">
        <v>0</v>
      </c>
      <c r="AT215" s="305">
        <v>0</v>
      </c>
      <c r="AU215" s="305">
        <v>0</v>
      </c>
      <c r="AV215" s="305">
        <v>1</v>
      </c>
      <c r="AW215" s="306">
        <v>0</v>
      </c>
      <c r="AX215" s="306">
        <v>0</v>
      </c>
      <c r="AY215" s="306">
        <v>0</v>
      </c>
      <c r="AZ215" s="306">
        <v>1</v>
      </c>
      <c r="BA215" s="306">
        <v>0</v>
      </c>
      <c r="BB215" s="305">
        <v>0</v>
      </c>
      <c r="BC215" s="305">
        <v>1</v>
      </c>
      <c r="BD215" s="305">
        <v>0</v>
      </c>
      <c r="BE215" s="305">
        <v>0</v>
      </c>
      <c r="BF215" s="300">
        <v>0</v>
      </c>
      <c r="BG215" s="300">
        <v>1</v>
      </c>
      <c r="BH215" s="300">
        <v>0</v>
      </c>
      <c r="BI215" s="300">
        <v>0</v>
      </c>
      <c r="BJ215" s="300">
        <v>0</v>
      </c>
      <c r="BK215" s="297">
        <v>0</v>
      </c>
      <c r="BL215" s="297">
        <v>0</v>
      </c>
      <c r="BM215" s="297">
        <v>1</v>
      </c>
      <c r="BN215" s="297">
        <v>0</v>
      </c>
      <c r="BO215" s="297">
        <v>0</v>
      </c>
      <c r="BP215" s="297">
        <v>0</v>
      </c>
      <c r="BQ215" s="297">
        <v>0</v>
      </c>
      <c r="BR215" s="297">
        <v>0</v>
      </c>
      <c r="BS215" s="305">
        <v>0</v>
      </c>
      <c r="BT215" s="305">
        <v>0</v>
      </c>
      <c r="BU215" s="305">
        <v>1</v>
      </c>
      <c r="BV215" s="305">
        <v>0</v>
      </c>
      <c r="BW215" s="307">
        <v>0</v>
      </c>
      <c r="BX215" s="307">
        <v>0</v>
      </c>
      <c r="BY215" s="307">
        <v>1</v>
      </c>
      <c r="BZ215" s="307">
        <v>0</v>
      </c>
      <c r="CA215" s="307">
        <v>0</v>
      </c>
      <c r="CB215" s="307">
        <v>1</v>
      </c>
      <c r="CC215" s="307">
        <v>0</v>
      </c>
      <c r="CD215" s="300">
        <v>0</v>
      </c>
      <c r="CE215" s="300">
        <v>0</v>
      </c>
      <c r="CF215" s="300">
        <v>1</v>
      </c>
      <c r="CG215" s="300">
        <v>0</v>
      </c>
      <c r="CH215" s="300">
        <v>0</v>
      </c>
      <c r="CI215" s="304">
        <v>1</v>
      </c>
      <c r="CJ215" s="304">
        <v>0</v>
      </c>
      <c r="CK215" s="297">
        <v>0</v>
      </c>
      <c r="CL215" s="297">
        <v>0</v>
      </c>
      <c r="CM215" s="297">
        <v>0</v>
      </c>
      <c r="CN215" s="297">
        <v>1</v>
      </c>
      <c r="CO215" s="307">
        <v>0</v>
      </c>
      <c r="CP215" s="307">
        <v>1</v>
      </c>
      <c r="CQ215" s="307">
        <v>0</v>
      </c>
      <c r="CR215" s="307">
        <v>0</v>
      </c>
      <c r="CS215" s="307">
        <v>1</v>
      </c>
      <c r="CT215" s="307">
        <v>0</v>
      </c>
      <c r="CU215" s="307">
        <v>0</v>
      </c>
      <c r="CV215" s="307">
        <v>0</v>
      </c>
      <c r="CW215" s="307">
        <v>0</v>
      </c>
      <c r="CX215" s="305">
        <v>0</v>
      </c>
      <c r="CY215" s="305">
        <v>1</v>
      </c>
      <c r="CZ215" s="303">
        <v>1</v>
      </c>
      <c r="DA215" s="303">
        <v>0</v>
      </c>
      <c r="DB215" s="303">
        <v>0</v>
      </c>
      <c r="DC215" s="303">
        <v>1</v>
      </c>
      <c r="DD215" s="305">
        <v>0</v>
      </c>
      <c r="DE215" s="305">
        <v>0</v>
      </c>
      <c r="DF215" s="305">
        <v>0</v>
      </c>
      <c r="DG215" s="305">
        <v>0</v>
      </c>
      <c r="DH215" s="309">
        <v>1</v>
      </c>
      <c r="DI215" s="309">
        <v>0</v>
      </c>
      <c r="DJ215" s="309">
        <v>0</v>
      </c>
      <c r="DK215" s="309">
        <v>1</v>
      </c>
      <c r="DL215" s="298">
        <v>0</v>
      </c>
      <c r="DM215" s="298">
        <v>0</v>
      </c>
      <c r="DN215" s="298">
        <v>0</v>
      </c>
      <c r="DO215" s="298">
        <v>0</v>
      </c>
      <c r="DP215" s="306">
        <v>0</v>
      </c>
      <c r="DQ215" s="306">
        <v>0</v>
      </c>
      <c r="DR215" s="306">
        <v>0</v>
      </c>
      <c r="DS215" s="306">
        <v>0</v>
      </c>
      <c r="DT215" s="297">
        <v>0</v>
      </c>
      <c r="DU215" s="297">
        <v>0</v>
      </c>
      <c r="DV215" s="297">
        <v>0</v>
      </c>
      <c r="DW215" s="297">
        <v>0</v>
      </c>
      <c r="DX215" s="306">
        <v>0</v>
      </c>
      <c r="DY215" s="306">
        <v>0</v>
      </c>
      <c r="DZ215" s="306">
        <v>0</v>
      </c>
      <c r="EA215" s="306">
        <v>0</v>
      </c>
      <c r="EB215" s="307">
        <v>0</v>
      </c>
      <c r="EC215" s="307">
        <v>1</v>
      </c>
    </row>
    <row r="216" spans="1:141" x14ac:dyDescent="0.35">
      <c r="A216" s="294">
        <v>17809</v>
      </c>
      <c r="B216" s="343">
        <v>42397</v>
      </c>
      <c r="C216" s="344">
        <v>0.60416666666666663</v>
      </c>
      <c r="D216" s="294">
        <v>0</v>
      </c>
      <c r="E216" s="294">
        <v>1</v>
      </c>
      <c r="F216" s="294">
        <v>51</v>
      </c>
      <c r="G216" s="294">
        <v>183</v>
      </c>
      <c r="H216" s="294">
        <v>83</v>
      </c>
      <c r="I216" s="294" t="s">
        <v>758</v>
      </c>
      <c r="J216" s="296">
        <v>1</v>
      </c>
      <c r="K216" s="296">
        <v>0</v>
      </c>
      <c r="L216" s="296">
        <v>0</v>
      </c>
      <c r="M216" s="297">
        <v>1</v>
      </c>
      <c r="N216" s="297">
        <v>0</v>
      </c>
      <c r="O216" s="297">
        <v>0</v>
      </c>
      <c r="P216" s="298">
        <v>185</v>
      </c>
      <c r="Q216" s="299">
        <v>1</v>
      </c>
      <c r="R216" s="299">
        <v>0</v>
      </c>
      <c r="S216" s="299">
        <v>0</v>
      </c>
      <c r="T216" s="299">
        <v>0</v>
      </c>
      <c r="U216" s="300">
        <v>0</v>
      </c>
      <c r="V216" s="300">
        <v>0</v>
      </c>
      <c r="W216" s="300">
        <v>1</v>
      </c>
      <c r="X216" s="300">
        <v>0</v>
      </c>
      <c r="Y216" s="300">
        <v>0</v>
      </c>
      <c r="Z216" s="300">
        <v>0</v>
      </c>
      <c r="AA216" s="300">
        <v>0</v>
      </c>
      <c r="AB216" s="300">
        <v>0</v>
      </c>
      <c r="AC216" s="305">
        <v>0</v>
      </c>
      <c r="AD216" s="305">
        <v>0</v>
      </c>
      <c r="AE216" s="305">
        <v>0</v>
      </c>
      <c r="AF216" s="305">
        <v>1</v>
      </c>
      <c r="AG216" s="305">
        <v>0</v>
      </c>
      <c r="AH216" s="303">
        <v>0</v>
      </c>
      <c r="AI216" s="303">
        <v>1</v>
      </c>
      <c r="AJ216" s="303">
        <v>0</v>
      </c>
      <c r="AK216" s="303">
        <v>0</v>
      </c>
      <c r="AL216" s="303">
        <v>0</v>
      </c>
      <c r="AM216" s="304">
        <v>0</v>
      </c>
      <c r="AN216" s="304">
        <v>1</v>
      </c>
      <c r="AO216" s="304">
        <v>0</v>
      </c>
      <c r="AP216" s="304">
        <v>0</v>
      </c>
      <c r="AQ216" s="300">
        <v>0</v>
      </c>
      <c r="AR216" s="300">
        <v>1</v>
      </c>
      <c r="AS216" s="300">
        <v>0</v>
      </c>
      <c r="AT216" s="305">
        <v>1</v>
      </c>
      <c r="AU216" s="305">
        <v>0</v>
      </c>
      <c r="AV216" s="305">
        <v>0</v>
      </c>
      <c r="AW216" s="306">
        <v>0</v>
      </c>
      <c r="AX216" s="306">
        <v>0</v>
      </c>
      <c r="AY216" s="306">
        <v>1</v>
      </c>
      <c r="AZ216" s="306">
        <v>0</v>
      </c>
      <c r="BA216" s="306">
        <v>0</v>
      </c>
      <c r="BB216" s="305">
        <v>1</v>
      </c>
      <c r="BC216" s="305">
        <v>0</v>
      </c>
      <c r="BD216" s="305">
        <v>0</v>
      </c>
      <c r="BE216" s="305">
        <v>0</v>
      </c>
      <c r="BF216" s="300">
        <v>0</v>
      </c>
      <c r="BG216" s="300">
        <v>1</v>
      </c>
      <c r="BH216" s="300">
        <v>0</v>
      </c>
      <c r="BI216" s="300">
        <v>0</v>
      </c>
      <c r="BJ216" s="300">
        <v>0</v>
      </c>
      <c r="BK216" s="297">
        <v>0</v>
      </c>
      <c r="BL216" s="297">
        <v>0</v>
      </c>
      <c r="BM216" s="297">
        <v>0</v>
      </c>
      <c r="BN216" s="297">
        <v>0</v>
      </c>
      <c r="BO216" s="297">
        <v>1</v>
      </c>
      <c r="BP216" s="297">
        <v>0</v>
      </c>
      <c r="BQ216" s="297">
        <v>0</v>
      </c>
      <c r="BR216" s="297">
        <v>0</v>
      </c>
      <c r="BS216" s="305">
        <v>0</v>
      </c>
      <c r="BT216" s="305">
        <v>0</v>
      </c>
      <c r="BU216" s="305">
        <v>0</v>
      </c>
      <c r="BV216" s="305">
        <v>1</v>
      </c>
      <c r="BW216" s="307">
        <v>0</v>
      </c>
      <c r="BX216" s="307">
        <v>0</v>
      </c>
      <c r="BY216" s="307">
        <v>1</v>
      </c>
      <c r="BZ216" s="307">
        <v>0</v>
      </c>
      <c r="CA216" s="307">
        <v>0</v>
      </c>
      <c r="CB216" s="307">
        <v>0</v>
      </c>
      <c r="CC216" s="307">
        <v>1</v>
      </c>
      <c r="CD216" s="300">
        <v>0</v>
      </c>
      <c r="CE216" s="300">
        <v>1</v>
      </c>
      <c r="CF216" s="300">
        <v>0</v>
      </c>
      <c r="CG216" s="300">
        <v>0</v>
      </c>
      <c r="CH216" s="300">
        <v>0</v>
      </c>
      <c r="CI216" s="304">
        <v>0</v>
      </c>
      <c r="CJ216" s="304">
        <v>1</v>
      </c>
      <c r="CK216" s="297">
        <v>0</v>
      </c>
      <c r="CL216" s="297">
        <v>0</v>
      </c>
      <c r="CM216" s="297">
        <v>1</v>
      </c>
      <c r="CN216" s="297">
        <v>0</v>
      </c>
      <c r="CO216" s="307">
        <v>0</v>
      </c>
      <c r="CP216" s="307">
        <v>1</v>
      </c>
      <c r="CQ216" s="307">
        <v>0</v>
      </c>
      <c r="CZ216" s="303">
        <v>1</v>
      </c>
      <c r="DA216" s="303">
        <v>0</v>
      </c>
      <c r="DB216" s="303">
        <v>0</v>
      </c>
      <c r="DC216" s="303">
        <v>1</v>
      </c>
      <c r="DD216" s="305">
        <v>0</v>
      </c>
      <c r="DE216" s="305">
        <v>0</v>
      </c>
      <c r="DF216" s="305">
        <v>0</v>
      </c>
      <c r="DG216" s="305">
        <v>0</v>
      </c>
      <c r="DH216" s="309">
        <v>0</v>
      </c>
      <c r="DI216" s="309">
        <v>0</v>
      </c>
      <c r="DJ216" s="309">
        <v>0</v>
      </c>
      <c r="DK216" s="309">
        <v>0</v>
      </c>
      <c r="DL216" s="298">
        <v>0</v>
      </c>
      <c r="DM216" s="298">
        <v>0</v>
      </c>
      <c r="DN216" s="298">
        <v>0</v>
      </c>
      <c r="DO216" s="298">
        <v>0</v>
      </c>
      <c r="DP216" s="306">
        <v>0</v>
      </c>
      <c r="DQ216" s="306">
        <v>0</v>
      </c>
      <c r="DR216" s="306">
        <v>0</v>
      </c>
      <c r="DS216" s="306">
        <v>0</v>
      </c>
      <c r="DT216" s="297">
        <v>0</v>
      </c>
      <c r="DU216" s="297">
        <v>0</v>
      </c>
      <c r="DV216" s="297">
        <v>0</v>
      </c>
      <c r="DW216" s="297">
        <v>0</v>
      </c>
      <c r="DX216" s="306">
        <v>0</v>
      </c>
      <c r="DY216" s="306">
        <v>0</v>
      </c>
      <c r="DZ216" s="306">
        <v>0</v>
      </c>
      <c r="EA216" s="306">
        <v>0</v>
      </c>
      <c r="EB216" s="307">
        <v>0</v>
      </c>
      <c r="EC216" s="307">
        <v>1</v>
      </c>
    </row>
    <row r="217" spans="1:141" s="350" customFormat="1" x14ac:dyDescent="0.35">
      <c r="A217" s="326">
        <v>17604</v>
      </c>
      <c r="B217" s="348">
        <v>42392</v>
      </c>
      <c r="C217" s="349">
        <v>0.67361111111111116</v>
      </c>
      <c r="D217" s="326">
        <v>0</v>
      </c>
      <c r="E217" s="326">
        <v>1</v>
      </c>
      <c r="F217" s="326">
        <v>16</v>
      </c>
      <c r="G217" s="326">
        <v>172</v>
      </c>
      <c r="H217" s="326">
        <v>67</v>
      </c>
      <c r="I217" s="326" t="s">
        <v>758</v>
      </c>
      <c r="J217" s="296">
        <v>1</v>
      </c>
      <c r="K217" s="296">
        <v>0</v>
      </c>
      <c r="L217" s="296">
        <v>0</v>
      </c>
      <c r="M217" s="297">
        <v>1</v>
      </c>
      <c r="N217" s="297">
        <v>0</v>
      </c>
      <c r="O217" s="297">
        <v>0</v>
      </c>
      <c r="P217" s="298">
        <v>172</v>
      </c>
      <c r="Q217" s="299">
        <v>1</v>
      </c>
      <c r="R217" s="299">
        <v>0</v>
      </c>
      <c r="S217" s="299">
        <v>0</v>
      </c>
      <c r="T217" s="299">
        <v>0</v>
      </c>
      <c r="U217" s="300">
        <v>1</v>
      </c>
      <c r="V217" s="300">
        <v>0</v>
      </c>
      <c r="W217" s="300">
        <v>0</v>
      </c>
      <c r="X217" s="300">
        <v>0</v>
      </c>
      <c r="Y217" s="300">
        <v>0</v>
      </c>
      <c r="Z217" s="300">
        <v>0</v>
      </c>
      <c r="AA217" s="300">
        <v>0</v>
      </c>
      <c r="AB217" s="300">
        <v>0</v>
      </c>
      <c r="AC217" s="305">
        <v>0</v>
      </c>
      <c r="AD217" s="305">
        <v>1</v>
      </c>
      <c r="AE217" s="305">
        <v>0</v>
      </c>
      <c r="AF217" s="305">
        <v>0</v>
      </c>
      <c r="AG217" s="305">
        <v>0</v>
      </c>
      <c r="AH217" s="303">
        <v>1</v>
      </c>
      <c r="AI217" s="303">
        <v>0</v>
      </c>
      <c r="AJ217" s="303">
        <v>0</v>
      </c>
      <c r="AK217" s="303">
        <v>0</v>
      </c>
      <c r="AL217" s="303">
        <v>0</v>
      </c>
      <c r="AM217" s="297">
        <v>0</v>
      </c>
      <c r="AN217" s="297">
        <v>1</v>
      </c>
      <c r="AO217" s="297">
        <v>0</v>
      </c>
      <c r="AP217" s="297">
        <v>0</v>
      </c>
      <c r="AQ217" s="300">
        <v>0</v>
      </c>
      <c r="AR217" s="300">
        <v>0</v>
      </c>
      <c r="AS217" s="300">
        <v>1</v>
      </c>
      <c r="AT217" s="305">
        <v>1</v>
      </c>
      <c r="AU217" s="305">
        <v>0</v>
      </c>
      <c r="AV217" s="305">
        <v>0</v>
      </c>
      <c r="AW217" s="306">
        <v>0</v>
      </c>
      <c r="AX217" s="306">
        <v>0</v>
      </c>
      <c r="AY217" s="306">
        <v>1</v>
      </c>
      <c r="AZ217" s="306">
        <v>0</v>
      </c>
      <c r="BA217" s="306">
        <v>0</v>
      </c>
      <c r="BB217" s="305">
        <v>1</v>
      </c>
      <c r="BC217" s="305">
        <v>0</v>
      </c>
      <c r="BD217" s="305">
        <v>0</v>
      </c>
      <c r="BE217" s="305">
        <v>0</v>
      </c>
      <c r="BF217" s="300">
        <v>0</v>
      </c>
      <c r="BG217" s="300">
        <v>1</v>
      </c>
      <c r="BH217" s="300">
        <v>0</v>
      </c>
      <c r="BI217" s="300">
        <v>0</v>
      </c>
      <c r="BJ217" s="300">
        <v>0</v>
      </c>
      <c r="BK217" s="297">
        <v>1</v>
      </c>
      <c r="BL217" s="297">
        <v>0</v>
      </c>
      <c r="BM217" s="297">
        <v>0</v>
      </c>
      <c r="BN217" s="297">
        <v>0</v>
      </c>
      <c r="BO217" s="297">
        <v>0</v>
      </c>
      <c r="BP217" s="297">
        <v>1</v>
      </c>
      <c r="BQ217" s="297">
        <v>0</v>
      </c>
      <c r="BR217" s="297">
        <v>0</v>
      </c>
      <c r="BS217" s="305">
        <v>1</v>
      </c>
      <c r="BT217" s="305">
        <v>0</v>
      </c>
      <c r="BU217" s="305">
        <v>0</v>
      </c>
      <c r="BV217" s="305">
        <v>0</v>
      </c>
      <c r="BW217" s="307">
        <v>0</v>
      </c>
      <c r="BX217" s="307">
        <v>0</v>
      </c>
      <c r="BY217" s="307">
        <v>1</v>
      </c>
      <c r="BZ217" s="307">
        <v>0</v>
      </c>
      <c r="CA217" s="307">
        <v>0</v>
      </c>
      <c r="CB217" s="307">
        <v>1</v>
      </c>
      <c r="CC217" s="307">
        <v>0</v>
      </c>
      <c r="CD217" s="300">
        <v>1</v>
      </c>
      <c r="CE217" s="300">
        <v>0</v>
      </c>
      <c r="CF217" s="300">
        <v>0</v>
      </c>
      <c r="CG217" s="300">
        <v>0</v>
      </c>
      <c r="CH217" s="300">
        <v>0</v>
      </c>
      <c r="CI217" s="304">
        <v>0</v>
      </c>
      <c r="CJ217" s="304">
        <v>1</v>
      </c>
      <c r="CK217" s="297">
        <v>0</v>
      </c>
      <c r="CL217" s="297">
        <v>1</v>
      </c>
      <c r="CM217" s="297">
        <v>0</v>
      </c>
      <c r="CN217" s="297">
        <v>0</v>
      </c>
      <c r="CO217" s="307">
        <v>0</v>
      </c>
      <c r="CP217" s="307">
        <v>1</v>
      </c>
      <c r="CQ217" s="307">
        <v>0</v>
      </c>
      <c r="CR217" s="308"/>
      <c r="CS217" s="308"/>
      <c r="CT217" s="308"/>
      <c r="CU217" s="308"/>
      <c r="CV217" s="308"/>
      <c r="CW217" s="308"/>
      <c r="CX217" s="305"/>
      <c r="CY217" s="305"/>
      <c r="CZ217" s="303">
        <v>1</v>
      </c>
      <c r="DA217" s="303">
        <v>0</v>
      </c>
      <c r="DB217" s="303">
        <v>0</v>
      </c>
      <c r="DC217" s="303">
        <v>1</v>
      </c>
      <c r="DD217" s="305">
        <v>0</v>
      </c>
      <c r="DE217" s="305">
        <v>0</v>
      </c>
      <c r="DF217" s="305">
        <v>0</v>
      </c>
      <c r="DG217" s="305">
        <v>0</v>
      </c>
      <c r="DH217" s="309">
        <v>0</v>
      </c>
      <c r="DI217" s="309">
        <v>0</v>
      </c>
      <c r="DJ217" s="309">
        <v>0</v>
      </c>
      <c r="DK217" s="309">
        <v>0</v>
      </c>
      <c r="DL217" s="298">
        <v>0</v>
      </c>
      <c r="DM217" s="298">
        <v>0</v>
      </c>
      <c r="DN217" s="298">
        <v>0</v>
      </c>
      <c r="DO217" s="298">
        <v>0</v>
      </c>
      <c r="DP217" s="306">
        <v>0</v>
      </c>
      <c r="DQ217" s="306">
        <v>0</v>
      </c>
      <c r="DR217" s="306">
        <v>0</v>
      </c>
      <c r="DS217" s="306">
        <v>0</v>
      </c>
      <c r="DT217" s="297">
        <v>0</v>
      </c>
      <c r="DU217" s="297">
        <v>0</v>
      </c>
      <c r="DV217" s="297">
        <v>0</v>
      </c>
      <c r="DW217" s="297">
        <v>0</v>
      </c>
      <c r="DX217" s="306">
        <v>0</v>
      </c>
      <c r="DY217" s="306">
        <v>0</v>
      </c>
      <c r="DZ217" s="306">
        <v>0</v>
      </c>
      <c r="EA217" s="306">
        <v>0</v>
      </c>
      <c r="EB217" s="307">
        <v>0</v>
      </c>
      <c r="EC217" s="307">
        <v>1</v>
      </c>
      <c r="ED217" s="310"/>
      <c r="EE217" s="310"/>
      <c r="EF217" s="311"/>
      <c r="EG217" s="312"/>
      <c r="EH217" s="312"/>
      <c r="EI217" s="308"/>
      <c r="EJ217" s="313"/>
      <c r="EK217" s="313"/>
    </row>
    <row r="218" spans="1:141" x14ac:dyDescent="0.35">
      <c r="A218" s="294">
        <v>18184</v>
      </c>
      <c r="B218" s="343">
        <v>42407</v>
      </c>
      <c r="C218" s="344">
        <v>0.51041666666666663</v>
      </c>
      <c r="D218" s="294">
        <v>1</v>
      </c>
      <c r="E218" s="294">
        <v>0</v>
      </c>
      <c r="F218" s="294">
        <v>14</v>
      </c>
      <c r="G218" s="294">
        <v>150</v>
      </c>
      <c r="H218" s="294">
        <v>51</v>
      </c>
      <c r="I218" s="294" t="s">
        <v>758</v>
      </c>
      <c r="J218" s="296">
        <v>1</v>
      </c>
      <c r="K218" s="296">
        <v>0</v>
      </c>
      <c r="L218" s="296">
        <v>0</v>
      </c>
      <c r="M218" s="297">
        <v>0</v>
      </c>
      <c r="N218" s="297">
        <v>1</v>
      </c>
      <c r="O218" s="297">
        <v>0</v>
      </c>
      <c r="P218" s="298">
        <v>145</v>
      </c>
      <c r="Q218" s="299">
        <v>0</v>
      </c>
      <c r="R218" s="299">
        <v>0</v>
      </c>
      <c r="S218" s="299">
        <v>0</v>
      </c>
      <c r="T218" s="299">
        <v>1</v>
      </c>
      <c r="U218" s="300">
        <v>0</v>
      </c>
      <c r="V218" s="300">
        <v>1</v>
      </c>
      <c r="W218" s="300">
        <v>0</v>
      </c>
      <c r="X218" s="300">
        <v>0</v>
      </c>
      <c r="Y218" s="300">
        <v>0</v>
      </c>
      <c r="Z218" s="300">
        <v>0</v>
      </c>
      <c r="AA218" s="300">
        <v>0</v>
      </c>
      <c r="AB218" s="300">
        <v>0</v>
      </c>
      <c r="AC218" s="305">
        <v>0</v>
      </c>
      <c r="AD218" s="305">
        <v>0</v>
      </c>
      <c r="AE218" s="305">
        <v>1</v>
      </c>
      <c r="AF218" s="305">
        <v>0</v>
      </c>
      <c r="AG218" s="305">
        <v>0</v>
      </c>
      <c r="AH218" s="303">
        <v>1</v>
      </c>
      <c r="AI218" s="303">
        <v>0</v>
      </c>
      <c r="AJ218" s="303">
        <v>0</v>
      </c>
      <c r="AK218" s="303">
        <v>0</v>
      </c>
      <c r="AL218" s="303">
        <v>0</v>
      </c>
      <c r="AM218" s="304">
        <v>1</v>
      </c>
      <c r="AN218" s="304">
        <v>0</v>
      </c>
      <c r="AO218" s="304">
        <v>0</v>
      </c>
      <c r="AP218" s="304">
        <v>0</v>
      </c>
      <c r="AQ218" s="300">
        <v>0</v>
      </c>
      <c r="AR218" s="300">
        <v>1</v>
      </c>
      <c r="AS218" s="300">
        <v>0</v>
      </c>
      <c r="AT218" s="305">
        <v>0</v>
      </c>
      <c r="AU218" s="305">
        <v>1</v>
      </c>
      <c r="AV218" s="305">
        <v>0</v>
      </c>
      <c r="AW218" s="306">
        <v>0</v>
      </c>
      <c r="AX218" s="306">
        <v>1</v>
      </c>
      <c r="AY218" s="306">
        <v>0</v>
      </c>
      <c r="AZ218" s="306">
        <v>0</v>
      </c>
      <c r="BA218" s="306">
        <v>0</v>
      </c>
      <c r="BB218" s="305">
        <v>1</v>
      </c>
      <c r="BC218" s="305">
        <v>0</v>
      </c>
      <c r="BD218" s="305">
        <v>0</v>
      </c>
      <c r="BE218" s="305">
        <v>0</v>
      </c>
      <c r="BF218" s="300">
        <v>0</v>
      </c>
      <c r="BG218" s="300">
        <v>1</v>
      </c>
      <c r="BH218" s="300">
        <v>0</v>
      </c>
      <c r="BI218" s="300">
        <v>0</v>
      </c>
      <c r="BJ218" s="300">
        <v>0</v>
      </c>
      <c r="BK218" s="297">
        <v>0</v>
      </c>
      <c r="BL218" s="297">
        <v>1</v>
      </c>
      <c r="BM218" s="297">
        <v>0</v>
      </c>
      <c r="BN218" s="297">
        <v>0</v>
      </c>
      <c r="BO218" s="297">
        <v>0</v>
      </c>
      <c r="BP218" s="297">
        <v>0</v>
      </c>
      <c r="BQ218" s="297">
        <v>0</v>
      </c>
      <c r="BR218" s="297">
        <v>1</v>
      </c>
      <c r="BS218" s="305">
        <v>0</v>
      </c>
      <c r="BT218" s="305">
        <v>0</v>
      </c>
      <c r="BU218" s="305">
        <v>0</v>
      </c>
      <c r="BV218" s="305">
        <v>1</v>
      </c>
      <c r="BW218" s="307">
        <v>0</v>
      </c>
      <c r="BX218" s="307">
        <v>0</v>
      </c>
      <c r="BY218" s="307">
        <v>1</v>
      </c>
      <c r="BZ218" s="307">
        <v>0</v>
      </c>
      <c r="CA218" s="307">
        <v>0</v>
      </c>
      <c r="CB218" s="307">
        <v>1</v>
      </c>
      <c r="CC218" s="307">
        <v>0</v>
      </c>
      <c r="CD218" s="300">
        <v>1</v>
      </c>
      <c r="CE218" s="300">
        <v>0</v>
      </c>
      <c r="CF218" s="300">
        <v>0</v>
      </c>
      <c r="CG218" s="300">
        <v>0</v>
      </c>
      <c r="CH218" s="300">
        <v>0</v>
      </c>
      <c r="CI218" s="304">
        <v>0</v>
      </c>
      <c r="CJ218" s="304">
        <v>1</v>
      </c>
      <c r="CK218" s="297">
        <v>0</v>
      </c>
      <c r="CL218" s="297">
        <v>1</v>
      </c>
      <c r="CM218" s="297">
        <v>0</v>
      </c>
      <c r="CN218" s="297">
        <v>0</v>
      </c>
      <c r="CO218" s="307">
        <v>1</v>
      </c>
      <c r="CP218" s="307">
        <v>0</v>
      </c>
      <c r="CQ218" s="307">
        <v>0</v>
      </c>
      <c r="CR218" s="307">
        <v>0</v>
      </c>
      <c r="CS218" s="307">
        <v>0</v>
      </c>
      <c r="CT218" s="307">
        <v>0</v>
      </c>
      <c r="CU218" s="307">
        <v>0</v>
      </c>
      <c r="CV218" s="307">
        <v>0</v>
      </c>
      <c r="CW218" s="307">
        <v>1</v>
      </c>
      <c r="CX218" s="305">
        <v>0</v>
      </c>
      <c r="CY218" s="305">
        <v>1</v>
      </c>
      <c r="CZ218" s="303">
        <v>1</v>
      </c>
      <c r="DA218" s="303">
        <v>0</v>
      </c>
      <c r="DB218" s="303">
        <v>1</v>
      </c>
      <c r="DC218" s="303">
        <v>0</v>
      </c>
      <c r="DD218" s="305">
        <v>0</v>
      </c>
      <c r="DE218" s="305">
        <v>0</v>
      </c>
      <c r="DF218" s="305">
        <v>0</v>
      </c>
      <c r="DG218" s="305">
        <v>0</v>
      </c>
      <c r="DH218" s="309">
        <v>0</v>
      </c>
      <c r="DI218" s="309">
        <v>0</v>
      </c>
      <c r="DJ218" s="309">
        <v>0</v>
      </c>
      <c r="DK218" s="309">
        <v>0</v>
      </c>
      <c r="DL218" s="298">
        <v>0</v>
      </c>
      <c r="DM218" s="298">
        <v>0</v>
      </c>
      <c r="DN218" s="298">
        <v>0</v>
      </c>
      <c r="DO218" s="298">
        <v>0</v>
      </c>
      <c r="DP218" s="306">
        <v>0</v>
      </c>
      <c r="DQ218" s="306">
        <v>0</v>
      </c>
      <c r="DR218" s="306">
        <v>0</v>
      </c>
      <c r="DS218" s="306">
        <v>0</v>
      </c>
      <c r="DT218" s="297">
        <v>0</v>
      </c>
      <c r="DU218" s="297">
        <v>0</v>
      </c>
      <c r="DV218" s="297">
        <v>0</v>
      </c>
      <c r="DW218" s="297">
        <v>0</v>
      </c>
      <c r="DX218" s="306">
        <v>0</v>
      </c>
      <c r="DY218" s="306">
        <v>0</v>
      </c>
      <c r="DZ218" s="306">
        <v>0</v>
      </c>
      <c r="EA218" s="306">
        <v>0</v>
      </c>
      <c r="EB218" s="307">
        <v>0</v>
      </c>
      <c r="EC218" s="307">
        <v>1</v>
      </c>
    </row>
    <row r="219" spans="1:141" x14ac:dyDescent="0.35">
      <c r="A219" s="294">
        <v>18922</v>
      </c>
      <c r="B219" s="343">
        <v>42430</v>
      </c>
      <c r="C219" s="344">
        <v>0.52083333333333337</v>
      </c>
      <c r="D219" s="294">
        <v>1</v>
      </c>
      <c r="E219" s="294">
        <v>0</v>
      </c>
      <c r="F219" s="294">
        <v>44</v>
      </c>
      <c r="G219" s="294">
        <v>178</v>
      </c>
      <c r="H219" s="294">
        <v>72</v>
      </c>
      <c r="I219" s="294" t="s">
        <v>758</v>
      </c>
      <c r="J219" s="296">
        <v>1</v>
      </c>
      <c r="K219" s="296">
        <v>0</v>
      </c>
      <c r="L219" s="296">
        <v>0</v>
      </c>
      <c r="M219" s="297">
        <v>0</v>
      </c>
      <c r="N219" s="297">
        <v>1</v>
      </c>
      <c r="O219" s="297">
        <v>0</v>
      </c>
      <c r="P219" s="298">
        <v>0</v>
      </c>
      <c r="Q219" s="299">
        <v>0</v>
      </c>
      <c r="R219" s="299">
        <v>0</v>
      </c>
      <c r="S219" s="299">
        <v>0</v>
      </c>
      <c r="T219" s="299">
        <v>1</v>
      </c>
      <c r="U219" s="300">
        <v>1</v>
      </c>
      <c r="V219" s="300">
        <v>0</v>
      </c>
      <c r="W219" s="300">
        <v>0</v>
      </c>
      <c r="X219" s="300">
        <v>0</v>
      </c>
      <c r="Y219" s="300">
        <v>0</v>
      </c>
      <c r="Z219" s="300">
        <v>0</v>
      </c>
      <c r="AA219" s="300">
        <v>0</v>
      </c>
      <c r="AB219" s="300">
        <v>0</v>
      </c>
      <c r="AC219" s="305">
        <v>1</v>
      </c>
      <c r="AD219" s="305">
        <v>0</v>
      </c>
      <c r="AE219" s="305">
        <v>0</v>
      </c>
      <c r="AF219" s="305">
        <v>0</v>
      </c>
      <c r="AG219" s="305">
        <v>0</v>
      </c>
      <c r="AH219" s="303">
        <v>1</v>
      </c>
      <c r="AI219" s="303">
        <v>0</v>
      </c>
      <c r="AJ219" s="303">
        <v>0</v>
      </c>
      <c r="AK219" s="303">
        <v>0</v>
      </c>
      <c r="AL219" s="303">
        <v>0</v>
      </c>
      <c r="AM219" s="304">
        <v>1</v>
      </c>
      <c r="AN219" s="304">
        <v>0</v>
      </c>
      <c r="AO219" s="304">
        <v>0</v>
      </c>
      <c r="AP219" s="304">
        <v>0</v>
      </c>
      <c r="AQ219" s="300">
        <v>1</v>
      </c>
      <c r="AR219" s="300">
        <v>0</v>
      </c>
      <c r="AS219" s="300">
        <v>0</v>
      </c>
      <c r="AT219" s="305">
        <v>1</v>
      </c>
      <c r="AU219" s="305">
        <v>0</v>
      </c>
      <c r="AV219" s="305">
        <v>0</v>
      </c>
      <c r="AW219" s="306">
        <v>0</v>
      </c>
      <c r="AX219" s="306">
        <v>0</v>
      </c>
      <c r="AY219" s="306">
        <v>1</v>
      </c>
      <c r="AZ219" s="306">
        <v>0</v>
      </c>
      <c r="BA219" s="306">
        <v>0</v>
      </c>
      <c r="BB219" s="305">
        <v>1</v>
      </c>
      <c r="BC219" s="305">
        <v>0</v>
      </c>
      <c r="BD219" s="305">
        <v>0</v>
      </c>
      <c r="BE219" s="305">
        <v>0</v>
      </c>
      <c r="BF219" s="300">
        <v>0</v>
      </c>
      <c r="BG219" s="300">
        <v>0</v>
      </c>
      <c r="BH219" s="300">
        <v>1</v>
      </c>
      <c r="BI219" s="300">
        <v>0</v>
      </c>
      <c r="BJ219" s="300">
        <v>0</v>
      </c>
      <c r="BK219" s="297">
        <v>0</v>
      </c>
      <c r="BL219" s="297">
        <v>1</v>
      </c>
      <c r="BM219" s="297">
        <v>0</v>
      </c>
      <c r="BN219" s="297">
        <v>0</v>
      </c>
      <c r="BO219" s="297">
        <v>0</v>
      </c>
      <c r="BP219" s="297">
        <v>0</v>
      </c>
      <c r="BQ219" s="297">
        <v>0</v>
      </c>
      <c r="BR219" s="297">
        <v>0</v>
      </c>
      <c r="BS219" s="305">
        <v>0</v>
      </c>
      <c r="BT219" s="305">
        <v>0</v>
      </c>
      <c r="BU219" s="305">
        <v>1</v>
      </c>
      <c r="BV219" s="305">
        <v>0</v>
      </c>
      <c r="BW219" s="307">
        <v>1</v>
      </c>
      <c r="BX219" s="307">
        <v>0</v>
      </c>
      <c r="BY219" s="307">
        <v>0</v>
      </c>
      <c r="BZ219" s="307">
        <v>0</v>
      </c>
      <c r="CA219" s="307">
        <v>0</v>
      </c>
      <c r="CB219" s="307">
        <v>0</v>
      </c>
      <c r="CC219" s="307">
        <v>1</v>
      </c>
      <c r="CD219" s="300">
        <v>0</v>
      </c>
      <c r="CE219" s="300">
        <v>1</v>
      </c>
      <c r="CF219" s="300">
        <v>0</v>
      </c>
      <c r="CG219" s="300">
        <v>0</v>
      </c>
      <c r="CH219" s="300">
        <v>0</v>
      </c>
      <c r="CI219" s="304">
        <v>1</v>
      </c>
      <c r="CJ219" s="304">
        <v>0</v>
      </c>
      <c r="CK219" s="297">
        <v>0</v>
      </c>
      <c r="CL219" s="297">
        <v>0</v>
      </c>
      <c r="CM219" s="297">
        <v>0</v>
      </c>
      <c r="CN219" s="297">
        <v>1</v>
      </c>
      <c r="CO219" s="307">
        <v>0</v>
      </c>
      <c r="CP219" s="307">
        <v>1</v>
      </c>
      <c r="CQ219" s="307">
        <v>0</v>
      </c>
      <c r="CR219" s="307">
        <v>0</v>
      </c>
      <c r="CS219" s="307">
        <v>0</v>
      </c>
      <c r="CT219" s="307">
        <v>0</v>
      </c>
      <c r="CU219" s="307">
        <v>1</v>
      </c>
      <c r="CV219" s="307">
        <v>0</v>
      </c>
      <c r="CW219" s="307">
        <v>0</v>
      </c>
      <c r="CX219" s="305">
        <v>0</v>
      </c>
      <c r="CY219" s="305">
        <v>1</v>
      </c>
      <c r="CZ219" s="303">
        <v>0</v>
      </c>
      <c r="DA219" s="303">
        <v>1</v>
      </c>
      <c r="DB219" s="303">
        <v>1</v>
      </c>
      <c r="DC219" s="303">
        <v>0</v>
      </c>
      <c r="DD219" s="305">
        <v>0</v>
      </c>
      <c r="DE219" s="305">
        <v>0</v>
      </c>
      <c r="DF219" s="305">
        <v>0</v>
      </c>
      <c r="DG219" s="305">
        <v>0</v>
      </c>
      <c r="DH219" s="309">
        <v>0</v>
      </c>
      <c r="DI219" s="309">
        <v>0</v>
      </c>
      <c r="DJ219" s="309">
        <v>0</v>
      </c>
      <c r="DK219" s="309">
        <v>0</v>
      </c>
      <c r="DL219" s="298">
        <v>0</v>
      </c>
      <c r="DM219" s="298">
        <v>0</v>
      </c>
      <c r="DN219" s="298">
        <v>0</v>
      </c>
      <c r="DO219" s="298">
        <v>0</v>
      </c>
      <c r="DP219" s="306">
        <v>0</v>
      </c>
      <c r="DQ219" s="306">
        <v>0</v>
      </c>
      <c r="DR219" s="306">
        <v>0</v>
      </c>
      <c r="DS219" s="306">
        <v>0</v>
      </c>
      <c r="DT219" s="297">
        <v>0</v>
      </c>
      <c r="DU219" s="297">
        <v>0</v>
      </c>
      <c r="DV219" s="297">
        <v>0</v>
      </c>
      <c r="DW219" s="297">
        <v>0</v>
      </c>
      <c r="DX219" s="306">
        <v>0</v>
      </c>
      <c r="DY219" s="306">
        <v>0</v>
      </c>
      <c r="DZ219" s="306">
        <v>0</v>
      </c>
      <c r="EA219" s="306">
        <v>0</v>
      </c>
      <c r="EB219" s="307">
        <v>0</v>
      </c>
      <c r="EC219" s="307">
        <v>1</v>
      </c>
    </row>
    <row r="220" spans="1:141" x14ac:dyDescent="0.35">
      <c r="A220" s="294">
        <v>17805</v>
      </c>
      <c r="B220" s="343">
        <v>42397</v>
      </c>
      <c r="C220" s="344">
        <v>0.59375</v>
      </c>
      <c r="D220" s="294">
        <v>0</v>
      </c>
      <c r="E220" s="294">
        <v>1</v>
      </c>
      <c r="F220" s="294">
        <v>18</v>
      </c>
      <c r="G220" s="294">
        <v>181</v>
      </c>
      <c r="H220" s="294">
        <v>65</v>
      </c>
      <c r="I220" s="294" t="s">
        <v>758</v>
      </c>
      <c r="J220" s="296">
        <v>0</v>
      </c>
      <c r="K220" s="296">
        <v>1</v>
      </c>
      <c r="L220" s="296">
        <v>0</v>
      </c>
      <c r="M220" s="297">
        <v>0</v>
      </c>
      <c r="N220" s="297">
        <v>1</v>
      </c>
      <c r="O220" s="297">
        <v>0</v>
      </c>
      <c r="P220" s="298">
        <v>0</v>
      </c>
      <c r="Q220" s="299">
        <v>0</v>
      </c>
      <c r="R220" s="299">
        <v>0</v>
      </c>
      <c r="S220" s="299">
        <v>0</v>
      </c>
      <c r="T220" s="299">
        <v>1</v>
      </c>
      <c r="U220" s="300">
        <v>0</v>
      </c>
      <c r="V220" s="300">
        <v>1</v>
      </c>
      <c r="W220" s="300">
        <v>0</v>
      </c>
      <c r="X220" s="300">
        <v>0</v>
      </c>
      <c r="Y220" s="300">
        <v>0</v>
      </c>
      <c r="Z220" s="300">
        <v>0</v>
      </c>
      <c r="AA220" s="300">
        <v>0</v>
      </c>
      <c r="AB220" s="300">
        <v>0</v>
      </c>
      <c r="AC220" s="305">
        <v>0</v>
      </c>
      <c r="AD220" s="305">
        <v>0</v>
      </c>
      <c r="AE220" s="305">
        <v>0</v>
      </c>
      <c r="AF220" s="305">
        <v>1</v>
      </c>
      <c r="AG220" s="305">
        <v>0</v>
      </c>
      <c r="AH220" s="303">
        <v>1</v>
      </c>
      <c r="AI220" s="303">
        <v>0</v>
      </c>
      <c r="AJ220" s="303">
        <v>0</v>
      </c>
      <c r="AK220" s="303">
        <v>0</v>
      </c>
      <c r="AL220" s="303">
        <v>0</v>
      </c>
      <c r="AM220" s="304">
        <v>0</v>
      </c>
      <c r="AN220" s="304">
        <v>0</v>
      </c>
      <c r="AO220" s="304">
        <v>1</v>
      </c>
      <c r="AP220" s="304">
        <v>0</v>
      </c>
      <c r="AQ220" s="300">
        <v>0</v>
      </c>
      <c r="AR220" s="300">
        <v>1</v>
      </c>
      <c r="AS220" s="300">
        <v>0</v>
      </c>
      <c r="AT220" s="305">
        <v>1</v>
      </c>
      <c r="AU220" s="305">
        <v>0</v>
      </c>
      <c r="AV220" s="305">
        <v>0</v>
      </c>
      <c r="AW220" s="306">
        <v>0</v>
      </c>
      <c r="AX220" s="306">
        <v>0</v>
      </c>
      <c r="AY220" s="306">
        <v>1</v>
      </c>
      <c r="AZ220" s="306">
        <v>0</v>
      </c>
      <c r="BA220" s="306">
        <v>0</v>
      </c>
      <c r="BB220" s="305">
        <v>1</v>
      </c>
      <c r="BC220" s="305">
        <v>0</v>
      </c>
      <c r="BD220" s="305">
        <v>0</v>
      </c>
      <c r="BE220" s="305">
        <v>0</v>
      </c>
      <c r="BF220" s="300">
        <v>0</v>
      </c>
      <c r="BG220" s="300">
        <v>1</v>
      </c>
      <c r="BH220" s="300">
        <v>0</v>
      </c>
      <c r="BI220" s="300">
        <v>0</v>
      </c>
      <c r="BJ220" s="300">
        <v>0</v>
      </c>
      <c r="BK220" s="297">
        <v>1</v>
      </c>
      <c r="BL220" s="297">
        <v>0</v>
      </c>
      <c r="BM220" s="297">
        <v>0</v>
      </c>
      <c r="BN220" s="297">
        <v>0</v>
      </c>
      <c r="BO220" s="297">
        <v>0</v>
      </c>
      <c r="BP220" s="297">
        <v>0</v>
      </c>
      <c r="BQ220" s="297">
        <v>0</v>
      </c>
      <c r="BR220" s="297">
        <v>0</v>
      </c>
      <c r="BS220" s="305">
        <v>1</v>
      </c>
      <c r="BT220" s="305">
        <v>0</v>
      </c>
      <c r="BU220" s="305">
        <v>0</v>
      </c>
      <c r="BV220" s="305">
        <v>0</v>
      </c>
      <c r="BW220" s="307">
        <v>0</v>
      </c>
      <c r="BX220" s="307">
        <v>0</v>
      </c>
      <c r="BY220" s="307">
        <v>0</v>
      </c>
      <c r="BZ220" s="307">
        <v>1</v>
      </c>
      <c r="CA220" s="307">
        <v>0</v>
      </c>
      <c r="CB220" s="307">
        <v>0</v>
      </c>
      <c r="CC220" s="307">
        <v>1</v>
      </c>
      <c r="CD220" s="300">
        <v>0</v>
      </c>
      <c r="CE220" s="300">
        <v>0</v>
      </c>
      <c r="CF220" s="300">
        <v>1</v>
      </c>
      <c r="CG220" s="300">
        <v>0</v>
      </c>
      <c r="CH220" s="300">
        <v>0</v>
      </c>
      <c r="CI220" s="304">
        <v>0</v>
      </c>
      <c r="CJ220" s="304">
        <v>1</v>
      </c>
      <c r="CK220" s="297">
        <v>0</v>
      </c>
      <c r="CL220" s="297">
        <v>1</v>
      </c>
      <c r="CM220" s="297">
        <v>0</v>
      </c>
      <c r="CN220" s="297">
        <v>0</v>
      </c>
      <c r="CO220" s="307">
        <v>0</v>
      </c>
      <c r="CP220" s="307">
        <v>1</v>
      </c>
      <c r="CQ220" s="307">
        <v>0</v>
      </c>
    </row>
    <row r="221" spans="1:141" x14ac:dyDescent="0.35">
      <c r="A221" s="294">
        <v>19039</v>
      </c>
      <c r="B221" s="343">
        <v>42435</v>
      </c>
      <c r="C221" s="344">
        <v>0.5</v>
      </c>
      <c r="D221" s="294">
        <v>1</v>
      </c>
      <c r="E221" s="294">
        <v>0</v>
      </c>
      <c r="F221" s="294">
        <v>46</v>
      </c>
      <c r="G221" s="294">
        <v>172</v>
      </c>
      <c r="H221" s="294">
        <v>56</v>
      </c>
      <c r="I221" s="294" t="s">
        <v>783</v>
      </c>
      <c r="J221" s="296">
        <v>1</v>
      </c>
      <c r="K221" s="296">
        <v>0</v>
      </c>
      <c r="L221" s="296">
        <v>0</v>
      </c>
      <c r="M221" s="297">
        <v>1</v>
      </c>
      <c r="N221" s="297">
        <v>0</v>
      </c>
      <c r="O221" s="297">
        <v>0</v>
      </c>
      <c r="P221" s="298">
        <v>165</v>
      </c>
      <c r="Q221" s="299">
        <v>0</v>
      </c>
      <c r="R221" s="299">
        <v>0</v>
      </c>
      <c r="S221" s="299">
        <v>0</v>
      </c>
      <c r="T221" s="299">
        <v>1</v>
      </c>
      <c r="U221" s="300">
        <v>0</v>
      </c>
      <c r="V221" s="300">
        <v>0</v>
      </c>
      <c r="W221" s="300">
        <v>0</v>
      </c>
      <c r="X221" s="300">
        <v>0</v>
      </c>
      <c r="Y221" s="300">
        <v>0</v>
      </c>
      <c r="Z221" s="300">
        <v>0</v>
      </c>
      <c r="AA221" s="300">
        <v>0</v>
      </c>
      <c r="AB221" s="300">
        <v>0</v>
      </c>
      <c r="AC221" s="305">
        <v>0</v>
      </c>
      <c r="AD221" s="305">
        <v>1</v>
      </c>
      <c r="AE221" s="305">
        <v>0</v>
      </c>
      <c r="AF221" s="305">
        <v>0</v>
      </c>
      <c r="AG221" s="305">
        <v>0</v>
      </c>
      <c r="AH221" s="303">
        <v>1</v>
      </c>
      <c r="AI221" s="303">
        <v>0</v>
      </c>
      <c r="AJ221" s="303">
        <v>0</v>
      </c>
      <c r="AK221" s="303">
        <v>0</v>
      </c>
      <c r="AL221" s="303">
        <v>0</v>
      </c>
      <c r="AM221" s="304">
        <v>1</v>
      </c>
      <c r="AN221" s="304">
        <v>0</v>
      </c>
      <c r="AO221" s="304">
        <v>0</v>
      </c>
      <c r="AP221" s="304">
        <v>0</v>
      </c>
      <c r="AQ221" s="300">
        <v>0</v>
      </c>
      <c r="AR221" s="300">
        <v>1</v>
      </c>
      <c r="AS221" s="300">
        <v>0</v>
      </c>
      <c r="AT221" s="305">
        <v>0</v>
      </c>
      <c r="AU221" s="305">
        <v>1</v>
      </c>
      <c r="AV221" s="305">
        <v>0</v>
      </c>
      <c r="AW221" s="306">
        <v>0</v>
      </c>
      <c r="AX221" s="306">
        <v>1</v>
      </c>
      <c r="AY221" s="306">
        <v>0</v>
      </c>
      <c r="AZ221" s="306">
        <v>0</v>
      </c>
      <c r="BA221" s="306">
        <v>0</v>
      </c>
      <c r="BB221" s="305">
        <v>1</v>
      </c>
      <c r="BC221" s="305">
        <v>0</v>
      </c>
      <c r="BD221" s="305">
        <v>0</v>
      </c>
      <c r="BE221" s="305">
        <v>0</v>
      </c>
      <c r="BF221" s="300">
        <v>0</v>
      </c>
      <c r="BG221" s="300">
        <v>0</v>
      </c>
      <c r="BH221" s="300">
        <v>1</v>
      </c>
      <c r="BI221" s="300">
        <v>0</v>
      </c>
      <c r="BJ221" s="300">
        <v>0</v>
      </c>
      <c r="BK221" s="297">
        <v>0</v>
      </c>
      <c r="BL221" s="297">
        <v>0</v>
      </c>
      <c r="BM221" s="297">
        <v>0</v>
      </c>
      <c r="BN221" s="297">
        <v>0</v>
      </c>
      <c r="BO221" s="297">
        <v>1</v>
      </c>
      <c r="BP221" s="297">
        <v>0</v>
      </c>
      <c r="BQ221" s="297">
        <v>0</v>
      </c>
      <c r="BR221" s="297">
        <v>0</v>
      </c>
      <c r="BS221" s="305">
        <v>1</v>
      </c>
      <c r="BT221" s="305">
        <v>0</v>
      </c>
      <c r="BU221" s="305">
        <v>0</v>
      </c>
      <c r="BV221" s="305">
        <v>0</v>
      </c>
      <c r="BW221" s="307">
        <v>1</v>
      </c>
      <c r="BX221" s="307">
        <v>0</v>
      </c>
      <c r="BY221" s="307">
        <v>0</v>
      </c>
      <c r="BZ221" s="307">
        <v>0</v>
      </c>
      <c r="CA221" s="307">
        <v>0</v>
      </c>
      <c r="CB221" s="307">
        <v>1</v>
      </c>
      <c r="CC221" s="307">
        <v>0</v>
      </c>
      <c r="CD221" s="300">
        <v>0</v>
      </c>
      <c r="CE221" s="300">
        <v>1</v>
      </c>
      <c r="CF221" s="300">
        <v>0</v>
      </c>
      <c r="CG221" s="300">
        <v>0</v>
      </c>
      <c r="CH221" s="300">
        <v>0</v>
      </c>
      <c r="CI221" s="304">
        <v>1</v>
      </c>
      <c r="CJ221" s="304">
        <v>0</v>
      </c>
      <c r="CK221" s="297">
        <v>1</v>
      </c>
      <c r="CL221" s="297">
        <v>0</v>
      </c>
      <c r="CM221" s="297">
        <v>0</v>
      </c>
      <c r="CN221" s="297">
        <v>0</v>
      </c>
      <c r="CO221" s="307">
        <v>1</v>
      </c>
      <c r="CP221" s="307">
        <v>0</v>
      </c>
      <c r="CQ221" s="307">
        <v>0</v>
      </c>
      <c r="CR221" s="307">
        <v>0</v>
      </c>
      <c r="CS221" s="307">
        <v>0</v>
      </c>
      <c r="CT221" s="307">
        <v>0</v>
      </c>
      <c r="CU221" s="307">
        <v>0</v>
      </c>
      <c r="CV221" s="307">
        <v>0</v>
      </c>
      <c r="CW221" s="307">
        <v>1</v>
      </c>
      <c r="CX221" s="305">
        <v>0</v>
      </c>
      <c r="CY221" s="305">
        <v>1</v>
      </c>
      <c r="CZ221" s="303">
        <v>0</v>
      </c>
      <c r="DA221" s="303">
        <v>1</v>
      </c>
      <c r="DB221" s="303">
        <v>0</v>
      </c>
      <c r="DC221" s="303">
        <v>1</v>
      </c>
      <c r="DD221" s="305">
        <v>0</v>
      </c>
      <c r="DE221" s="305">
        <v>0</v>
      </c>
      <c r="DF221" s="305">
        <v>0</v>
      </c>
      <c r="DG221" s="305">
        <v>0</v>
      </c>
      <c r="DH221" s="309">
        <v>0</v>
      </c>
      <c r="DI221" s="309">
        <v>1</v>
      </c>
      <c r="DJ221" s="309">
        <v>0</v>
      </c>
      <c r="DK221" s="309">
        <v>1</v>
      </c>
      <c r="DL221" s="298">
        <v>0</v>
      </c>
      <c r="DM221" s="298">
        <v>0</v>
      </c>
      <c r="DN221" s="298">
        <v>0</v>
      </c>
      <c r="DO221" s="298">
        <v>0</v>
      </c>
      <c r="DP221" s="306">
        <v>0</v>
      </c>
      <c r="DQ221" s="306">
        <v>0</v>
      </c>
      <c r="DR221" s="306">
        <v>0</v>
      </c>
      <c r="DS221" s="306">
        <v>0</v>
      </c>
      <c r="DT221" s="297">
        <v>0</v>
      </c>
      <c r="DU221" s="297">
        <v>0</v>
      </c>
      <c r="DV221" s="297">
        <v>0</v>
      </c>
      <c r="DW221" s="297">
        <v>0</v>
      </c>
      <c r="DX221" s="306">
        <v>0</v>
      </c>
      <c r="DY221" s="306">
        <v>0</v>
      </c>
      <c r="DZ221" s="306">
        <v>0</v>
      </c>
      <c r="EA221" s="306">
        <v>0</v>
      </c>
      <c r="EB221" s="307">
        <v>0</v>
      </c>
      <c r="EC221" s="307">
        <v>1</v>
      </c>
    </row>
    <row r="222" spans="1:141" x14ac:dyDescent="0.35">
      <c r="A222" s="294">
        <v>19045</v>
      </c>
      <c r="B222" s="343">
        <v>42435</v>
      </c>
      <c r="C222" s="344">
        <v>0.45833333333333331</v>
      </c>
      <c r="D222" s="294">
        <v>0</v>
      </c>
      <c r="E222" s="294">
        <v>1</v>
      </c>
      <c r="F222" s="294">
        <v>33</v>
      </c>
      <c r="G222" s="294">
        <v>175</v>
      </c>
      <c r="H222" s="294">
        <v>68</v>
      </c>
      <c r="I222" s="294" t="s">
        <v>783</v>
      </c>
      <c r="J222" s="296">
        <v>1</v>
      </c>
      <c r="K222" s="296">
        <v>0</v>
      </c>
      <c r="L222" s="296">
        <v>0</v>
      </c>
      <c r="M222" s="297">
        <v>0</v>
      </c>
      <c r="N222" s="297">
        <v>1</v>
      </c>
      <c r="O222" s="297">
        <v>0</v>
      </c>
      <c r="P222" s="298">
        <v>170</v>
      </c>
      <c r="Q222" s="299">
        <v>0</v>
      </c>
      <c r="R222" s="299">
        <v>0</v>
      </c>
      <c r="S222" s="299">
        <v>0</v>
      </c>
      <c r="T222" s="299">
        <v>1</v>
      </c>
      <c r="U222" s="300">
        <v>1</v>
      </c>
      <c r="V222" s="300">
        <v>0</v>
      </c>
      <c r="W222" s="300">
        <v>0</v>
      </c>
      <c r="X222" s="300">
        <v>0</v>
      </c>
      <c r="Y222" s="300">
        <v>0</v>
      </c>
      <c r="Z222" s="300">
        <v>0</v>
      </c>
      <c r="AA222" s="300">
        <v>0</v>
      </c>
      <c r="AB222" s="300">
        <v>0</v>
      </c>
      <c r="AC222" s="305">
        <v>1</v>
      </c>
      <c r="AD222" s="305">
        <v>0</v>
      </c>
      <c r="AE222" s="305">
        <v>0</v>
      </c>
      <c r="AF222" s="305">
        <v>0</v>
      </c>
      <c r="AG222" s="305">
        <v>0</v>
      </c>
      <c r="AH222" s="303">
        <v>0</v>
      </c>
      <c r="AI222" s="303">
        <v>0</v>
      </c>
      <c r="AJ222" s="303">
        <v>1</v>
      </c>
      <c r="AK222" s="303">
        <v>0</v>
      </c>
      <c r="AL222" s="303">
        <v>0</v>
      </c>
      <c r="AM222" s="304">
        <v>1</v>
      </c>
      <c r="AN222" s="304">
        <v>0</v>
      </c>
      <c r="AO222" s="304">
        <v>0</v>
      </c>
      <c r="AP222" s="304">
        <v>0</v>
      </c>
      <c r="AQ222" s="300">
        <v>1</v>
      </c>
      <c r="AR222" s="300">
        <v>0</v>
      </c>
      <c r="AS222" s="300">
        <v>0</v>
      </c>
      <c r="AT222" s="305">
        <v>0</v>
      </c>
      <c r="AU222" s="305">
        <v>0</v>
      </c>
      <c r="AV222" s="305">
        <v>1</v>
      </c>
      <c r="AW222" s="306">
        <v>0</v>
      </c>
      <c r="AX222" s="306">
        <v>1</v>
      </c>
      <c r="AY222" s="306">
        <v>0</v>
      </c>
      <c r="AZ222" s="306">
        <v>0</v>
      </c>
      <c r="BA222" s="306">
        <v>0</v>
      </c>
      <c r="BB222" s="305">
        <v>1</v>
      </c>
      <c r="BC222" s="305">
        <v>0</v>
      </c>
      <c r="BD222" s="305">
        <v>0</v>
      </c>
      <c r="BE222" s="305">
        <v>0</v>
      </c>
      <c r="BF222" s="300">
        <v>0</v>
      </c>
      <c r="BG222" s="300">
        <v>0</v>
      </c>
      <c r="BH222" s="300">
        <v>0</v>
      </c>
      <c r="BI222" s="300">
        <v>1</v>
      </c>
      <c r="BJ222" s="300">
        <v>0</v>
      </c>
      <c r="BK222" s="297">
        <v>0</v>
      </c>
      <c r="BL222" s="297">
        <v>1</v>
      </c>
      <c r="BM222" s="297">
        <v>0</v>
      </c>
      <c r="BN222" s="297">
        <v>0</v>
      </c>
      <c r="BO222" s="297">
        <v>0</v>
      </c>
      <c r="BP222" s="297">
        <v>0</v>
      </c>
      <c r="BQ222" s="297">
        <v>0</v>
      </c>
      <c r="BR222" s="297">
        <v>0</v>
      </c>
      <c r="BS222" s="305">
        <v>0</v>
      </c>
      <c r="BT222" s="305">
        <v>0</v>
      </c>
      <c r="BU222" s="305">
        <v>1</v>
      </c>
      <c r="BV222" s="305">
        <v>0</v>
      </c>
      <c r="BW222" s="307">
        <v>0</v>
      </c>
      <c r="BX222" s="307">
        <v>0</v>
      </c>
      <c r="BY222" s="307">
        <v>1</v>
      </c>
      <c r="BZ222" s="307">
        <v>0</v>
      </c>
      <c r="CA222" s="307">
        <v>0</v>
      </c>
      <c r="CB222" s="307">
        <v>0</v>
      </c>
      <c r="CC222" s="307">
        <v>1</v>
      </c>
      <c r="CD222" s="300">
        <v>0</v>
      </c>
      <c r="CE222" s="300">
        <v>1</v>
      </c>
      <c r="CF222" s="300">
        <v>0</v>
      </c>
      <c r="CG222" s="300">
        <v>0</v>
      </c>
      <c r="CH222" s="300">
        <v>0</v>
      </c>
      <c r="CI222" s="304">
        <v>1</v>
      </c>
      <c r="CJ222" s="304">
        <v>0</v>
      </c>
      <c r="CK222" s="297">
        <v>0</v>
      </c>
      <c r="CL222" s="297">
        <v>0</v>
      </c>
      <c r="CM222" s="297">
        <v>1</v>
      </c>
      <c r="CN222" s="297">
        <v>0</v>
      </c>
      <c r="CO222" s="307">
        <v>1</v>
      </c>
      <c r="CP222" s="307">
        <v>0</v>
      </c>
      <c r="CQ222" s="307">
        <v>0</v>
      </c>
      <c r="CZ222" s="303">
        <v>0</v>
      </c>
      <c r="DA222" s="303">
        <v>1</v>
      </c>
      <c r="DB222" s="303">
        <v>1</v>
      </c>
      <c r="DC222" s="303">
        <v>0</v>
      </c>
      <c r="DD222" s="305">
        <v>0</v>
      </c>
      <c r="DE222" s="305">
        <v>0</v>
      </c>
      <c r="DF222" s="305">
        <v>0</v>
      </c>
      <c r="DG222" s="305">
        <v>0</v>
      </c>
      <c r="DH222" s="309">
        <v>0</v>
      </c>
      <c r="DI222" s="309">
        <v>0</v>
      </c>
      <c r="DJ222" s="309">
        <v>0</v>
      </c>
      <c r="DK222" s="309">
        <v>0</v>
      </c>
      <c r="DL222" s="298">
        <v>0</v>
      </c>
      <c r="DM222" s="298">
        <v>0</v>
      </c>
      <c r="DN222" s="298">
        <v>0</v>
      </c>
      <c r="DO222" s="298">
        <v>0</v>
      </c>
      <c r="DP222" s="306">
        <v>0</v>
      </c>
      <c r="DQ222" s="306">
        <v>0</v>
      </c>
      <c r="DR222" s="306">
        <v>0</v>
      </c>
      <c r="DS222" s="306">
        <v>0</v>
      </c>
      <c r="DT222" s="297">
        <v>0</v>
      </c>
      <c r="DU222" s="297">
        <v>0</v>
      </c>
      <c r="DV222" s="297">
        <v>0</v>
      </c>
      <c r="DW222" s="297">
        <v>0</v>
      </c>
      <c r="DX222" s="306">
        <v>0</v>
      </c>
      <c r="DY222" s="306">
        <v>0</v>
      </c>
      <c r="DZ222" s="306">
        <v>0</v>
      </c>
      <c r="EA222" s="306">
        <v>0</v>
      </c>
      <c r="EB222" s="307">
        <v>0</v>
      </c>
      <c r="EC222" s="307">
        <v>1</v>
      </c>
    </row>
    <row r="223" spans="1:141" x14ac:dyDescent="0.35">
      <c r="A223" s="294">
        <v>18991</v>
      </c>
      <c r="B223" s="343">
        <v>42434</v>
      </c>
      <c r="C223" s="344">
        <v>0.47916666666666669</v>
      </c>
      <c r="D223" s="294">
        <v>1</v>
      </c>
      <c r="E223" s="294">
        <v>0</v>
      </c>
      <c r="F223" s="294">
        <v>42</v>
      </c>
      <c r="G223" s="294">
        <v>165</v>
      </c>
      <c r="H223" s="294">
        <v>61</v>
      </c>
      <c r="I223" s="294" t="s">
        <v>758</v>
      </c>
      <c r="J223" s="296">
        <v>1</v>
      </c>
      <c r="K223" s="296">
        <v>0</v>
      </c>
      <c r="L223" s="296">
        <v>0</v>
      </c>
      <c r="M223" s="297">
        <v>1</v>
      </c>
      <c r="N223" s="297">
        <v>0</v>
      </c>
      <c r="O223" s="297">
        <v>0</v>
      </c>
      <c r="P223" s="298">
        <v>165</v>
      </c>
      <c r="Q223" s="299">
        <v>1</v>
      </c>
      <c r="R223" s="299">
        <v>0</v>
      </c>
      <c r="S223" s="299">
        <v>0</v>
      </c>
      <c r="T223" s="299">
        <v>0</v>
      </c>
      <c r="U223" s="300">
        <v>1</v>
      </c>
      <c r="V223" s="300">
        <v>0</v>
      </c>
      <c r="W223" s="300">
        <v>0</v>
      </c>
      <c r="X223" s="300">
        <v>0</v>
      </c>
      <c r="Y223" s="300">
        <v>0</v>
      </c>
      <c r="Z223" s="300">
        <v>0</v>
      </c>
      <c r="AA223" s="300">
        <v>0</v>
      </c>
      <c r="AB223" s="300">
        <v>0</v>
      </c>
      <c r="AC223" s="305">
        <v>0</v>
      </c>
      <c r="AD223" s="305">
        <v>1</v>
      </c>
      <c r="AE223" s="305">
        <v>0</v>
      </c>
      <c r="AF223" s="305">
        <v>0</v>
      </c>
      <c r="AG223" s="305">
        <v>0</v>
      </c>
      <c r="AH223" s="303">
        <v>1</v>
      </c>
      <c r="AI223" s="303">
        <v>0</v>
      </c>
      <c r="AJ223" s="303">
        <v>0</v>
      </c>
      <c r="AK223" s="303">
        <v>0</v>
      </c>
      <c r="AL223" s="303">
        <v>0</v>
      </c>
      <c r="AM223" s="304">
        <v>1</v>
      </c>
      <c r="AN223" s="304">
        <v>0</v>
      </c>
      <c r="AO223" s="304">
        <v>0</v>
      </c>
      <c r="AP223" s="304">
        <v>0</v>
      </c>
      <c r="AQ223" s="300">
        <v>1</v>
      </c>
      <c r="AR223" s="300">
        <v>0</v>
      </c>
      <c r="AS223" s="300">
        <v>0</v>
      </c>
      <c r="AT223" s="305">
        <v>0</v>
      </c>
      <c r="AU223" s="305">
        <v>1</v>
      </c>
      <c r="AV223" s="305">
        <v>0</v>
      </c>
      <c r="AW223" s="306">
        <v>0</v>
      </c>
      <c r="AX223" s="306">
        <v>0</v>
      </c>
      <c r="AY223" s="306">
        <v>1</v>
      </c>
      <c r="AZ223" s="306">
        <v>0</v>
      </c>
      <c r="BA223" s="306">
        <v>0</v>
      </c>
      <c r="BB223" s="305">
        <v>1</v>
      </c>
      <c r="BC223" s="305">
        <v>0</v>
      </c>
      <c r="BD223" s="305">
        <v>0</v>
      </c>
      <c r="BE223" s="305">
        <v>0</v>
      </c>
      <c r="BF223" s="300">
        <v>0</v>
      </c>
      <c r="BG223" s="300">
        <v>1</v>
      </c>
      <c r="BH223" s="300">
        <v>0</v>
      </c>
      <c r="BI223" s="300">
        <v>0</v>
      </c>
      <c r="BJ223" s="300">
        <v>0</v>
      </c>
      <c r="BK223" s="297">
        <v>0</v>
      </c>
      <c r="BL223" s="297">
        <v>0</v>
      </c>
      <c r="BM223" s="297">
        <v>0</v>
      </c>
      <c r="BN223" s="297">
        <v>0</v>
      </c>
      <c r="BO223" s="297">
        <v>1</v>
      </c>
      <c r="BP223" s="297">
        <v>0</v>
      </c>
      <c r="BQ223" s="297">
        <v>0</v>
      </c>
      <c r="BR223" s="297">
        <v>0</v>
      </c>
      <c r="BS223" s="305">
        <v>1</v>
      </c>
      <c r="BT223" s="305">
        <v>0</v>
      </c>
      <c r="BU223" s="305">
        <v>0</v>
      </c>
      <c r="BV223" s="305">
        <v>0</v>
      </c>
      <c r="BW223" s="307">
        <v>1</v>
      </c>
      <c r="BX223" s="307">
        <v>0</v>
      </c>
      <c r="BY223" s="307">
        <v>0</v>
      </c>
      <c r="BZ223" s="307">
        <v>0</v>
      </c>
      <c r="CA223" s="307">
        <v>0</v>
      </c>
      <c r="CB223" s="307">
        <v>0</v>
      </c>
      <c r="CC223" s="307">
        <v>1</v>
      </c>
      <c r="CD223" s="300">
        <v>0</v>
      </c>
      <c r="CE223" s="300">
        <v>0</v>
      </c>
      <c r="CF223" s="300">
        <v>1</v>
      </c>
      <c r="CG223" s="300">
        <v>0</v>
      </c>
      <c r="CH223" s="300">
        <v>0</v>
      </c>
      <c r="CI223" s="304">
        <v>1</v>
      </c>
      <c r="CJ223" s="304">
        <v>0</v>
      </c>
      <c r="CK223" s="297">
        <v>0</v>
      </c>
      <c r="CL223" s="297">
        <v>0</v>
      </c>
      <c r="CM223" s="297">
        <v>0</v>
      </c>
      <c r="CN223" s="297">
        <v>1</v>
      </c>
      <c r="CO223" s="307">
        <v>0</v>
      </c>
      <c r="CP223" s="307">
        <v>1</v>
      </c>
      <c r="CQ223" s="307">
        <v>0</v>
      </c>
      <c r="CR223" s="307">
        <v>0</v>
      </c>
      <c r="CS223" s="307">
        <v>1</v>
      </c>
      <c r="CT223" s="307">
        <v>0</v>
      </c>
      <c r="CU223" s="307">
        <v>0</v>
      </c>
      <c r="CV223" s="307">
        <v>0</v>
      </c>
      <c r="CW223" s="307">
        <v>0</v>
      </c>
      <c r="CX223" s="305">
        <v>0</v>
      </c>
      <c r="CY223" s="305">
        <v>1</v>
      </c>
      <c r="CZ223" s="303">
        <v>1</v>
      </c>
      <c r="DA223" s="303">
        <v>0</v>
      </c>
      <c r="DB223" s="303">
        <v>1</v>
      </c>
      <c r="DC223" s="303">
        <v>0</v>
      </c>
      <c r="DD223" s="305">
        <v>0</v>
      </c>
      <c r="DE223" s="305">
        <v>0</v>
      </c>
      <c r="DF223" s="305">
        <v>0</v>
      </c>
      <c r="DG223" s="305">
        <v>0</v>
      </c>
      <c r="DH223" s="309">
        <v>1</v>
      </c>
      <c r="DI223" s="309">
        <v>0</v>
      </c>
      <c r="DJ223" s="309">
        <v>1</v>
      </c>
      <c r="DK223" s="309">
        <v>0</v>
      </c>
      <c r="DL223" s="298">
        <v>0</v>
      </c>
      <c r="DM223" s="298">
        <v>0</v>
      </c>
      <c r="DN223" s="298">
        <v>0</v>
      </c>
      <c r="DO223" s="298">
        <v>0</v>
      </c>
      <c r="DP223" s="306">
        <v>0</v>
      </c>
      <c r="DQ223" s="306">
        <v>0</v>
      </c>
      <c r="DR223" s="306">
        <v>0</v>
      </c>
      <c r="DS223" s="306">
        <v>0</v>
      </c>
      <c r="DT223" s="297">
        <v>0</v>
      </c>
      <c r="DU223" s="297">
        <v>0</v>
      </c>
      <c r="DV223" s="297">
        <v>0</v>
      </c>
      <c r="DW223" s="297">
        <v>0</v>
      </c>
      <c r="DX223" s="306">
        <v>0</v>
      </c>
      <c r="DY223" s="306">
        <v>0</v>
      </c>
      <c r="DZ223" s="306">
        <v>0</v>
      </c>
      <c r="EA223" s="306">
        <v>0</v>
      </c>
      <c r="EB223" s="307">
        <v>0</v>
      </c>
      <c r="EC223" s="307">
        <v>1</v>
      </c>
    </row>
    <row r="224" spans="1:141" x14ac:dyDescent="0.35">
      <c r="A224" s="294">
        <v>18997</v>
      </c>
      <c r="B224" s="343">
        <v>42434</v>
      </c>
      <c r="C224" s="344">
        <v>0.47916666666666669</v>
      </c>
      <c r="D224" s="294">
        <v>0</v>
      </c>
      <c r="E224" s="294">
        <v>1</v>
      </c>
      <c r="F224" s="294">
        <v>63</v>
      </c>
      <c r="G224" s="294">
        <v>178</v>
      </c>
      <c r="H224" s="294">
        <v>90</v>
      </c>
      <c r="I224" s="294" t="s">
        <v>758</v>
      </c>
      <c r="J224" s="296">
        <v>1</v>
      </c>
      <c r="K224" s="296">
        <v>0</v>
      </c>
      <c r="L224" s="296">
        <v>0</v>
      </c>
      <c r="M224" s="297">
        <v>0</v>
      </c>
      <c r="N224" s="297">
        <v>1</v>
      </c>
      <c r="O224" s="297">
        <v>0</v>
      </c>
      <c r="P224" s="298">
        <v>170</v>
      </c>
      <c r="Q224" s="299">
        <v>1</v>
      </c>
      <c r="R224" s="299">
        <v>0</v>
      </c>
      <c r="S224" s="299">
        <v>0</v>
      </c>
      <c r="T224" s="299">
        <v>0</v>
      </c>
      <c r="U224" s="300">
        <v>1</v>
      </c>
      <c r="V224" s="300">
        <v>0</v>
      </c>
      <c r="W224" s="300">
        <v>0</v>
      </c>
      <c r="X224" s="300">
        <v>0</v>
      </c>
      <c r="Y224" s="300">
        <v>0</v>
      </c>
      <c r="Z224" s="300">
        <v>0</v>
      </c>
      <c r="AA224" s="300">
        <v>0</v>
      </c>
      <c r="AB224" s="300">
        <v>0</v>
      </c>
      <c r="AC224" s="305">
        <v>1</v>
      </c>
      <c r="AD224" s="305">
        <v>0</v>
      </c>
      <c r="AE224" s="305">
        <v>0</v>
      </c>
      <c r="AF224" s="305">
        <v>0</v>
      </c>
      <c r="AG224" s="305">
        <v>0</v>
      </c>
      <c r="AH224" s="303">
        <v>1</v>
      </c>
      <c r="AI224" s="303">
        <v>0</v>
      </c>
      <c r="AJ224" s="303">
        <v>0</v>
      </c>
      <c r="AK224" s="303">
        <v>0</v>
      </c>
      <c r="AL224" s="303">
        <v>0</v>
      </c>
      <c r="AM224" s="304">
        <v>1</v>
      </c>
      <c r="AN224" s="304">
        <v>0</v>
      </c>
      <c r="AO224" s="304">
        <v>0</v>
      </c>
      <c r="AP224" s="304">
        <v>0</v>
      </c>
      <c r="AQ224" s="300">
        <v>1</v>
      </c>
      <c r="AR224" s="300">
        <v>0</v>
      </c>
      <c r="AS224" s="300">
        <v>0</v>
      </c>
      <c r="AT224" s="305">
        <v>0</v>
      </c>
      <c r="AU224" s="305">
        <v>0</v>
      </c>
      <c r="AV224" s="305">
        <v>1</v>
      </c>
      <c r="AW224" s="306">
        <v>0</v>
      </c>
      <c r="AX224" s="306">
        <v>0</v>
      </c>
      <c r="AY224" s="306">
        <v>1</v>
      </c>
      <c r="AZ224" s="306">
        <v>0</v>
      </c>
      <c r="BA224" s="306">
        <v>0</v>
      </c>
      <c r="BB224" s="305">
        <v>1</v>
      </c>
      <c r="BC224" s="305">
        <v>0</v>
      </c>
      <c r="BD224" s="305">
        <v>0</v>
      </c>
      <c r="BE224" s="305">
        <v>0</v>
      </c>
      <c r="BF224" s="300">
        <v>0</v>
      </c>
      <c r="BG224" s="300">
        <v>0</v>
      </c>
      <c r="BH224" s="300">
        <v>0</v>
      </c>
      <c r="BI224" s="300">
        <v>1</v>
      </c>
      <c r="BJ224" s="300">
        <v>0</v>
      </c>
      <c r="BK224" s="297">
        <v>0</v>
      </c>
      <c r="BL224" s="297">
        <v>1</v>
      </c>
      <c r="BM224" s="297">
        <v>0</v>
      </c>
      <c r="BN224" s="297">
        <v>0</v>
      </c>
      <c r="BO224" s="297">
        <v>0</v>
      </c>
      <c r="BP224" s="297">
        <v>0</v>
      </c>
      <c r="BQ224" s="297">
        <v>0</v>
      </c>
      <c r="BR224" s="297">
        <v>0</v>
      </c>
      <c r="BS224" s="305">
        <v>0</v>
      </c>
      <c r="BT224" s="305">
        <v>0</v>
      </c>
      <c r="BU224" s="305">
        <v>0</v>
      </c>
      <c r="BV224" s="305">
        <v>1</v>
      </c>
      <c r="BW224" s="307">
        <v>1</v>
      </c>
      <c r="BX224" s="307">
        <v>0</v>
      </c>
      <c r="BY224" s="307">
        <v>0</v>
      </c>
      <c r="BZ224" s="307">
        <v>0</v>
      </c>
      <c r="CA224" s="307">
        <v>0</v>
      </c>
      <c r="CB224" s="307">
        <v>0</v>
      </c>
      <c r="CC224" s="307">
        <v>1</v>
      </c>
      <c r="CD224" s="300">
        <v>0</v>
      </c>
      <c r="CE224" s="300">
        <v>0</v>
      </c>
      <c r="CF224" s="300">
        <v>1</v>
      </c>
      <c r="CG224" s="300">
        <v>0</v>
      </c>
      <c r="CH224" s="300">
        <v>0</v>
      </c>
      <c r="CI224" s="304">
        <v>1</v>
      </c>
      <c r="CJ224" s="304">
        <v>0</v>
      </c>
      <c r="CK224" s="297">
        <v>0</v>
      </c>
      <c r="CL224" s="297">
        <v>1</v>
      </c>
      <c r="CM224" s="297">
        <v>0</v>
      </c>
      <c r="CN224" s="297">
        <v>0</v>
      </c>
      <c r="CO224" s="307">
        <v>0</v>
      </c>
      <c r="CP224" s="307">
        <v>1</v>
      </c>
      <c r="CQ224" s="307">
        <v>0</v>
      </c>
      <c r="CZ224" s="303">
        <v>1</v>
      </c>
      <c r="DA224" s="303">
        <v>0</v>
      </c>
      <c r="DB224" s="303">
        <v>0</v>
      </c>
      <c r="DC224" s="303">
        <v>1</v>
      </c>
      <c r="DD224" s="305">
        <v>0</v>
      </c>
      <c r="DE224" s="305">
        <v>0</v>
      </c>
      <c r="DF224" s="305">
        <v>0</v>
      </c>
      <c r="DG224" s="305">
        <v>0</v>
      </c>
      <c r="DH224" s="309">
        <v>1</v>
      </c>
      <c r="DI224" s="309">
        <v>0</v>
      </c>
      <c r="DJ224" s="309">
        <v>0</v>
      </c>
      <c r="DK224" s="309">
        <v>1</v>
      </c>
      <c r="DL224" s="298">
        <v>0</v>
      </c>
      <c r="DM224" s="298">
        <v>0</v>
      </c>
      <c r="DN224" s="298">
        <v>0</v>
      </c>
      <c r="DO224" s="298">
        <v>0</v>
      </c>
      <c r="DP224" s="306">
        <v>0</v>
      </c>
      <c r="DQ224" s="306">
        <v>0</v>
      </c>
      <c r="DR224" s="306">
        <v>0</v>
      </c>
      <c r="DS224" s="306">
        <v>0</v>
      </c>
      <c r="DT224" s="297">
        <v>0</v>
      </c>
      <c r="DU224" s="297">
        <v>0</v>
      </c>
      <c r="DV224" s="297">
        <v>0</v>
      </c>
      <c r="DW224" s="297">
        <v>0</v>
      </c>
      <c r="DX224" s="306">
        <v>0</v>
      </c>
      <c r="DY224" s="306">
        <v>0</v>
      </c>
      <c r="DZ224" s="306">
        <v>0</v>
      </c>
      <c r="EA224" s="306">
        <v>0</v>
      </c>
      <c r="EB224" s="307">
        <v>0</v>
      </c>
      <c r="EC224" s="307">
        <v>1</v>
      </c>
    </row>
    <row r="225" spans="1:136" x14ac:dyDescent="0.35">
      <c r="A225" s="294">
        <v>19677</v>
      </c>
      <c r="B225" s="343">
        <v>42453</v>
      </c>
      <c r="C225" s="344">
        <v>0.66666666666666663</v>
      </c>
      <c r="D225" s="294">
        <v>1</v>
      </c>
      <c r="E225" s="294">
        <v>0</v>
      </c>
      <c r="F225" s="294">
        <v>42</v>
      </c>
      <c r="G225" s="294">
        <v>169</v>
      </c>
      <c r="H225" s="294">
        <v>58</v>
      </c>
      <c r="I225" s="294" t="s">
        <v>758</v>
      </c>
      <c r="J225" s="296">
        <v>1</v>
      </c>
      <c r="K225" s="296">
        <v>0</v>
      </c>
      <c r="L225" s="296">
        <v>0</v>
      </c>
      <c r="M225" s="297">
        <v>1</v>
      </c>
      <c r="N225" s="297">
        <v>0</v>
      </c>
      <c r="O225" s="297">
        <v>0</v>
      </c>
      <c r="P225" s="298">
        <v>0</v>
      </c>
      <c r="Q225" s="299">
        <v>1</v>
      </c>
      <c r="R225" s="299">
        <v>0</v>
      </c>
      <c r="S225" s="299">
        <v>0</v>
      </c>
      <c r="T225" s="299">
        <v>0</v>
      </c>
      <c r="U225" s="300">
        <v>0</v>
      </c>
      <c r="V225" s="300">
        <v>0</v>
      </c>
      <c r="W225" s="300">
        <v>0</v>
      </c>
      <c r="X225" s="300">
        <v>1</v>
      </c>
      <c r="Y225" s="300">
        <v>0</v>
      </c>
      <c r="Z225" s="300">
        <v>0</v>
      </c>
      <c r="AA225" s="300">
        <v>0</v>
      </c>
      <c r="AB225" s="300">
        <v>0</v>
      </c>
      <c r="AC225" s="305">
        <v>0</v>
      </c>
      <c r="AD225" s="305">
        <v>0</v>
      </c>
      <c r="AE225" s="305">
        <v>0</v>
      </c>
      <c r="AF225" s="305">
        <v>1</v>
      </c>
      <c r="AG225" s="305">
        <v>0</v>
      </c>
      <c r="AH225" s="303">
        <v>1</v>
      </c>
      <c r="AI225" s="303">
        <v>0</v>
      </c>
      <c r="AJ225" s="303">
        <v>0</v>
      </c>
      <c r="AK225" s="303">
        <v>0</v>
      </c>
      <c r="AL225" s="303">
        <v>0</v>
      </c>
      <c r="AM225" s="304">
        <v>0</v>
      </c>
      <c r="AN225" s="304">
        <v>1</v>
      </c>
      <c r="AO225" s="304">
        <v>0</v>
      </c>
      <c r="AP225" s="304">
        <v>0</v>
      </c>
      <c r="AQ225" s="300">
        <v>1</v>
      </c>
      <c r="AR225" s="300">
        <v>0</v>
      </c>
      <c r="AS225" s="300">
        <v>0</v>
      </c>
      <c r="AT225" s="305">
        <v>1</v>
      </c>
      <c r="AU225" s="305">
        <v>0</v>
      </c>
      <c r="AV225" s="305">
        <v>0</v>
      </c>
      <c r="AW225" s="306">
        <v>0</v>
      </c>
      <c r="AX225" s="306">
        <v>0</v>
      </c>
      <c r="AY225" s="306">
        <v>1</v>
      </c>
      <c r="AZ225" s="306">
        <v>0</v>
      </c>
      <c r="BA225" s="306">
        <v>0</v>
      </c>
      <c r="BB225" s="305">
        <v>1</v>
      </c>
      <c r="BC225" s="305">
        <v>0</v>
      </c>
      <c r="BD225" s="305">
        <v>0</v>
      </c>
      <c r="BE225" s="305">
        <v>0</v>
      </c>
      <c r="BF225" s="300">
        <v>0</v>
      </c>
      <c r="BG225" s="300">
        <v>1</v>
      </c>
      <c r="BH225" s="300">
        <v>0</v>
      </c>
      <c r="BI225" s="300">
        <v>0</v>
      </c>
      <c r="BJ225" s="300">
        <v>0</v>
      </c>
      <c r="BK225" s="297">
        <v>0</v>
      </c>
      <c r="BL225" s="297">
        <v>0</v>
      </c>
      <c r="BM225" s="297">
        <v>0</v>
      </c>
      <c r="BN225" s="297">
        <v>1</v>
      </c>
      <c r="BO225" s="297">
        <v>0</v>
      </c>
      <c r="BP225" s="297">
        <v>0</v>
      </c>
      <c r="BQ225" s="297">
        <v>0</v>
      </c>
      <c r="BR225" s="297">
        <v>0</v>
      </c>
      <c r="BS225" s="305">
        <v>1</v>
      </c>
      <c r="BT225" s="305">
        <v>0</v>
      </c>
      <c r="BU225" s="305">
        <v>0</v>
      </c>
      <c r="BV225" s="305">
        <v>0</v>
      </c>
      <c r="BW225" s="307">
        <v>0</v>
      </c>
      <c r="BX225" s="307">
        <v>1</v>
      </c>
      <c r="BY225" s="307">
        <v>0</v>
      </c>
      <c r="BZ225" s="307">
        <v>0</v>
      </c>
      <c r="CA225" s="307">
        <v>0</v>
      </c>
      <c r="CB225" s="307">
        <v>0</v>
      </c>
      <c r="CC225" s="307">
        <v>1</v>
      </c>
      <c r="CD225" s="300">
        <v>0</v>
      </c>
      <c r="CE225" s="300">
        <v>1</v>
      </c>
      <c r="CF225" s="300">
        <v>0</v>
      </c>
      <c r="CG225" s="300">
        <v>0</v>
      </c>
      <c r="CH225" s="300">
        <v>0</v>
      </c>
      <c r="CI225" s="304">
        <v>1</v>
      </c>
      <c r="CJ225" s="304">
        <v>0</v>
      </c>
      <c r="CK225" s="297">
        <v>0</v>
      </c>
      <c r="CL225" s="297">
        <v>1</v>
      </c>
      <c r="CM225" s="297">
        <v>0</v>
      </c>
      <c r="CN225" s="297">
        <v>0</v>
      </c>
      <c r="CO225" s="307">
        <v>1</v>
      </c>
      <c r="CP225" s="307">
        <v>0</v>
      </c>
      <c r="CQ225" s="307">
        <v>0</v>
      </c>
      <c r="CR225" s="307">
        <v>0</v>
      </c>
      <c r="CS225" s="307">
        <v>0</v>
      </c>
      <c r="CT225" s="307">
        <v>1</v>
      </c>
      <c r="CU225" s="307">
        <v>0</v>
      </c>
      <c r="CV225" s="307">
        <v>0</v>
      </c>
      <c r="CW225" s="307">
        <v>0</v>
      </c>
      <c r="CX225" s="305">
        <v>0</v>
      </c>
      <c r="CY225" s="305">
        <v>1</v>
      </c>
      <c r="CZ225" s="303">
        <v>0</v>
      </c>
      <c r="DA225" s="303">
        <v>1</v>
      </c>
      <c r="DB225" s="303">
        <v>0</v>
      </c>
      <c r="DC225" s="303">
        <v>1</v>
      </c>
      <c r="DD225" s="305">
        <v>0</v>
      </c>
      <c r="DE225" s="305">
        <v>0</v>
      </c>
      <c r="DF225" s="305">
        <v>0</v>
      </c>
      <c r="DG225" s="305">
        <v>0</v>
      </c>
      <c r="DH225" s="309">
        <v>0</v>
      </c>
      <c r="DI225" s="309">
        <v>0</v>
      </c>
      <c r="DJ225" s="309">
        <v>0</v>
      </c>
      <c r="DK225" s="309">
        <v>0</v>
      </c>
      <c r="DL225" s="298">
        <v>0</v>
      </c>
      <c r="DM225" s="298">
        <v>0</v>
      </c>
      <c r="DN225" s="298">
        <v>0</v>
      </c>
      <c r="DO225" s="298">
        <v>0</v>
      </c>
      <c r="DP225" s="306">
        <v>0</v>
      </c>
      <c r="DQ225" s="306">
        <v>0</v>
      </c>
      <c r="DR225" s="306">
        <v>0</v>
      </c>
      <c r="DS225" s="306">
        <v>0</v>
      </c>
      <c r="DT225" s="297">
        <v>0</v>
      </c>
      <c r="DU225" s="297">
        <v>0</v>
      </c>
      <c r="DV225" s="297">
        <v>0</v>
      </c>
      <c r="DW225" s="297">
        <v>0</v>
      </c>
      <c r="DX225" s="306">
        <v>0</v>
      </c>
      <c r="DY225" s="306">
        <v>0</v>
      </c>
      <c r="DZ225" s="306">
        <v>0</v>
      </c>
      <c r="EA225" s="306">
        <v>0</v>
      </c>
      <c r="EB225" s="307">
        <v>0</v>
      </c>
      <c r="EC225" s="307">
        <v>1</v>
      </c>
    </row>
    <row r="226" spans="1:136" x14ac:dyDescent="0.35">
      <c r="A226" s="294">
        <v>19664</v>
      </c>
      <c r="B226" s="343">
        <v>42452</v>
      </c>
      <c r="C226" s="344">
        <v>0.58333333333333337</v>
      </c>
      <c r="D226" s="294">
        <v>1</v>
      </c>
      <c r="E226" s="294">
        <v>0</v>
      </c>
      <c r="F226" s="294">
        <v>48</v>
      </c>
      <c r="G226" s="294">
        <v>167</v>
      </c>
      <c r="H226" s="294">
        <v>65</v>
      </c>
      <c r="I226" s="294" t="s">
        <v>758</v>
      </c>
      <c r="J226" s="296">
        <v>1</v>
      </c>
      <c r="K226" s="296">
        <v>0</v>
      </c>
      <c r="L226" s="296">
        <v>0</v>
      </c>
      <c r="M226" s="297">
        <v>1</v>
      </c>
      <c r="N226" s="297">
        <v>0</v>
      </c>
      <c r="O226" s="297">
        <v>0</v>
      </c>
      <c r="P226" s="298">
        <v>155</v>
      </c>
      <c r="Q226" s="299">
        <v>0</v>
      </c>
      <c r="R226" s="299">
        <v>0</v>
      </c>
      <c r="S226" s="299">
        <v>1</v>
      </c>
      <c r="T226" s="299">
        <v>0</v>
      </c>
      <c r="U226" s="300">
        <v>1</v>
      </c>
      <c r="V226" s="300">
        <v>0</v>
      </c>
      <c r="W226" s="300">
        <v>0</v>
      </c>
      <c r="X226" s="300">
        <v>0</v>
      </c>
      <c r="Y226" s="300">
        <v>0</v>
      </c>
      <c r="Z226" s="300">
        <v>0</v>
      </c>
      <c r="AA226" s="300">
        <v>0</v>
      </c>
      <c r="AB226" s="300">
        <v>0</v>
      </c>
      <c r="AC226" s="305">
        <v>0</v>
      </c>
      <c r="AD226" s="305">
        <v>0</v>
      </c>
      <c r="AE226" s="305">
        <v>0</v>
      </c>
      <c r="AF226" s="305">
        <v>1</v>
      </c>
      <c r="AG226" s="305">
        <v>0</v>
      </c>
      <c r="AH226" s="303">
        <v>1</v>
      </c>
      <c r="AI226" s="303">
        <v>0</v>
      </c>
      <c r="AJ226" s="303">
        <v>0</v>
      </c>
      <c r="AK226" s="303">
        <v>0</v>
      </c>
      <c r="AL226" s="303">
        <v>0</v>
      </c>
      <c r="AM226" s="304">
        <v>1</v>
      </c>
      <c r="AN226" s="304">
        <v>0</v>
      </c>
      <c r="AO226" s="304">
        <v>0</v>
      </c>
      <c r="AP226" s="304">
        <v>0</v>
      </c>
      <c r="AQ226" s="300">
        <v>1</v>
      </c>
      <c r="AR226" s="300">
        <v>0</v>
      </c>
      <c r="AS226" s="300">
        <v>0</v>
      </c>
      <c r="AT226" s="305">
        <v>0</v>
      </c>
      <c r="AU226" s="305">
        <v>1</v>
      </c>
      <c r="AV226" s="305">
        <v>0</v>
      </c>
      <c r="AW226" s="306">
        <v>0</v>
      </c>
      <c r="AX226" s="306">
        <v>1</v>
      </c>
      <c r="AY226" s="306">
        <v>0</v>
      </c>
      <c r="AZ226" s="306">
        <v>0</v>
      </c>
      <c r="BA226" s="306">
        <v>0</v>
      </c>
      <c r="BB226" s="305">
        <v>1</v>
      </c>
      <c r="BC226" s="305">
        <v>0</v>
      </c>
      <c r="BD226" s="305">
        <v>0</v>
      </c>
      <c r="BE226" s="305">
        <v>0</v>
      </c>
      <c r="BF226" s="300">
        <v>0</v>
      </c>
      <c r="BG226" s="300">
        <v>0</v>
      </c>
      <c r="BH226" s="300">
        <v>0</v>
      </c>
      <c r="BI226" s="300">
        <v>1</v>
      </c>
      <c r="BJ226" s="300">
        <v>0</v>
      </c>
      <c r="BK226" s="297">
        <v>0</v>
      </c>
      <c r="BL226" s="297">
        <v>0</v>
      </c>
      <c r="BM226" s="297">
        <v>0</v>
      </c>
      <c r="BN226" s="297">
        <v>0</v>
      </c>
      <c r="BO226" s="297">
        <v>1</v>
      </c>
      <c r="BP226" s="297">
        <v>0</v>
      </c>
      <c r="BQ226" s="297">
        <v>0</v>
      </c>
      <c r="BR226" s="297">
        <v>0</v>
      </c>
      <c r="BS226" s="305">
        <v>0</v>
      </c>
      <c r="BT226" s="305">
        <v>1</v>
      </c>
      <c r="BU226" s="305">
        <v>0</v>
      </c>
      <c r="BV226" s="305">
        <v>0</v>
      </c>
      <c r="BW226" s="307">
        <v>0</v>
      </c>
      <c r="BX226" s="307">
        <v>0</v>
      </c>
      <c r="BY226" s="307">
        <v>0</v>
      </c>
      <c r="BZ226" s="307">
        <v>1</v>
      </c>
      <c r="CA226" s="307">
        <v>0</v>
      </c>
      <c r="CB226" s="307">
        <v>1</v>
      </c>
      <c r="CC226" s="307">
        <v>0</v>
      </c>
      <c r="CD226" s="300">
        <v>0</v>
      </c>
      <c r="CE226" s="300">
        <v>1</v>
      </c>
      <c r="CF226" s="300">
        <v>0</v>
      </c>
      <c r="CG226" s="300">
        <v>0</v>
      </c>
      <c r="CH226" s="300">
        <v>0</v>
      </c>
      <c r="CI226" s="304">
        <v>1</v>
      </c>
      <c r="CJ226" s="304">
        <v>0</v>
      </c>
      <c r="CK226" s="297">
        <v>0</v>
      </c>
      <c r="CL226" s="297">
        <v>1</v>
      </c>
      <c r="CM226" s="297">
        <v>0</v>
      </c>
      <c r="CN226" s="297">
        <v>0</v>
      </c>
      <c r="CO226" s="307">
        <v>1</v>
      </c>
      <c r="CP226" s="307">
        <v>0</v>
      </c>
      <c r="CQ226" s="307">
        <v>0</v>
      </c>
      <c r="CR226" s="307">
        <v>0</v>
      </c>
      <c r="CS226" s="307">
        <v>0</v>
      </c>
      <c r="CT226" s="307">
        <v>1</v>
      </c>
      <c r="CU226" s="307">
        <v>0</v>
      </c>
      <c r="CV226" s="307">
        <v>0</v>
      </c>
      <c r="CW226" s="307">
        <v>0</v>
      </c>
      <c r="CX226" s="305">
        <v>0</v>
      </c>
      <c r="CY226" s="305">
        <v>1</v>
      </c>
      <c r="CZ226" s="303">
        <v>0</v>
      </c>
      <c r="DA226" s="303">
        <v>1</v>
      </c>
      <c r="DB226" s="303">
        <v>0</v>
      </c>
      <c r="DC226" s="303">
        <v>1</v>
      </c>
      <c r="DD226" s="305">
        <v>0</v>
      </c>
      <c r="DE226" s="305">
        <v>0</v>
      </c>
      <c r="DF226" s="305">
        <v>0</v>
      </c>
      <c r="DG226" s="305">
        <v>0</v>
      </c>
      <c r="DH226" s="309">
        <v>0</v>
      </c>
      <c r="DI226" s="309">
        <v>0</v>
      </c>
      <c r="DJ226" s="309">
        <v>0</v>
      </c>
      <c r="DK226" s="309">
        <v>0</v>
      </c>
      <c r="DL226" s="298">
        <v>0</v>
      </c>
      <c r="DM226" s="298">
        <v>0</v>
      </c>
      <c r="DN226" s="298">
        <v>0</v>
      </c>
      <c r="DO226" s="298">
        <v>0</v>
      </c>
      <c r="DP226" s="306">
        <v>0</v>
      </c>
      <c r="DQ226" s="306">
        <v>0</v>
      </c>
      <c r="DR226" s="306">
        <v>0</v>
      </c>
      <c r="DS226" s="306">
        <v>0</v>
      </c>
      <c r="DT226" s="297">
        <v>0</v>
      </c>
      <c r="DU226" s="297">
        <v>0</v>
      </c>
      <c r="DV226" s="297">
        <v>0</v>
      </c>
      <c r="DW226" s="297">
        <v>0</v>
      </c>
      <c r="DX226" s="306">
        <v>0</v>
      </c>
      <c r="DY226" s="306">
        <v>0</v>
      </c>
      <c r="DZ226" s="306">
        <v>0</v>
      </c>
      <c r="EA226" s="306">
        <v>0</v>
      </c>
      <c r="EB226" s="307">
        <v>0</v>
      </c>
      <c r="EC226" s="307">
        <v>1</v>
      </c>
    </row>
    <row r="227" spans="1:136" x14ac:dyDescent="0.35">
      <c r="A227" s="294">
        <v>19642</v>
      </c>
      <c r="B227" s="343">
        <v>42450</v>
      </c>
      <c r="C227" s="344">
        <v>0.46875</v>
      </c>
      <c r="D227" s="294">
        <v>0</v>
      </c>
      <c r="E227" s="294">
        <v>1</v>
      </c>
      <c r="F227" s="294">
        <v>44</v>
      </c>
      <c r="G227" s="294">
        <v>172</v>
      </c>
      <c r="H227" s="294">
        <v>77</v>
      </c>
      <c r="I227" s="294" t="s">
        <v>758</v>
      </c>
      <c r="J227" s="296">
        <v>1</v>
      </c>
      <c r="K227" s="296">
        <v>0</v>
      </c>
      <c r="L227" s="296">
        <v>0</v>
      </c>
      <c r="M227" s="297">
        <v>1</v>
      </c>
      <c r="N227" s="297">
        <v>0</v>
      </c>
      <c r="O227" s="297">
        <v>0</v>
      </c>
      <c r="P227" s="298">
        <v>160</v>
      </c>
      <c r="Q227" s="299">
        <v>0</v>
      </c>
      <c r="R227" s="299">
        <v>0</v>
      </c>
      <c r="S227" s="299">
        <v>1</v>
      </c>
      <c r="T227" s="299">
        <v>0</v>
      </c>
      <c r="U227" s="300">
        <v>0</v>
      </c>
      <c r="V227" s="300">
        <v>1</v>
      </c>
      <c r="W227" s="300">
        <v>0</v>
      </c>
      <c r="X227" s="300">
        <v>0</v>
      </c>
      <c r="Y227" s="300">
        <v>0</v>
      </c>
      <c r="Z227" s="300">
        <v>0</v>
      </c>
      <c r="AA227" s="300">
        <v>0</v>
      </c>
      <c r="AB227" s="300">
        <v>0</v>
      </c>
      <c r="AC227" s="305">
        <v>0</v>
      </c>
      <c r="AD227" s="305">
        <v>0</v>
      </c>
      <c r="AE227" s="305">
        <v>1</v>
      </c>
      <c r="AF227" s="305">
        <v>0</v>
      </c>
      <c r="AG227" s="305">
        <v>0</v>
      </c>
      <c r="AH227" s="303">
        <v>1</v>
      </c>
      <c r="AI227" s="303">
        <v>0</v>
      </c>
      <c r="AJ227" s="303">
        <v>0</v>
      </c>
      <c r="AK227" s="303">
        <v>0</v>
      </c>
      <c r="AL227" s="303">
        <v>0</v>
      </c>
      <c r="AM227" s="304">
        <v>0</v>
      </c>
      <c r="AN227" s="304">
        <v>0</v>
      </c>
      <c r="AO227" s="304">
        <v>1</v>
      </c>
      <c r="AP227" s="304">
        <v>0</v>
      </c>
      <c r="AQ227" s="300">
        <v>1</v>
      </c>
      <c r="AR227" s="300">
        <v>0</v>
      </c>
      <c r="AS227" s="300">
        <v>0</v>
      </c>
      <c r="AT227" s="305">
        <v>1</v>
      </c>
      <c r="AU227" s="305">
        <v>0</v>
      </c>
      <c r="AV227" s="305">
        <v>0</v>
      </c>
      <c r="AW227" s="306">
        <v>0</v>
      </c>
      <c r="AX227" s="306">
        <v>0</v>
      </c>
      <c r="AY227" s="306">
        <v>1</v>
      </c>
      <c r="AZ227" s="306">
        <v>0</v>
      </c>
      <c r="BA227" s="306">
        <v>0</v>
      </c>
      <c r="BB227" s="305">
        <v>0</v>
      </c>
      <c r="BC227" s="305">
        <v>0</v>
      </c>
      <c r="BD227" s="305">
        <v>0</v>
      </c>
      <c r="BE227" s="305">
        <v>1</v>
      </c>
      <c r="BF227" s="300">
        <v>0</v>
      </c>
      <c r="BG227" s="300">
        <v>0</v>
      </c>
      <c r="BH227" s="300">
        <v>1</v>
      </c>
      <c r="BI227" s="300">
        <v>0</v>
      </c>
      <c r="BJ227" s="300">
        <v>0</v>
      </c>
      <c r="BK227" s="297">
        <v>1</v>
      </c>
      <c r="BL227" s="297">
        <v>0</v>
      </c>
      <c r="BM227" s="297">
        <v>0</v>
      </c>
      <c r="BN227" s="297">
        <v>0</v>
      </c>
      <c r="BO227" s="297">
        <v>0</v>
      </c>
      <c r="BP227" s="297">
        <v>0</v>
      </c>
      <c r="BQ227" s="297">
        <v>0</v>
      </c>
      <c r="BR227" s="297">
        <v>1</v>
      </c>
      <c r="BS227" s="305">
        <v>0</v>
      </c>
      <c r="BT227" s="305">
        <v>0</v>
      </c>
      <c r="BU227" s="305">
        <v>0</v>
      </c>
      <c r="BV227" s="305">
        <v>1</v>
      </c>
      <c r="BW227" s="307">
        <v>0</v>
      </c>
      <c r="BX227" s="307">
        <v>0</v>
      </c>
      <c r="BY227" s="307">
        <v>0</v>
      </c>
      <c r="BZ227" s="307">
        <v>1</v>
      </c>
      <c r="CA227" s="307">
        <v>0</v>
      </c>
      <c r="CB227" s="307">
        <v>0</v>
      </c>
      <c r="CC227" s="307">
        <v>1</v>
      </c>
      <c r="CD227" s="300">
        <v>0</v>
      </c>
      <c r="CE227" s="300">
        <v>1</v>
      </c>
      <c r="CF227" s="300">
        <v>0</v>
      </c>
      <c r="CG227" s="300">
        <v>0</v>
      </c>
      <c r="CH227" s="300">
        <v>0</v>
      </c>
      <c r="CI227" s="304">
        <v>1</v>
      </c>
      <c r="CJ227" s="304">
        <v>0</v>
      </c>
      <c r="CK227" s="297">
        <v>0</v>
      </c>
      <c r="CL227" s="297">
        <v>1</v>
      </c>
      <c r="CM227" s="297">
        <v>0</v>
      </c>
      <c r="CN227" s="297">
        <v>0</v>
      </c>
      <c r="CO227" s="307">
        <v>1</v>
      </c>
      <c r="CP227" s="307">
        <v>0</v>
      </c>
      <c r="CQ227" s="307">
        <v>0</v>
      </c>
      <c r="CZ227" s="303">
        <v>1</v>
      </c>
      <c r="DA227" s="303">
        <v>0</v>
      </c>
      <c r="DB227" s="303">
        <v>1</v>
      </c>
      <c r="DC227" s="303">
        <v>0</v>
      </c>
      <c r="DD227" s="305">
        <v>0</v>
      </c>
      <c r="DE227" s="305">
        <v>0</v>
      </c>
      <c r="DF227" s="305">
        <v>0</v>
      </c>
      <c r="DG227" s="305">
        <v>0</v>
      </c>
      <c r="DH227" s="309">
        <v>0</v>
      </c>
      <c r="DI227" s="309">
        <v>0</v>
      </c>
      <c r="DJ227" s="309">
        <v>0</v>
      </c>
      <c r="DK227" s="309">
        <v>0</v>
      </c>
      <c r="DL227" s="298">
        <v>0</v>
      </c>
      <c r="DM227" s="298">
        <v>0</v>
      </c>
      <c r="DN227" s="298">
        <v>0</v>
      </c>
      <c r="DO227" s="298">
        <v>0</v>
      </c>
      <c r="DP227" s="306">
        <v>0</v>
      </c>
      <c r="DQ227" s="306">
        <v>0</v>
      </c>
      <c r="DR227" s="306">
        <v>0</v>
      </c>
      <c r="DS227" s="306">
        <v>0</v>
      </c>
      <c r="DT227" s="297">
        <v>0</v>
      </c>
      <c r="DU227" s="297">
        <v>0</v>
      </c>
      <c r="DV227" s="297">
        <v>0</v>
      </c>
      <c r="DW227" s="297">
        <v>0</v>
      </c>
      <c r="DX227" s="306">
        <v>0</v>
      </c>
      <c r="DY227" s="306">
        <v>0</v>
      </c>
      <c r="DZ227" s="306">
        <v>0</v>
      </c>
      <c r="EA227" s="306">
        <v>0</v>
      </c>
      <c r="EB227" s="307">
        <v>1</v>
      </c>
      <c r="EC227" s="307">
        <v>0</v>
      </c>
      <c r="ED227" s="310">
        <v>0</v>
      </c>
      <c r="EE227" s="310">
        <v>1</v>
      </c>
      <c r="EF227" s="311" t="s">
        <v>794</v>
      </c>
    </row>
    <row r="228" spans="1:136" x14ac:dyDescent="0.35">
      <c r="A228" s="294">
        <v>19652</v>
      </c>
      <c r="B228" s="343">
        <v>42452</v>
      </c>
      <c r="C228" s="344">
        <v>0.5</v>
      </c>
      <c r="D228" s="294">
        <v>1</v>
      </c>
      <c r="E228" s="294">
        <v>0</v>
      </c>
      <c r="F228" s="294">
        <v>43</v>
      </c>
      <c r="G228" s="294">
        <v>0</v>
      </c>
      <c r="H228" s="294">
        <v>0</v>
      </c>
      <c r="I228" s="294" t="s">
        <v>758</v>
      </c>
      <c r="J228" s="296">
        <v>1</v>
      </c>
      <c r="K228" s="296">
        <v>0</v>
      </c>
      <c r="L228" s="296">
        <v>0</v>
      </c>
      <c r="M228" s="297">
        <v>0</v>
      </c>
      <c r="N228" s="297">
        <v>1</v>
      </c>
      <c r="O228" s="297">
        <v>0</v>
      </c>
      <c r="P228" s="298">
        <v>150</v>
      </c>
      <c r="Q228" s="299">
        <v>0</v>
      </c>
      <c r="R228" s="299">
        <v>0</v>
      </c>
      <c r="S228" s="299">
        <v>0</v>
      </c>
      <c r="T228" s="299">
        <v>1</v>
      </c>
      <c r="U228" s="300">
        <v>0</v>
      </c>
      <c r="V228" s="300">
        <v>0</v>
      </c>
      <c r="W228" s="300">
        <v>0</v>
      </c>
      <c r="X228" s="300">
        <v>1</v>
      </c>
      <c r="Y228" s="300">
        <v>0</v>
      </c>
      <c r="Z228" s="300">
        <v>0</v>
      </c>
      <c r="AA228" s="300">
        <v>0</v>
      </c>
      <c r="AB228" s="300">
        <v>0</v>
      </c>
      <c r="AC228" s="305">
        <v>0</v>
      </c>
      <c r="AD228" s="305">
        <v>1</v>
      </c>
      <c r="AE228" s="305">
        <v>0</v>
      </c>
      <c r="AF228" s="305">
        <v>0</v>
      </c>
      <c r="AG228" s="305">
        <v>0</v>
      </c>
      <c r="AH228" s="303">
        <v>0</v>
      </c>
      <c r="AI228" s="303">
        <v>1</v>
      </c>
      <c r="AJ228" s="303">
        <v>0</v>
      </c>
      <c r="AK228" s="303">
        <v>0</v>
      </c>
      <c r="AL228" s="303">
        <v>0</v>
      </c>
      <c r="AM228" s="304">
        <v>0</v>
      </c>
      <c r="AN228" s="304">
        <v>0</v>
      </c>
      <c r="AO228" s="304">
        <v>1</v>
      </c>
      <c r="AP228" s="304">
        <v>0</v>
      </c>
      <c r="AQ228" s="300">
        <v>1</v>
      </c>
      <c r="AR228" s="300">
        <v>0</v>
      </c>
      <c r="AS228" s="300">
        <v>0</v>
      </c>
      <c r="AT228" s="305">
        <v>1</v>
      </c>
      <c r="AU228" s="305">
        <v>0</v>
      </c>
      <c r="AV228" s="305">
        <v>0</v>
      </c>
      <c r="AW228" s="306">
        <v>0</v>
      </c>
      <c r="AX228" s="306">
        <v>0</v>
      </c>
      <c r="AY228" s="306">
        <v>0</v>
      </c>
      <c r="AZ228" s="306">
        <v>1</v>
      </c>
      <c r="BA228" s="306">
        <v>0</v>
      </c>
      <c r="BB228" s="305">
        <v>0</v>
      </c>
      <c r="BC228" s="305">
        <v>0</v>
      </c>
      <c r="BD228" s="305">
        <v>0</v>
      </c>
      <c r="BE228" s="305">
        <v>1</v>
      </c>
      <c r="BF228" s="300">
        <v>0</v>
      </c>
      <c r="BG228" s="300">
        <v>0</v>
      </c>
      <c r="BH228" s="300">
        <v>0</v>
      </c>
      <c r="BI228" s="300">
        <v>1</v>
      </c>
      <c r="BJ228" s="300">
        <v>0</v>
      </c>
      <c r="BK228" s="297">
        <v>0</v>
      </c>
      <c r="BL228" s="297">
        <v>0</v>
      </c>
      <c r="BM228" s="297">
        <v>0</v>
      </c>
      <c r="BN228" s="297">
        <v>0</v>
      </c>
      <c r="BO228" s="297">
        <v>1</v>
      </c>
      <c r="BP228" s="297">
        <v>0</v>
      </c>
      <c r="BQ228" s="297">
        <v>0</v>
      </c>
      <c r="BR228" s="297">
        <v>0</v>
      </c>
      <c r="BS228" s="305">
        <v>0</v>
      </c>
      <c r="BT228" s="305">
        <v>0</v>
      </c>
      <c r="BU228" s="305">
        <v>0</v>
      </c>
      <c r="BV228" s="305">
        <v>0</v>
      </c>
      <c r="BW228" s="307">
        <v>1</v>
      </c>
      <c r="BX228" s="307">
        <v>0</v>
      </c>
      <c r="BY228" s="307">
        <v>0</v>
      </c>
      <c r="BZ228" s="307">
        <v>0</v>
      </c>
      <c r="CA228" s="307">
        <v>0</v>
      </c>
      <c r="CB228" s="307">
        <v>0</v>
      </c>
      <c r="CC228" s="307">
        <v>1</v>
      </c>
      <c r="CD228" s="300">
        <v>0</v>
      </c>
      <c r="CE228" s="300">
        <v>0</v>
      </c>
      <c r="CF228" s="300">
        <v>1</v>
      </c>
      <c r="CG228" s="300">
        <v>0</v>
      </c>
      <c r="CH228" s="300">
        <v>0</v>
      </c>
      <c r="CI228" s="304">
        <v>1</v>
      </c>
      <c r="CJ228" s="304">
        <v>0</v>
      </c>
      <c r="CK228" s="297">
        <v>0</v>
      </c>
      <c r="CL228" s="297">
        <v>0</v>
      </c>
      <c r="CM228" s="297">
        <v>1</v>
      </c>
      <c r="CN228" s="297">
        <v>0</v>
      </c>
      <c r="CO228" s="307">
        <v>0</v>
      </c>
      <c r="CP228" s="307">
        <v>1</v>
      </c>
      <c r="CQ228" s="307">
        <v>0</v>
      </c>
      <c r="CR228" s="307">
        <v>0</v>
      </c>
      <c r="CS228" s="307">
        <v>0</v>
      </c>
      <c r="CT228" s="307">
        <v>0</v>
      </c>
      <c r="CU228" s="307">
        <v>0</v>
      </c>
      <c r="CV228" s="307">
        <v>1</v>
      </c>
      <c r="CW228" s="307">
        <v>0</v>
      </c>
      <c r="CX228" s="305">
        <v>0</v>
      </c>
      <c r="CY228" s="305">
        <v>1</v>
      </c>
      <c r="CZ228" s="303">
        <v>0</v>
      </c>
      <c r="DA228" s="303">
        <v>1</v>
      </c>
      <c r="DB228" s="303">
        <v>1</v>
      </c>
      <c r="DC228" s="303">
        <v>0</v>
      </c>
      <c r="DD228" s="305">
        <v>0</v>
      </c>
      <c r="DE228" s="305">
        <v>0</v>
      </c>
      <c r="DF228" s="305">
        <v>0</v>
      </c>
      <c r="DG228" s="305">
        <v>0</v>
      </c>
      <c r="DH228" s="309">
        <v>0</v>
      </c>
      <c r="DI228" s="309">
        <v>0</v>
      </c>
      <c r="DJ228" s="309">
        <v>0</v>
      </c>
      <c r="DK228" s="309">
        <v>0</v>
      </c>
      <c r="DL228" s="298">
        <v>0</v>
      </c>
      <c r="DM228" s="298">
        <v>0</v>
      </c>
      <c r="DN228" s="298">
        <v>0</v>
      </c>
      <c r="DO228" s="298">
        <v>0</v>
      </c>
      <c r="DP228" s="306">
        <v>0</v>
      </c>
      <c r="DQ228" s="306">
        <v>0</v>
      </c>
      <c r="DR228" s="306">
        <v>0</v>
      </c>
      <c r="DS228" s="306">
        <v>0</v>
      </c>
      <c r="DT228" s="297">
        <v>0</v>
      </c>
      <c r="DU228" s="297">
        <v>0</v>
      </c>
      <c r="DV228" s="297">
        <v>0</v>
      </c>
      <c r="DW228" s="297">
        <v>0</v>
      </c>
      <c r="DX228" s="306">
        <v>0</v>
      </c>
      <c r="DY228" s="306">
        <v>0</v>
      </c>
      <c r="DZ228" s="306">
        <v>0</v>
      </c>
      <c r="EA228" s="306">
        <v>0</v>
      </c>
      <c r="EB228" s="307">
        <v>1</v>
      </c>
      <c r="EC228" s="307">
        <v>0</v>
      </c>
      <c r="ED228" s="310">
        <v>1</v>
      </c>
      <c r="EE228" s="310">
        <v>0</v>
      </c>
      <c r="EF228" s="311" t="s">
        <v>784</v>
      </c>
    </row>
    <row r="229" spans="1:136" x14ac:dyDescent="0.35">
      <c r="A229" s="294">
        <v>19650</v>
      </c>
      <c r="B229" s="343">
        <v>42452</v>
      </c>
      <c r="C229" s="344">
        <v>0.41666666666666669</v>
      </c>
      <c r="D229" s="294">
        <v>0</v>
      </c>
      <c r="E229" s="294">
        <v>1</v>
      </c>
      <c r="F229" s="294">
        <v>45</v>
      </c>
      <c r="G229" s="294">
        <v>177</v>
      </c>
      <c r="H229" s="294">
        <v>80</v>
      </c>
      <c r="I229" s="294" t="s">
        <v>758</v>
      </c>
      <c r="J229" s="296">
        <v>1</v>
      </c>
      <c r="K229" s="296">
        <v>0</v>
      </c>
      <c r="L229" s="296">
        <v>0</v>
      </c>
      <c r="M229" s="297">
        <v>0</v>
      </c>
      <c r="N229" s="297">
        <v>1</v>
      </c>
      <c r="O229" s="297">
        <v>0</v>
      </c>
      <c r="P229" s="298">
        <v>182</v>
      </c>
      <c r="Q229" s="299">
        <v>1</v>
      </c>
      <c r="R229" s="299">
        <v>0</v>
      </c>
      <c r="S229" s="299">
        <v>0</v>
      </c>
      <c r="T229" s="299">
        <v>0</v>
      </c>
      <c r="U229" s="300">
        <v>0</v>
      </c>
      <c r="V229" s="300">
        <v>0</v>
      </c>
      <c r="W229" s="300">
        <v>0</v>
      </c>
      <c r="X229" s="300">
        <v>0</v>
      </c>
      <c r="Y229" s="300">
        <v>1</v>
      </c>
      <c r="Z229" s="300">
        <v>0</v>
      </c>
      <c r="AA229" s="300">
        <v>0</v>
      </c>
      <c r="AB229" s="300">
        <v>0</v>
      </c>
      <c r="AC229" s="305">
        <v>1</v>
      </c>
      <c r="AD229" s="305">
        <v>0</v>
      </c>
      <c r="AE229" s="305">
        <v>0</v>
      </c>
      <c r="AF229" s="305">
        <v>0</v>
      </c>
      <c r="AG229" s="305">
        <v>0</v>
      </c>
      <c r="AH229" s="303">
        <v>1</v>
      </c>
      <c r="AI229" s="303">
        <v>0</v>
      </c>
      <c r="AJ229" s="303">
        <v>0</v>
      </c>
      <c r="AK229" s="303">
        <v>0</v>
      </c>
      <c r="AL229" s="303">
        <v>0</v>
      </c>
      <c r="AM229" s="304">
        <v>0</v>
      </c>
      <c r="AN229" s="304">
        <v>1</v>
      </c>
      <c r="AO229" s="304">
        <v>0</v>
      </c>
      <c r="AP229" s="304">
        <v>0</v>
      </c>
      <c r="AQ229" s="300">
        <v>1</v>
      </c>
      <c r="AR229" s="300">
        <v>0</v>
      </c>
      <c r="AS229" s="300">
        <v>0</v>
      </c>
      <c r="AT229" s="305">
        <v>1</v>
      </c>
      <c r="AU229" s="305">
        <v>0</v>
      </c>
      <c r="AV229" s="305">
        <v>0</v>
      </c>
      <c r="AW229" s="306">
        <v>0</v>
      </c>
      <c r="AX229" s="306">
        <v>0</v>
      </c>
      <c r="AY229" s="306">
        <v>1</v>
      </c>
      <c r="AZ229" s="306">
        <v>0</v>
      </c>
      <c r="BA229" s="306">
        <v>0</v>
      </c>
      <c r="BB229" s="305">
        <v>0</v>
      </c>
      <c r="BC229" s="305">
        <v>0</v>
      </c>
      <c r="BD229" s="305">
        <v>0</v>
      </c>
      <c r="BE229" s="305">
        <v>1</v>
      </c>
      <c r="BF229" s="300">
        <v>0</v>
      </c>
      <c r="BG229" s="300">
        <v>0</v>
      </c>
      <c r="BH229" s="300">
        <v>0</v>
      </c>
      <c r="BI229" s="300">
        <v>0</v>
      </c>
      <c r="BJ229" s="300">
        <v>1</v>
      </c>
      <c r="BK229" s="297">
        <v>0</v>
      </c>
      <c r="BL229" s="297">
        <v>0</v>
      </c>
      <c r="BM229" s="297">
        <v>0</v>
      </c>
      <c r="BN229" s="297">
        <v>0</v>
      </c>
      <c r="BO229" s="297">
        <v>1</v>
      </c>
      <c r="BP229" s="297">
        <v>0</v>
      </c>
      <c r="BQ229" s="297">
        <v>0</v>
      </c>
      <c r="BR229" s="297">
        <v>0</v>
      </c>
      <c r="BS229" s="305">
        <v>0</v>
      </c>
      <c r="BT229" s="305">
        <v>0</v>
      </c>
      <c r="BU229" s="305">
        <v>0</v>
      </c>
      <c r="BV229" s="305">
        <v>1</v>
      </c>
      <c r="BW229" s="307">
        <v>0</v>
      </c>
      <c r="BX229" s="307">
        <v>1</v>
      </c>
      <c r="BY229" s="307">
        <v>0</v>
      </c>
      <c r="BZ229" s="307">
        <v>0</v>
      </c>
      <c r="CA229" s="307">
        <v>0</v>
      </c>
      <c r="CB229" s="307">
        <v>0</v>
      </c>
      <c r="CC229" s="307">
        <v>1</v>
      </c>
      <c r="CD229" s="300">
        <v>1</v>
      </c>
      <c r="CE229" s="300">
        <v>0</v>
      </c>
      <c r="CF229" s="300">
        <v>0</v>
      </c>
      <c r="CG229" s="300">
        <v>0</v>
      </c>
      <c r="CH229" s="300">
        <v>0</v>
      </c>
      <c r="CI229" s="304">
        <v>1</v>
      </c>
      <c r="CJ229" s="304">
        <v>0</v>
      </c>
      <c r="CK229" s="297">
        <v>1</v>
      </c>
      <c r="CL229" s="297">
        <v>0</v>
      </c>
      <c r="CM229" s="297">
        <v>0</v>
      </c>
      <c r="CN229" s="297">
        <v>0</v>
      </c>
      <c r="CO229" s="307">
        <v>0</v>
      </c>
      <c r="CP229" s="307">
        <v>0</v>
      </c>
      <c r="CQ229" s="307">
        <v>0</v>
      </c>
      <c r="CZ229" s="303">
        <v>0</v>
      </c>
      <c r="DA229" s="303">
        <v>1</v>
      </c>
      <c r="DB229" s="303">
        <v>1</v>
      </c>
      <c r="DC229" s="303">
        <v>0</v>
      </c>
      <c r="DD229" s="305">
        <v>0</v>
      </c>
      <c r="DE229" s="305">
        <v>0</v>
      </c>
      <c r="DF229" s="305">
        <v>0</v>
      </c>
      <c r="DG229" s="305">
        <v>0</v>
      </c>
      <c r="DH229" s="309">
        <v>0</v>
      </c>
      <c r="DI229" s="309">
        <v>0</v>
      </c>
      <c r="DJ229" s="309">
        <v>0</v>
      </c>
      <c r="DK229" s="309">
        <v>0</v>
      </c>
      <c r="DL229" s="298">
        <v>0</v>
      </c>
      <c r="DM229" s="298">
        <v>0</v>
      </c>
      <c r="DN229" s="298">
        <v>0</v>
      </c>
      <c r="DO229" s="298">
        <v>0</v>
      </c>
      <c r="DP229" s="306">
        <v>0</v>
      </c>
      <c r="DQ229" s="306">
        <v>0</v>
      </c>
      <c r="DR229" s="306">
        <v>0</v>
      </c>
      <c r="DS229" s="306">
        <v>0</v>
      </c>
      <c r="DT229" s="297">
        <v>0</v>
      </c>
      <c r="DU229" s="297">
        <v>0</v>
      </c>
      <c r="DV229" s="297">
        <v>0</v>
      </c>
      <c r="DW229" s="297">
        <v>0</v>
      </c>
      <c r="DX229" s="306">
        <v>0</v>
      </c>
      <c r="DY229" s="306">
        <v>0</v>
      </c>
      <c r="DZ229" s="306">
        <v>0</v>
      </c>
      <c r="EA229" s="306">
        <v>0</v>
      </c>
      <c r="EB229" s="307">
        <v>0</v>
      </c>
      <c r="EC229" s="307">
        <v>1</v>
      </c>
    </row>
    <row r="230" spans="1:136" x14ac:dyDescent="0.35">
      <c r="A230" s="294">
        <v>19610</v>
      </c>
      <c r="B230" s="343">
        <v>42452</v>
      </c>
      <c r="C230" s="344">
        <v>0.54166666666666663</v>
      </c>
      <c r="D230" s="294">
        <v>1</v>
      </c>
      <c r="E230" s="294">
        <v>0</v>
      </c>
      <c r="F230" s="294">
        <v>56</v>
      </c>
      <c r="G230" s="294">
        <v>163</v>
      </c>
      <c r="H230" s="294">
        <v>58</v>
      </c>
      <c r="I230" s="294" t="s">
        <v>758</v>
      </c>
      <c r="J230" s="296">
        <v>1</v>
      </c>
      <c r="K230" s="296">
        <v>0</v>
      </c>
      <c r="L230" s="296">
        <v>0</v>
      </c>
      <c r="M230" s="297">
        <v>0</v>
      </c>
      <c r="N230" s="297">
        <v>1</v>
      </c>
      <c r="O230" s="297">
        <v>0</v>
      </c>
      <c r="P230" s="298">
        <v>0</v>
      </c>
      <c r="Q230" s="299">
        <v>0</v>
      </c>
      <c r="R230" s="299">
        <v>0</v>
      </c>
      <c r="S230" s="299">
        <v>0</v>
      </c>
      <c r="T230" s="299">
        <v>1</v>
      </c>
      <c r="U230" s="300">
        <v>0</v>
      </c>
      <c r="V230" s="300">
        <v>0</v>
      </c>
      <c r="W230" s="300">
        <v>1</v>
      </c>
      <c r="X230" s="300">
        <v>0</v>
      </c>
      <c r="Y230" s="300">
        <v>0</v>
      </c>
      <c r="Z230" s="300">
        <v>0</v>
      </c>
      <c r="AA230" s="300">
        <v>0</v>
      </c>
      <c r="AB230" s="300">
        <v>0</v>
      </c>
      <c r="AC230" s="305">
        <v>1</v>
      </c>
      <c r="AD230" s="305">
        <v>0</v>
      </c>
      <c r="AE230" s="305">
        <v>0</v>
      </c>
      <c r="AF230" s="305">
        <v>0</v>
      </c>
      <c r="AG230" s="305">
        <v>0</v>
      </c>
      <c r="AH230" s="303">
        <v>0</v>
      </c>
      <c r="AI230" s="303">
        <v>0</v>
      </c>
      <c r="AJ230" s="303">
        <v>1</v>
      </c>
      <c r="AK230" s="303">
        <v>0</v>
      </c>
      <c r="AL230" s="303">
        <v>0</v>
      </c>
      <c r="AM230" s="304">
        <v>1</v>
      </c>
      <c r="AN230" s="304">
        <v>0</v>
      </c>
      <c r="AO230" s="304">
        <v>1</v>
      </c>
      <c r="AP230" s="304">
        <v>0</v>
      </c>
      <c r="AQ230" s="300">
        <v>1</v>
      </c>
      <c r="AR230" s="300">
        <v>0</v>
      </c>
      <c r="AS230" s="300">
        <v>0</v>
      </c>
      <c r="AT230" s="305">
        <v>1</v>
      </c>
      <c r="AU230" s="305">
        <v>0</v>
      </c>
      <c r="AV230" s="305">
        <v>0</v>
      </c>
      <c r="AW230" s="306">
        <v>0</v>
      </c>
      <c r="AX230" s="306">
        <v>0</v>
      </c>
      <c r="AY230" s="306">
        <v>0</v>
      </c>
      <c r="AZ230" s="306">
        <v>1</v>
      </c>
      <c r="BA230" s="306">
        <v>0</v>
      </c>
      <c r="BB230" s="305">
        <v>1</v>
      </c>
      <c r="BC230" s="305">
        <v>0</v>
      </c>
      <c r="BD230" s="305">
        <v>0</v>
      </c>
      <c r="BE230" s="305">
        <v>0</v>
      </c>
      <c r="BF230" s="300">
        <v>0</v>
      </c>
      <c r="BG230" s="300">
        <v>0</v>
      </c>
      <c r="BH230" s="300">
        <v>0</v>
      </c>
      <c r="BI230" s="300">
        <v>1</v>
      </c>
      <c r="BJ230" s="300">
        <v>0</v>
      </c>
      <c r="BK230" s="297">
        <v>0</v>
      </c>
      <c r="BL230" s="297">
        <v>0</v>
      </c>
      <c r="BM230" s="297">
        <v>0</v>
      </c>
      <c r="BN230" s="297">
        <v>0</v>
      </c>
      <c r="BO230" s="297">
        <v>1</v>
      </c>
      <c r="BP230" s="297">
        <v>0</v>
      </c>
      <c r="BQ230" s="297">
        <v>0</v>
      </c>
      <c r="BR230" s="297">
        <v>0</v>
      </c>
      <c r="BS230" s="305">
        <v>0</v>
      </c>
      <c r="BT230" s="305">
        <v>0</v>
      </c>
      <c r="BU230" s="305">
        <v>0</v>
      </c>
      <c r="BV230" s="305">
        <v>0</v>
      </c>
      <c r="BW230" s="307">
        <v>1</v>
      </c>
      <c r="BX230" s="307">
        <v>0</v>
      </c>
      <c r="BY230" s="307">
        <v>0</v>
      </c>
      <c r="BZ230" s="307">
        <v>0</v>
      </c>
      <c r="CA230" s="307">
        <v>0</v>
      </c>
      <c r="CB230" s="307">
        <v>0</v>
      </c>
      <c r="CC230" s="307">
        <v>1</v>
      </c>
      <c r="CD230" s="300">
        <v>1</v>
      </c>
      <c r="CE230" s="300">
        <v>0</v>
      </c>
      <c r="CF230" s="300">
        <v>0</v>
      </c>
      <c r="CG230" s="300">
        <v>0</v>
      </c>
      <c r="CH230" s="300">
        <v>0</v>
      </c>
      <c r="CI230" s="304">
        <v>1</v>
      </c>
      <c r="CJ230" s="304">
        <v>0</v>
      </c>
      <c r="CK230" s="297">
        <v>0</v>
      </c>
      <c r="CL230" s="297">
        <v>0</v>
      </c>
      <c r="CM230" s="297">
        <v>1</v>
      </c>
      <c r="CN230" s="297">
        <v>0</v>
      </c>
      <c r="CO230" s="307">
        <v>0</v>
      </c>
      <c r="CP230" s="307">
        <v>1</v>
      </c>
      <c r="CQ230" s="307">
        <v>0</v>
      </c>
      <c r="CR230" s="307">
        <v>0</v>
      </c>
      <c r="CS230" s="307">
        <v>0</v>
      </c>
      <c r="CT230" s="307">
        <v>0</v>
      </c>
      <c r="CU230" s="307">
        <v>0</v>
      </c>
      <c r="CV230" s="307">
        <v>1</v>
      </c>
      <c r="CW230" s="307">
        <v>0</v>
      </c>
      <c r="CX230" s="305">
        <v>0</v>
      </c>
      <c r="CY230" s="305">
        <v>1</v>
      </c>
      <c r="CZ230" s="303">
        <v>0</v>
      </c>
      <c r="DA230" s="303">
        <v>1</v>
      </c>
      <c r="DB230" s="303">
        <v>1</v>
      </c>
      <c r="DC230" s="303">
        <v>0</v>
      </c>
      <c r="DD230" s="305">
        <v>0</v>
      </c>
      <c r="DE230" s="305">
        <v>0</v>
      </c>
      <c r="DF230" s="305">
        <v>0</v>
      </c>
      <c r="DG230" s="305">
        <v>0</v>
      </c>
      <c r="DH230" s="309">
        <v>0</v>
      </c>
      <c r="DI230" s="309">
        <v>0</v>
      </c>
      <c r="DJ230" s="309">
        <v>0</v>
      </c>
      <c r="DK230" s="309">
        <v>0</v>
      </c>
      <c r="DL230" s="298">
        <v>0</v>
      </c>
      <c r="DM230" s="298">
        <v>0</v>
      </c>
      <c r="DN230" s="298">
        <v>0</v>
      </c>
      <c r="DO230" s="298">
        <v>0</v>
      </c>
      <c r="DP230" s="306">
        <v>0</v>
      </c>
      <c r="DQ230" s="306">
        <v>0</v>
      </c>
      <c r="DR230" s="306">
        <v>0</v>
      </c>
      <c r="DS230" s="306">
        <v>0</v>
      </c>
      <c r="DT230" s="297">
        <v>0</v>
      </c>
      <c r="DU230" s="297">
        <v>0</v>
      </c>
      <c r="DV230" s="297">
        <v>0</v>
      </c>
      <c r="DW230" s="297">
        <v>0</v>
      </c>
      <c r="DX230" s="306">
        <v>0</v>
      </c>
      <c r="DY230" s="306">
        <v>0</v>
      </c>
      <c r="DZ230" s="306">
        <v>0</v>
      </c>
      <c r="EA230" s="306">
        <v>0</v>
      </c>
      <c r="EB230" s="307">
        <v>0</v>
      </c>
      <c r="EC230" s="307">
        <v>1</v>
      </c>
    </row>
    <row r="231" spans="1:136" x14ac:dyDescent="0.35">
      <c r="B231" s="343">
        <v>42345</v>
      </c>
      <c r="C231" s="344">
        <v>0.45833333333333331</v>
      </c>
      <c r="D231" s="294">
        <v>0</v>
      </c>
      <c r="E231" s="294">
        <v>1</v>
      </c>
      <c r="F231" s="294">
        <v>41</v>
      </c>
      <c r="G231" s="294">
        <v>174</v>
      </c>
      <c r="H231" s="294">
        <v>59</v>
      </c>
      <c r="I231" s="294" t="s">
        <v>795</v>
      </c>
      <c r="J231" s="296">
        <v>1</v>
      </c>
      <c r="K231" s="296">
        <v>0</v>
      </c>
      <c r="L231" s="296">
        <v>0</v>
      </c>
      <c r="M231" s="297">
        <v>1</v>
      </c>
      <c r="N231" s="297">
        <v>0</v>
      </c>
      <c r="O231" s="297">
        <v>0</v>
      </c>
      <c r="P231" s="298">
        <v>165</v>
      </c>
      <c r="Q231" s="299">
        <v>1</v>
      </c>
      <c r="R231" s="299">
        <v>0</v>
      </c>
      <c r="S231" s="299">
        <v>0</v>
      </c>
      <c r="T231" s="299">
        <v>0</v>
      </c>
      <c r="U231" s="300">
        <v>0</v>
      </c>
      <c r="V231" s="300">
        <v>1</v>
      </c>
      <c r="W231" s="300">
        <v>0</v>
      </c>
      <c r="X231" s="300">
        <v>0</v>
      </c>
      <c r="Y231" s="300">
        <v>0</v>
      </c>
      <c r="Z231" s="300">
        <v>0</v>
      </c>
      <c r="AA231" s="300">
        <v>0</v>
      </c>
      <c r="AB231" s="300">
        <v>0</v>
      </c>
      <c r="AC231" s="305">
        <v>1</v>
      </c>
      <c r="AD231" s="305">
        <v>0</v>
      </c>
      <c r="AE231" s="305">
        <v>0</v>
      </c>
      <c r="AF231" s="305">
        <v>0</v>
      </c>
      <c r="AG231" s="305">
        <v>0</v>
      </c>
      <c r="AH231" s="303">
        <v>1</v>
      </c>
      <c r="AI231" s="303">
        <v>0</v>
      </c>
      <c r="AJ231" s="303">
        <v>0</v>
      </c>
      <c r="AK231" s="303">
        <v>0</v>
      </c>
      <c r="AL231" s="303">
        <v>0</v>
      </c>
      <c r="AM231" s="304">
        <v>1</v>
      </c>
      <c r="AN231" s="304">
        <v>0</v>
      </c>
      <c r="AO231" s="304">
        <v>0</v>
      </c>
      <c r="AP231" s="304">
        <v>0</v>
      </c>
      <c r="AQ231" s="300">
        <v>0</v>
      </c>
      <c r="AR231" s="300">
        <v>1</v>
      </c>
      <c r="AS231" s="300">
        <v>0</v>
      </c>
      <c r="AT231" s="305">
        <v>1</v>
      </c>
      <c r="AU231" s="305">
        <v>0</v>
      </c>
      <c r="AV231" s="305">
        <v>0</v>
      </c>
      <c r="AW231" s="306">
        <v>0</v>
      </c>
      <c r="AX231" s="306">
        <v>0</v>
      </c>
      <c r="AY231" s="306">
        <v>0</v>
      </c>
      <c r="AZ231" s="306">
        <v>1</v>
      </c>
      <c r="BA231" s="306">
        <v>0</v>
      </c>
      <c r="BB231" s="305">
        <v>0</v>
      </c>
      <c r="BC231" s="305">
        <v>1</v>
      </c>
      <c r="BD231" s="305">
        <v>0</v>
      </c>
      <c r="BE231" s="305">
        <v>0</v>
      </c>
      <c r="BF231" s="300">
        <v>0</v>
      </c>
      <c r="BG231" s="300">
        <v>0</v>
      </c>
      <c r="BH231" s="300">
        <v>1</v>
      </c>
      <c r="BI231" s="300">
        <v>0</v>
      </c>
      <c r="BJ231" s="300">
        <v>0</v>
      </c>
      <c r="BK231" s="297">
        <v>0</v>
      </c>
      <c r="BL231" s="297">
        <v>1</v>
      </c>
      <c r="BM231" s="297">
        <v>0</v>
      </c>
      <c r="BN231" s="297">
        <v>0</v>
      </c>
      <c r="BO231" s="297">
        <v>0</v>
      </c>
      <c r="BP231" s="297">
        <v>0</v>
      </c>
      <c r="BQ231" s="297">
        <v>0</v>
      </c>
      <c r="BR231" s="297">
        <v>1</v>
      </c>
      <c r="BS231" s="305">
        <v>0</v>
      </c>
      <c r="BT231" s="305">
        <v>0</v>
      </c>
      <c r="BU231" s="305">
        <v>1</v>
      </c>
      <c r="BV231" s="305">
        <v>0</v>
      </c>
      <c r="BW231" s="307">
        <v>0</v>
      </c>
      <c r="BX231" s="307">
        <v>1</v>
      </c>
      <c r="BY231" s="307">
        <v>0</v>
      </c>
      <c r="BZ231" s="307">
        <v>0</v>
      </c>
      <c r="CA231" s="307">
        <v>0</v>
      </c>
      <c r="CB231" s="307">
        <v>0</v>
      </c>
      <c r="CC231" s="307">
        <v>1</v>
      </c>
      <c r="CD231" s="300">
        <v>1</v>
      </c>
      <c r="CE231" s="300">
        <v>0</v>
      </c>
      <c r="CF231" s="300">
        <v>0</v>
      </c>
      <c r="CG231" s="300">
        <v>0</v>
      </c>
      <c r="CH231" s="300">
        <v>0</v>
      </c>
      <c r="CI231" s="304">
        <v>1</v>
      </c>
      <c r="CJ231" s="304">
        <v>0</v>
      </c>
      <c r="CK231" s="297">
        <v>0</v>
      </c>
      <c r="CL231" s="297">
        <v>0</v>
      </c>
      <c r="CM231" s="297">
        <v>1</v>
      </c>
      <c r="CN231" s="297">
        <v>0</v>
      </c>
      <c r="CO231" s="307">
        <v>1</v>
      </c>
      <c r="CP231" s="307">
        <v>0</v>
      </c>
      <c r="CQ231" s="307">
        <v>0</v>
      </c>
      <c r="CR231" s="307">
        <v>0</v>
      </c>
      <c r="CS231" s="307">
        <v>0</v>
      </c>
      <c r="CT231" s="307">
        <v>0</v>
      </c>
      <c r="CU231" s="307">
        <v>1</v>
      </c>
      <c r="CV231" s="307">
        <v>0</v>
      </c>
      <c r="CW231" s="307">
        <v>0</v>
      </c>
      <c r="CX231" s="305">
        <v>1</v>
      </c>
      <c r="CY231" s="305">
        <v>0</v>
      </c>
      <c r="CZ231" s="303">
        <v>0</v>
      </c>
      <c r="DA231" s="303">
        <v>1</v>
      </c>
      <c r="DB231" s="303">
        <v>1</v>
      </c>
      <c r="DC231" s="303">
        <v>0</v>
      </c>
      <c r="DD231" s="305">
        <v>0</v>
      </c>
      <c r="DE231" s="305">
        <v>0</v>
      </c>
      <c r="DF231" s="305">
        <v>0</v>
      </c>
      <c r="DG231" s="305">
        <v>0</v>
      </c>
      <c r="DH231" s="309">
        <v>0</v>
      </c>
      <c r="DI231" s="309">
        <v>0</v>
      </c>
      <c r="DJ231" s="309">
        <v>0</v>
      </c>
      <c r="DK231" s="309">
        <v>0</v>
      </c>
      <c r="DL231" s="298">
        <v>0</v>
      </c>
      <c r="DM231" s="298">
        <v>0</v>
      </c>
      <c r="DN231" s="298">
        <v>0</v>
      </c>
      <c r="DO231" s="298">
        <v>0</v>
      </c>
      <c r="DP231" s="306">
        <v>0</v>
      </c>
      <c r="DQ231" s="306">
        <v>0</v>
      </c>
      <c r="DR231" s="306">
        <v>0</v>
      </c>
      <c r="DS231" s="306">
        <v>0</v>
      </c>
      <c r="DT231" s="297">
        <v>0</v>
      </c>
      <c r="DU231" s="297">
        <v>0</v>
      </c>
      <c r="DV231" s="297">
        <v>0</v>
      </c>
      <c r="DW231" s="297">
        <v>0</v>
      </c>
      <c r="DX231" s="306">
        <v>0</v>
      </c>
      <c r="DY231" s="306">
        <v>0</v>
      </c>
      <c r="DZ231" s="306">
        <v>0</v>
      </c>
      <c r="EA231" s="306">
        <v>0</v>
      </c>
      <c r="EB231" s="307">
        <v>0</v>
      </c>
      <c r="EC231" s="307">
        <v>1</v>
      </c>
    </row>
    <row r="232" spans="1:136" x14ac:dyDescent="0.35">
      <c r="A232" s="294">
        <v>19535</v>
      </c>
      <c r="B232" s="343">
        <v>42450</v>
      </c>
      <c r="C232" s="344">
        <v>0.4375</v>
      </c>
      <c r="D232" s="294">
        <v>0</v>
      </c>
      <c r="E232" s="294">
        <v>1</v>
      </c>
      <c r="F232" s="294">
        <v>47</v>
      </c>
      <c r="G232" s="294">
        <v>172</v>
      </c>
      <c r="H232" s="294">
        <v>80</v>
      </c>
      <c r="I232" s="294" t="s">
        <v>758</v>
      </c>
      <c r="J232" s="296">
        <v>0</v>
      </c>
      <c r="K232" s="296">
        <v>0</v>
      </c>
      <c r="L232" s="296">
        <v>1</v>
      </c>
      <c r="M232" s="297">
        <v>1</v>
      </c>
      <c r="N232" s="297">
        <v>0</v>
      </c>
      <c r="O232" s="297">
        <v>0</v>
      </c>
      <c r="P232" s="298">
        <v>160</v>
      </c>
      <c r="Q232" s="299">
        <v>0</v>
      </c>
      <c r="R232" s="299">
        <v>1</v>
      </c>
      <c r="S232" s="299">
        <v>0</v>
      </c>
      <c r="T232" s="299">
        <v>0</v>
      </c>
      <c r="U232" s="300">
        <v>0</v>
      </c>
      <c r="V232" s="300">
        <v>1</v>
      </c>
      <c r="W232" s="300">
        <v>0</v>
      </c>
      <c r="X232" s="300">
        <v>0</v>
      </c>
      <c r="Y232" s="300">
        <v>0</v>
      </c>
      <c r="Z232" s="300">
        <v>0</v>
      </c>
      <c r="AA232" s="300">
        <v>0</v>
      </c>
      <c r="AB232" s="300">
        <v>0</v>
      </c>
      <c r="AC232" s="305">
        <v>1</v>
      </c>
      <c r="AD232" s="305">
        <v>0</v>
      </c>
      <c r="AE232" s="305">
        <v>0</v>
      </c>
      <c r="AF232" s="305">
        <v>0</v>
      </c>
      <c r="AG232" s="305">
        <v>0</v>
      </c>
      <c r="AH232" s="303">
        <v>1</v>
      </c>
      <c r="AI232" s="303">
        <v>0</v>
      </c>
      <c r="AJ232" s="303">
        <v>0</v>
      </c>
      <c r="AK232" s="303">
        <v>0</v>
      </c>
      <c r="AL232" s="303">
        <v>0</v>
      </c>
      <c r="AM232" s="304">
        <v>1</v>
      </c>
      <c r="AN232" s="304">
        <v>0</v>
      </c>
      <c r="AO232" s="304">
        <v>0</v>
      </c>
      <c r="AP232" s="304">
        <v>0</v>
      </c>
      <c r="AQ232" s="300">
        <v>0</v>
      </c>
      <c r="AR232" s="300">
        <v>0</v>
      </c>
      <c r="AS232" s="300">
        <v>1</v>
      </c>
      <c r="AT232" s="305">
        <v>1</v>
      </c>
      <c r="AU232" s="305">
        <v>0</v>
      </c>
      <c r="AV232" s="305">
        <v>0</v>
      </c>
      <c r="AW232" s="306">
        <v>0</v>
      </c>
      <c r="AX232" s="306">
        <v>0</v>
      </c>
      <c r="AY232" s="306">
        <v>1</v>
      </c>
      <c r="AZ232" s="306">
        <v>0</v>
      </c>
      <c r="BA232" s="306">
        <v>0</v>
      </c>
      <c r="BB232" s="305">
        <v>1</v>
      </c>
      <c r="BC232" s="305">
        <v>0</v>
      </c>
      <c r="BD232" s="305">
        <v>0</v>
      </c>
      <c r="BE232" s="305">
        <v>0</v>
      </c>
      <c r="BF232" s="300">
        <v>0</v>
      </c>
      <c r="BG232" s="300">
        <v>0</v>
      </c>
      <c r="BH232" s="300">
        <v>0</v>
      </c>
      <c r="BI232" s="300">
        <v>0</v>
      </c>
      <c r="BJ232" s="300">
        <v>1</v>
      </c>
      <c r="BK232" s="297">
        <v>0</v>
      </c>
      <c r="BL232" s="297">
        <v>0</v>
      </c>
      <c r="BM232" s="297">
        <v>0</v>
      </c>
      <c r="BN232" s="297">
        <v>0</v>
      </c>
      <c r="BO232" s="297">
        <v>1</v>
      </c>
      <c r="BP232" s="297">
        <v>0</v>
      </c>
      <c r="BQ232" s="297">
        <v>0</v>
      </c>
      <c r="BR232" s="297">
        <v>0</v>
      </c>
      <c r="BS232" s="305">
        <v>0</v>
      </c>
      <c r="BT232" s="305">
        <v>0</v>
      </c>
      <c r="BU232" s="305">
        <v>0</v>
      </c>
      <c r="BV232" s="305">
        <v>1</v>
      </c>
      <c r="BW232" s="307">
        <v>0</v>
      </c>
      <c r="BX232" s="307">
        <v>0</v>
      </c>
      <c r="BY232" s="307">
        <v>0</v>
      </c>
      <c r="BZ232" s="307">
        <v>0</v>
      </c>
      <c r="CA232" s="307">
        <v>1</v>
      </c>
      <c r="CB232" s="307">
        <v>0</v>
      </c>
      <c r="CC232" s="307">
        <v>1</v>
      </c>
      <c r="CD232" s="300">
        <v>0</v>
      </c>
      <c r="CE232" s="300">
        <v>1</v>
      </c>
      <c r="CF232" s="300">
        <v>0</v>
      </c>
      <c r="CG232" s="300">
        <v>0</v>
      </c>
      <c r="CH232" s="300">
        <v>0</v>
      </c>
      <c r="CI232" s="304">
        <v>1</v>
      </c>
      <c r="CJ232" s="304">
        <v>0</v>
      </c>
      <c r="CK232" s="297">
        <v>0</v>
      </c>
      <c r="CL232" s="297">
        <v>0</v>
      </c>
      <c r="CM232" s="297">
        <v>1</v>
      </c>
      <c r="CN232" s="297">
        <v>0</v>
      </c>
      <c r="CO232" s="307">
        <v>1</v>
      </c>
      <c r="CP232" s="307">
        <v>0</v>
      </c>
      <c r="CQ232" s="307">
        <v>0</v>
      </c>
      <c r="CZ232" s="303">
        <v>1</v>
      </c>
      <c r="DA232" s="303">
        <v>0</v>
      </c>
      <c r="DB232" s="303">
        <v>1</v>
      </c>
      <c r="DC232" s="303">
        <v>0</v>
      </c>
      <c r="DD232" s="305">
        <v>0</v>
      </c>
      <c r="DE232" s="305">
        <v>0</v>
      </c>
      <c r="DF232" s="305">
        <v>0</v>
      </c>
      <c r="DG232" s="305">
        <v>0</v>
      </c>
      <c r="DH232" s="309">
        <v>0</v>
      </c>
      <c r="DI232" s="309">
        <v>1</v>
      </c>
      <c r="DJ232" s="309">
        <v>1</v>
      </c>
      <c r="DK232" s="309">
        <v>0</v>
      </c>
      <c r="DL232" s="298">
        <v>0</v>
      </c>
      <c r="DM232" s="298">
        <v>0</v>
      </c>
      <c r="DN232" s="298">
        <v>0</v>
      </c>
      <c r="DO232" s="298">
        <v>0</v>
      </c>
      <c r="DP232" s="306">
        <v>0</v>
      </c>
      <c r="DQ232" s="306">
        <v>0</v>
      </c>
      <c r="DR232" s="306">
        <v>0</v>
      </c>
      <c r="DS232" s="306">
        <v>0</v>
      </c>
      <c r="DT232" s="297">
        <v>0</v>
      </c>
      <c r="DU232" s="297">
        <v>0</v>
      </c>
      <c r="DV232" s="297">
        <v>0</v>
      </c>
      <c r="DW232" s="297">
        <v>0</v>
      </c>
      <c r="DX232" s="306">
        <v>0</v>
      </c>
      <c r="DY232" s="306">
        <v>0</v>
      </c>
      <c r="DZ232" s="306">
        <v>0</v>
      </c>
      <c r="EA232" s="306">
        <v>0</v>
      </c>
      <c r="EB232" s="307">
        <v>0</v>
      </c>
      <c r="EC232" s="307">
        <v>1</v>
      </c>
    </row>
    <row r="233" spans="1:136" x14ac:dyDescent="0.35">
      <c r="A233" s="294">
        <v>13546</v>
      </c>
      <c r="B233" s="343">
        <v>42450</v>
      </c>
      <c r="C233" s="344">
        <v>0.5</v>
      </c>
      <c r="D233" s="294">
        <v>0</v>
      </c>
      <c r="E233" s="294">
        <v>1</v>
      </c>
      <c r="F233" s="294">
        <v>42</v>
      </c>
      <c r="G233" s="294">
        <v>170</v>
      </c>
      <c r="H233" s="294">
        <v>95</v>
      </c>
      <c r="I233" s="294" t="s">
        <v>758</v>
      </c>
      <c r="J233" s="296">
        <v>1</v>
      </c>
      <c r="K233" s="296">
        <v>0</v>
      </c>
      <c r="L233" s="296">
        <v>0</v>
      </c>
      <c r="M233" s="297">
        <v>1</v>
      </c>
      <c r="N233" s="297">
        <v>0</v>
      </c>
      <c r="O233" s="297">
        <v>0</v>
      </c>
      <c r="P233" s="298">
        <v>0</v>
      </c>
      <c r="Q233" s="299">
        <v>0</v>
      </c>
      <c r="R233" s="299">
        <v>0</v>
      </c>
      <c r="S233" s="299">
        <v>1</v>
      </c>
      <c r="T233" s="299">
        <v>0</v>
      </c>
      <c r="U233" s="300">
        <v>0</v>
      </c>
      <c r="V233" s="300">
        <v>1</v>
      </c>
      <c r="W233" s="300">
        <v>0</v>
      </c>
      <c r="X233" s="300">
        <v>0</v>
      </c>
      <c r="Y233" s="300">
        <v>0</v>
      </c>
      <c r="Z233" s="300">
        <v>0</v>
      </c>
      <c r="AA233" s="300">
        <v>0</v>
      </c>
      <c r="AB233" s="300">
        <v>0</v>
      </c>
      <c r="AC233" s="305">
        <v>1</v>
      </c>
      <c r="AD233" s="305">
        <v>0</v>
      </c>
      <c r="AE233" s="305">
        <v>0</v>
      </c>
      <c r="AF233" s="305">
        <v>0</v>
      </c>
      <c r="AG233" s="305">
        <v>0</v>
      </c>
      <c r="AH233" s="303">
        <v>1</v>
      </c>
      <c r="AI233" s="303">
        <v>0</v>
      </c>
      <c r="AJ233" s="303">
        <v>0</v>
      </c>
      <c r="AK233" s="303">
        <v>0</v>
      </c>
      <c r="AL233" s="303">
        <v>0</v>
      </c>
      <c r="AM233" s="304">
        <v>1</v>
      </c>
      <c r="AN233" s="304">
        <v>0</v>
      </c>
      <c r="AO233" s="304">
        <v>0</v>
      </c>
      <c r="AP233" s="304">
        <v>0</v>
      </c>
      <c r="AQ233" s="300">
        <v>1</v>
      </c>
      <c r="AR233" s="300">
        <v>0</v>
      </c>
      <c r="AS233" s="300">
        <v>0</v>
      </c>
      <c r="AT233" s="305">
        <v>0</v>
      </c>
      <c r="AU233" s="305">
        <v>1</v>
      </c>
      <c r="AV233" s="305">
        <v>0</v>
      </c>
      <c r="AW233" s="306">
        <v>0</v>
      </c>
      <c r="AX233" s="306">
        <v>0</v>
      </c>
      <c r="AY233" s="306">
        <v>1</v>
      </c>
      <c r="AZ233" s="306">
        <v>0</v>
      </c>
      <c r="BA233" s="306">
        <v>0</v>
      </c>
      <c r="BB233" s="305">
        <v>1</v>
      </c>
      <c r="BC233" s="305">
        <v>0</v>
      </c>
      <c r="BD233" s="305">
        <v>0</v>
      </c>
      <c r="BE233" s="305">
        <v>0</v>
      </c>
      <c r="BF233" s="300">
        <v>0</v>
      </c>
      <c r="BG233" s="300">
        <v>0</v>
      </c>
      <c r="BH233" s="300">
        <v>0</v>
      </c>
      <c r="BI233" s="300">
        <v>0</v>
      </c>
      <c r="BJ233" s="300">
        <v>1</v>
      </c>
      <c r="BK233" s="297">
        <v>0</v>
      </c>
      <c r="BL233" s="297">
        <v>1</v>
      </c>
      <c r="BM233" s="297">
        <v>0</v>
      </c>
      <c r="BN233" s="297">
        <v>0</v>
      </c>
      <c r="BO233" s="297">
        <v>0</v>
      </c>
      <c r="BP233" s="297">
        <v>0</v>
      </c>
      <c r="BQ233" s="297">
        <v>0</v>
      </c>
      <c r="BR233" s="297">
        <v>0</v>
      </c>
      <c r="BS233" s="305">
        <v>1</v>
      </c>
      <c r="BT233" s="305">
        <v>0</v>
      </c>
      <c r="BU233" s="305">
        <v>0</v>
      </c>
      <c r="BV233" s="305">
        <v>0</v>
      </c>
      <c r="BW233" s="307">
        <v>1</v>
      </c>
      <c r="BX233" s="307">
        <v>0</v>
      </c>
      <c r="BY233" s="307">
        <v>0</v>
      </c>
      <c r="BZ233" s="307">
        <v>0</v>
      </c>
      <c r="CA233" s="307">
        <v>0</v>
      </c>
      <c r="CB233" s="307">
        <v>0</v>
      </c>
      <c r="CC233" s="307">
        <v>1</v>
      </c>
      <c r="CD233" s="300">
        <v>0</v>
      </c>
      <c r="CE233" s="300">
        <v>0</v>
      </c>
      <c r="CF233" s="300">
        <v>1</v>
      </c>
      <c r="CG233" s="300">
        <v>0</v>
      </c>
      <c r="CH233" s="300">
        <v>0</v>
      </c>
      <c r="CI233" s="304">
        <v>1</v>
      </c>
      <c r="CJ233" s="304">
        <v>0</v>
      </c>
      <c r="CK233" s="297">
        <v>0</v>
      </c>
      <c r="CL233" s="297">
        <v>0</v>
      </c>
      <c r="CM233" s="297">
        <v>1</v>
      </c>
      <c r="CN233" s="297">
        <v>0</v>
      </c>
      <c r="CO233" s="307">
        <v>1</v>
      </c>
      <c r="CP233" s="307">
        <v>0</v>
      </c>
      <c r="CQ233" s="307">
        <v>0</v>
      </c>
      <c r="CZ233" s="303">
        <v>1</v>
      </c>
      <c r="DA233" s="303">
        <v>0</v>
      </c>
      <c r="DB233" s="303">
        <v>0</v>
      </c>
      <c r="DC233" s="303">
        <v>1</v>
      </c>
      <c r="DD233" s="305">
        <v>0</v>
      </c>
      <c r="DE233" s="305">
        <v>0</v>
      </c>
      <c r="DF233" s="305">
        <v>0</v>
      </c>
      <c r="DG233" s="305">
        <v>0</v>
      </c>
      <c r="DH233" s="309">
        <v>0</v>
      </c>
      <c r="DI233" s="309">
        <v>0</v>
      </c>
      <c r="DJ233" s="309">
        <v>0</v>
      </c>
      <c r="DK233" s="309">
        <v>0</v>
      </c>
      <c r="DL233" s="298">
        <v>0</v>
      </c>
      <c r="DM233" s="298">
        <v>0</v>
      </c>
      <c r="DN233" s="298">
        <v>0</v>
      </c>
      <c r="DO233" s="298">
        <v>0</v>
      </c>
      <c r="DP233" s="306">
        <v>0</v>
      </c>
      <c r="DQ233" s="306">
        <v>0</v>
      </c>
      <c r="DR233" s="306">
        <v>0</v>
      </c>
      <c r="DS233" s="306">
        <v>0</v>
      </c>
      <c r="DT233" s="297">
        <v>0</v>
      </c>
      <c r="DU233" s="297">
        <v>0</v>
      </c>
      <c r="DV233" s="297">
        <v>0</v>
      </c>
      <c r="DW233" s="297">
        <v>0</v>
      </c>
      <c r="DX233" s="306">
        <v>0</v>
      </c>
      <c r="DY233" s="306">
        <v>0</v>
      </c>
      <c r="DZ233" s="306">
        <v>0</v>
      </c>
      <c r="EA233" s="306">
        <v>0</v>
      </c>
      <c r="EB233" s="307">
        <v>0</v>
      </c>
      <c r="EC233" s="307">
        <v>1</v>
      </c>
    </row>
    <row r="234" spans="1:136" x14ac:dyDescent="0.35">
      <c r="A234" s="294">
        <v>19588</v>
      </c>
      <c r="B234" s="343">
        <v>42451</v>
      </c>
      <c r="C234" s="344">
        <v>0.64236111111111105</v>
      </c>
      <c r="D234" s="294">
        <v>0</v>
      </c>
      <c r="E234" s="294">
        <v>1</v>
      </c>
      <c r="F234" s="294">
        <v>44</v>
      </c>
      <c r="G234" s="294">
        <v>176</v>
      </c>
      <c r="H234" s="294">
        <v>73</v>
      </c>
      <c r="I234" s="294" t="s">
        <v>795</v>
      </c>
      <c r="J234" s="296">
        <v>1</v>
      </c>
      <c r="K234" s="296">
        <v>0</v>
      </c>
      <c r="L234" s="296">
        <v>0</v>
      </c>
      <c r="M234" s="297">
        <v>0</v>
      </c>
      <c r="N234" s="297">
        <v>1</v>
      </c>
      <c r="O234" s="297">
        <v>0</v>
      </c>
      <c r="P234" s="298">
        <v>168</v>
      </c>
      <c r="Q234" s="299">
        <v>0</v>
      </c>
      <c r="R234" s="299">
        <v>0</v>
      </c>
      <c r="S234" s="299">
        <v>0</v>
      </c>
      <c r="T234" s="299">
        <v>1</v>
      </c>
      <c r="U234" s="300">
        <v>0</v>
      </c>
      <c r="V234" s="300">
        <v>1</v>
      </c>
      <c r="W234" s="300">
        <v>0</v>
      </c>
      <c r="X234" s="300">
        <v>0</v>
      </c>
      <c r="Y234" s="300">
        <v>0</v>
      </c>
      <c r="Z234" s="300">
        <v>0</v>
      </c>
      <c r="AA234" s="300">
        <v>0</v>
      </c>
      <c r="AB234" s="300">
        <v>0</v>
      </c>
      <c r="AC234" s="305">
        <v>0</v>
      </c>
      <c r="AD234" s="305">
        <v>0</v>
      </c>
      <c r="AE234" s="305">
        <v>0</v>
      </c>
      <c r="AF234" s="305">
        <v>0</v>
      </c>
      <c r="AG234" s="305">
        <v>1</v>
      </c>
      <c r="AH234" s="303">
        <v>1</v>
      </c>
      <c r="AI234" s="303">
        <v>0</v>
      </c>
      <c r="AJ234" s="303">
        <v>0</v>
      </c>
      <c r="AK234" s="303">
        <v>0</v>
      </c>
      <c r="AL234" s="303">
        <v>0</v>
      </c>
      <c r="AM234" s="304">
        <v>0</v>
      </c>
      <c r="AN234" s="304">
        <v>0</v>
      </c>
      <c r="AO234" s="304">
        <v>1</v>
      </c>
      <c r="AP234" s="304">
        <v>0</v>
      </c>
      <c r="AQ234" s="300">
        <v>0</v>
      </c>
      <c r="AR234" s="300">
        <v>0</v>
      </c>
      <c r="AS234" s="300">
        <v>1</v>
      </c>
      <c r="AT234" s="305">
        <v>0</v>
      </c>
      <c r="AU234" s="305">
        <v>1</v>
      </c>
      <c r="AV234" s="305">
        <v>0</v>
      </c>
      <c r="AW234" s="306">
        <v>0</v>
      </c>
      <c r="AX234" s="306">
        <v>0</v>
      </c>
      <c r="AY234" s="306">
        <v>0</v>
      </c>
      <c r="AZ234" s="306">
        <v>1</v>
      </c>
      <c r="BA234" s="306">
        <v>0</v>
      </c>
      <c r="BB234" s="305">
        <v>0</v>
      </c>
      <c r="BC234" s="305">
        <v>1</v>
      </c>
      <c r="BD234" s="305">
        <v>0</v>
      </c>
      <c r="BE234" s="305">
        <v>0</v>
      </c>
      <c r="BF234" s="300">
        <v>0</v>
      </c>
      <c r="BG234" s="300">
        <v>0</v>
      </c>
      <c r="BH234" s="300">
        <v>0</v>
      </c>
      <c r="BI234" s="300">
        <v>0</v>
      </c>
      <c r="BJ234" s="300">
        <v>1</v>
      </c>
      <c r="BK234" s="297">
        <v>0</v>
      </c>
      <c r="BL234" s="297">
        <v>0</v>
      </c>
      <c r="BM234" s="297">
        <v>0</v>
      </c>
      <c r="BN234" s="297">
        <v>1</v>
      </c>
      <c r="BO234" s="297">
        <v>0</v>
      </c>
      <c r="BP234" s="297">
        <v>0</v>
      </c>
      <c r="BQ234" s="297">
        <v>0</v>
      </c>
      <c r="BR234" s="297">
        <v>1</v>
      </c>
      <c r="BS234" s="305">
        <v>0</v>
      </c>
      <c r="BT234" s="305">
        <v>0</v>
      </c>
      <c r="BU234" s="305">
        <v>0</v>
      </c>
      <c r="BV234" s="305">
        <v>1</v>
      </c>
      <c r="BW234" s="307">
        <v>1</v>
      </c>
      <c r="BX234" s="307">
        <v>0</v>
      </c>
      <c r="BY234" s="307">
        <v>0</v>
      </c>
      <c r="BZ234" s="307">
        <v>0</v>
      </c>
      <c r="CA234" s="307">
        <v>0</v>
      </c>
      <c r="CB234" s="307">
        <v>0</v>
      </c>
      <c r="CC234" s="307">
        <v>1</v>
      </c>
      <c r="CD234" s="300">
        <v>1</v>
      </c>
      <c r="CE234" s="300">
        <v>0</v>
      </c>
      <c r="CF234" s="300">
        <v>0</v>
      </c>
      <c r="CG234" s="300">
        <v>0</v>
      </c>
      <c r="CH234" s="300">
        <v>0</v>
      </c>
      <c r="CI234" s="304">
        <v>1</v>
      </c>
      <c r="CJ234" s="304">
        <v>0</v>
      </c>
      <c r="CK234" s="297">
        <v>0</v>
      </c>
      <c r="CL234" s="297">
        <v>1</v>
      </c>
      <c r="CM234" s="297">
        <v>0</v>
      </c>
      <c r="CN234" s="297">
        <v>0</v>
      </c>
      <c r="CO234" s="307">
        <v>1</v>
      </c>
      <c r="CP234" s="307">
        <v>0</v>
      </c>
      <c r="CQ234" s="307">
        <v>0</v>
      </c>
      <c r="CZ234" s="303">
        <v>0</v>
      </c>
      <c r="DA234" s="303">
        <v>0</v>
      </c>
      <c r="DB234" s="303">
        <v>0</v>
      </c>
      <c r="DC234" s="303">
        <v>0</v>
      </c>
      <c r="DD234" s="305">
        <v>0</v>
      </c>
      <c r="DE234" s="305">
        <v>0</v>
      </c>
      <c r="DF234" s="305">
        <v>0</v>
      </c>
      <c r="DG234" s="305">
        <v>0</v>
      </c>
      <c r="DH234" s="309">
        <v>1</v>
      </c>
      <c r="DI234" s="309">
        <v>0</v>
      </c>
      <c r="DJ234" s="309">
        <v>0</v>
      </c>
      <c r="DK234" s="309">
        <v>1</v>
      </c>
      <c r="DL234" s="298">
        <v>0</v>
      </c>
      <c r="DM234" s="298">
        <v>0</v>
      </c>
      <c r="DN234" s="298">
        <v>0</v>
      </c>
      <c r="DO234" s="298">
        <v>0</v>
      </c>
      <c r="DP234" s="306">
        <v>0</v>
      </c>
      <c r="DQ234" s="306">
        <v>0</v>
      </c>
      <c r="DR234" s="306">
        <v>0</v>
      </c>
      <c r="DS234" s="306">
        <v>0</v>
      </c>
      <c r="DT234" s="297">
        <v>0</v>
      </c>
      <c r="DU234" s="297">
        <v>0</v>
      </c>
      <c r="DV234" s="297">
        <v>0</v>
      </c>
      <c r="DW234" s="297">
        <v>0</v>
      </c>
      <c r="DX234" s="306">
        <v>0</v>
      </c>
      <c r="DY234" s="306">
        <v>0</v>
      </c>
      <c r="DZ234" s="306">
        <v>0</v>
      </c>
      <c r="EA234" s="306">
        <v>0</v>
      </c>
      <c r="EB234" s="307">
        <v>0</v>
      </c>
      <c r="EC234" s="307">
        <v>1</v>
      </c>
    </row>
    <row r="235" spans="1:136" x14ac:dyDescent="0.35">
      <c r="A235" s="294">
        <v>19478</v>
      </c>
      <c r="B235" s="343">
        <v>42450</v>
      </c>
      <c r="C235" s="344">
        <v>0.47916666666666669</v>
      </c>
      <c r="D235" s="294">
        <v>1</v>
      </c>
      <c r="E235" s="294">
        <v>0</v>
      </c>
      <c r="F235" s="294">
        <v>43</v>
      </c>
      <c r="G235" s="294">
        <v>163</v>
      </c>
      <c r="H235" s="294">
        <v>60</v>
      </c>
      <c r="I235" s="294" t="s">
        <v>758</v>
      </c>
      <c r="J235" s="296">
        <v>1</v>
      </c>
      <c r="K235" s="296">
        <v>0</v>
      </c>
      <c r="L235" s="296">
        <v>0</v>
      </c>
      <c r="M235" s="297">
        <v>0</v>
      </c>
      <c r="N235" s="297">
        <v>1</v>
      </c>
      <c r="O235" s="297">
        <v>0</v>
      </c>
      <c r="P235" s="298">
        <v>150</v>
      </c>
      <c r="Q235" s="299">
        <v>0</v>
      </c>
      <c r="R235" s="299">
        <v>0</v>
      </c>
      <c r="S235" s="299">
        <v>0</v>
      </c>
      <c r="T235" s="299">
        <v>1</v>
      </c>
      <c r="U235" s="300">
        <v>0</v>
      </c>
      <c r="V235" s="300">
        <v>0</v>
      </c>
      <c r="W235" s="300">
        <v>0</v>
      </c>
      <c r="X235" s="300">
        <v>1</v>
      </c>
      <c r="Y235" s="300">
        <v>0</v>
      </c>
      <c r="Z235" s="300">
        <v>0</v>
      </c>
      <c r="AA235" s="300">
        <v>0</v>
      </c>
      <c r="AB235" s="300">
        <v>0</v>
      </c>
      <c r="AC235" s="305">
        <v>1</v>
      </c>
      <c r="AD235" s="305">
        <v>0</v>
      </c>
      <c r="AE235" s="305">
        <v>0</v>
      </c>
      <c r="AF235" s="305">
        <v>0</v>
      </c>
      <c r="AG235" s="305">
        <v>0</v>
      </c>
      <c r="AH235" s="303">
        <v>1</v>
      </c>
      <c r="AI235" s="303">
        <v>0</v>
      </c>
      <c r="AJ235" s="303">
        <v>0</v>
      </c>
      <c r="AK235" s="303">
        <v>0</v>
      </c>
      <c r="AL235" s="303">
        <v>0</v>
      </c>
      <c r="AM235" s="304">
        <v>1</v>
      </c>
      <c r="AN235" s="304">
        <v>0</v>
      </c>
      <c r="AO235" s="304">
        <v>0</v>
      </c>
      <c r="AP235" s="304">
        <v>0</v>
      </c>
      <c r="AQ235" s="300">
        <v>1</v>
      </c>
      <c r="AR235" s="300">
        <v>0</v>
      </c>
      <c r="AS235" s="300">
        <v>0</v>
      </c>
      <c r="AT235" s="305">
        <v>1</v>
      </c>
      <c r="AU235" s="305">
        <v>0</v>
      </c>
      <c r="AV235" s="305">
        <v>0</v>
      </c>
      <c r="AW235" s="306">
        <v>0</v>
      </c>
      <c r="AX235" s="306">
        <v>0</v>
      </c>
      <c r="AY235" s="306">
        <v>0</v>
      </c>
      <c r="AZ235" s="306">
        <v>1</v>
      </c>
      <c r="BA235" s="306">
        <v>0</v>
      </c>
      <c r="BB235" s="305">
        <v>1</v>
      </c>
      <c r="BC235" s="305">
        <v>0</v>
      </c>
      <c r="BD235" s="305">
        <v>0</v>
      </c>
      <c r="BE235" s="305">
        <v>0</v>
      </c>
      <c r="BF235" s="300">
        <v>0</v>
      </c>
      <c r="BG235" s="300">
        <v>0</v>
      </c>
      <c r="BH235" s="300">
        <v>0</v>
      </c>
      <c r="BI235" s="300">
        <v>0</v>
      </c>
      <c r="BJ235" s="300">
        <v>1</v>
      </c>
      <c r="BK235" s="297">
        <v>0</v>
      </c>
      <c r="BL235" s="297">
        <v>0</v>
      </c>
      <c r="BM235" s="297">
        <v>0</v>
      </c>
      <c r="BN235" s="297">
        <v>0</v>
      </c>
      <c r="BO235" s="297">
        <v>1</v>
      </c>
      <c r="BP235" s="297">
        <v>0</v>
      </c>
      <c r="BQ235" s="297">
        <v>0</v>
      </c>
      <c r="BR235" s="297">
        <v>0</v>
      </c>
      <c r="BS235" s="305">
        <v>0</v>
      </c>
      <c r="BT235" s="305">
        <v>0</v>
      </c>
      <c r="BU235" s="305">
        <v>0</v>
      </c>
      <c r="BV235" s="305">
        <v>0</v>
      </c>
      <c r="BW235" s="307">
        <v>0</v>
      </c>
      <c r="BX235" s="307">
        <v>0</v>
      </c>
      <c r="BY235" s="307">
        <v>0</v>
      </c>
      <c r="BZ235" s="307">
        <v>0</v>
      </c>
      <c r="CA235" s="307">
        <v>1</v>
      </c>
      <c r="CB235" s="307">
        <v>1</v>
      </c>
      <c r="CC235" s="307">
        <v>0</v>
      </c>
      <c r="CD235" s="300">
        <v>0</v>
      </c>
      <c r="CE235" s="300">
        <v>1</v>
      </c>
      <c r="CF235" s="300">
        <v>0</v>
      </c>
      <c r="CG235" s="300">
        <v>0</v>
      </c>
      <c r="CH235" s="300">
        <v>0</v>
      </c>
      <c r="CI235" s="304">
        <v>1</v>
      </c>
      <c r="CJ235" s="304">
        <v>0</v>
      </c>
      <c r="CK235" s="297">
        <v>0</v>
      </c>
      <c r="CL235" s="297">
        <v>0</v>
      </c>
      <c r="CM235" s="297">
        <v>0</v>
      </c>
      <c r="CN235" s="297">
        <v>1</v>
      </c>
      <c r="CO235" s="307">
        <v>0</v>
      </c>
      <c r="CP235" s="307">
        <v>1</v>
      </c>
      <c r="CQ235" s="307">
        <v>0</v>
      </c>
      <c r="CR235" s="307">
        <v>0</v>
      </c>
      <c r="CS235" s="307">
        <v>1</v>
      </c>
      <c r="CT235" s="307">
        <v>0</v>
      </c>
      <c r="CU235" s="307">
        <v>0</v>
      </c>
      <c r="CV235" s="307">
        <v>0</v>
      </c>
      <c r="CW235" s="307">
        <v>0</v>
      </c>
      <c r="CX235" s="305">
        <v>0</v>
      </c>
      <c r="CY235" s="305">
        <v>1</v>
      </c>
      <c r="CZ235" s="303">
        <v>1</v>
      </c>
      <c r="DA235" s="303">
        <v>0</v>
      </c>
      <c r="DB235" s="303">
        <v>0</v>
      </c>
      <c r="DC235" s="303">
        <v>1</v>
      </c>
      <c r="DD235" s="305">
        <v>0</v>
      </c>
      <c r="DE235" s="305">
        <v>0</v>
      </c>
      <c r="DF235" s="305">
        <v>0</v>
      </c>
      <c r="DG235" s="305">
        <v>0</v>
      </c>
      <c r="DH235" s="309">
        <v>0</v>
      </c>
      <c r="DI235" s="309">
        <v>0</v>
      </c>
      <c r="DJ235" s="309">
        <v>0</v>
      </c>
      <c r="DK235" s="309">
        <v>0</v>
      </c>
      <c r="DL235" s="298">
        <v>0</v>
      </c>
      <c r="DN235" s="298">
        <v>0</v>
      </c>
      <c r="DO235" s="298">
        <v>0</v>
      </c>
      <c r="DP235" s="306">
        <v>0</v>
      </c>
      <c r="DQ235" s="306">
        <v>0</v>
      </c>
      <c r="DR235" s="306">
        <v>0</v>
      </c>
      <c r="DS235" s="306">
        <v>0</v>
      </c>
      <c r="DT235" s="297">
        <v>0</v>
      </c>
      <c r="DU235" s="297">
        <v>0</v>
      </c>
      <c r="DV235" s="297">
        <v>0</v>
      </c>
      <c r="DW235" s="297">
        <v>0</v>
      </c>
      <c r="DX235" s="306">
        <v>0</v>
      </c>
      <c r="DY235" s="306">
        <v>0</v>
      </c>
      <c r="DZ235" s="306">
        <v>0</v>
      </c>
      <c r="EA235" s="306">
        <v>0</v>
      </c>
      <c r="EB235" s="307">
        <v>0</v>
      </c>
      <c r="EC235" s="307">
        <v>1</v>
      </c>
    </row>
    <row r="236" spans="1:136" x14ac:dyDescent="0.35">
      <c r="A236" s="294">
        <v>19551</v>
      </c>
      <c r="B236" s="343">
        <v>42451</v>
      </c>
      <c r="C236" s="344">
        <v>0.54166666666666663</v>
      </c>
      <c r="D236" s="294">
        <v>0</v>
      </c>
      <c r="E236" s="294">
        <v>1</v>
      </c>
      <c r="F236" s="294">
        <v>35</v>
      </c>
      <c r="G236" s="294">
        <v>174</v>
      </c>
      <c r="H236" s="294">
        <v>80</v>
      </c>
      <c r="I236" s="294" t="s">
        <v>758</v>
      </c>
      <c r="J236" s="296">
        <v>1</v>
      </c>
      <c r="K236" s="296">
        <v>0</v>
      </c>
      <c r="L236" s="296">
        <v>0</v>
      </c>
      <c r="M236" s="297">
        <v>0</v>
      </c>
      <c r="N236" s="297">
        <v>1</v>
      </c>
      <c r="O236" s="297">
        <v>0</v>
      </c>
      <c r="P236" s="298">
        <v>0</v>
      </c>
      <c r="Q236" s="299">
        <v>1</v>
      </c>
      <c r="R236" s="299">
        <v>0</v>
      </c>
      <c r="S236" s="299">
        <v>0</v>
      </c>
      <c r="T236" s="299">
        <v>0</v>
      </c>
      <c r="U236" s="300">
        <v>0</v>
      </c>
      <c r="V236" s="300">
        <v>1</v>
      </c>
      <c r="W236" s="300">
        <v>0</v>
      </c>
      <c r="X236" s="300">
        <v>0</v>
      </c>
      <c r="Y236" s="300">
        <v>0</v>
      </c>
      <c r="Z236" s="300">
        <v>0</v>
      </c>
      <c r="AA236" s="300">
        <v>0</v>
      </c>
      <c r="AB236" s="300">
        <v>0</v>
      </c>
      <c r="AC236" s="305">
        <v>0</v>
      </c>
      <c r="AD236" s="305">
        <v>0</v>
      </c>
      <c r="AE236" s="305">
        <v>1</v>
      </c>
      <c r="AF236" s="305">
        <v>0</v>
      </c>
      <c r="AG236" s="305">
        <v>0</v>
      </c>
      <c r="AH236" s="303">
        <v>0</v>
      </c>
      <c r="AI236" s="303">
        <v>1</v>
      </c>
      <c r="AJ236" s="303">
        <v>0</v>
      </c>
      <c r="AK236" s="303">
        <v>0</v>
      </c>
      <c r="AL236" s="303">
        <v>0</v>
      </c>
      <c r="AM236" s="304">
        <v>0</v>
      </c>
      <c r="AN236" s="304">
        <v>1</v>
      </c>
      <c r="AO236" s="304">
        <v>0</v>
      </c>
      <c r="AP236" s="304">
        <v>0</v>
      </c>
      <c r="AQ236" s="300">
        <v>1</v>
      </c>
      <c r="AR236" s="300">
        <v>0</v>
      </c>
      <c r="AS236" s="300">
        <v>0</v>
      </c>
      <c r="AT236" s="305">
        <v>0</v>
      </c>
      <c r="AU236" s="305">
        <v>1</v>
      </c>
      <c r="AV236" s="305">
        <v>0</v>
      </c>
      <c r="AW236" s="306">
        <v>0</v>
      </c>
      <c r="AX236" s="306">
        <v>0</v>
      </c>
      <c r="AY236" s="306">
        <v>1</v>
      </c>
      <c r="AZ236" s="306">
        <v>0</v>
      </c>
      <c r="BA236" s="306">
        <v>0</v>
      </c>
      <c r="BB236" s="305">
        <v>1</v>
      </c>
      <c r="BC236" s="305">
        <v>0</v>
      </c>
      <c r="BD236" s="305">
        <v>0</v>
      </c>
      <c r="BE236" s="305">
        <v>0</v>
      </c>
      <c r="BF236" s="300">
        <v>0</v>
      </c>
      <c r="BG236" s="300">
        <v>0</v>
      </c>
      <c r="BH236" s="300">
        <v>1</v>
      </c>
      <c r="BI236" s="300">
        <v>0</v>
      </c>
      <c r="BJ236" s="300">
        <v>0</v>
      </c>
      <c r="BK236" s="297">
        <v>0</v>
      </c>
      <c r="BL236" s="297">
        <v>0</v>
      </c>
      <c r="BM236" s="297">
        <v>0</v>
      </c>
      <c r="BN236" s="297">
        <v>0</v>
      </c>
      <c r="BO236" s="297">
        <v>1</v>
      </c>
      <c r="BP236" s="297">
        <v>0</v>
      </c>
      <c r="BQ236" s="297">
        <v>0</v>
      </c>
      <c r="BR236" s="297">
        <v>0</v>
      </c>
      <c r="BS236" s="305">
        <v>1</v>
      </c>
      <c r="BT236" s="305">
        <v>0</v>
      </c>
      <c r="BU236" s="305">
        <v>0</v>
      </c>
      <c r="BV236" s="305">
        <v>0</v>
      </c>
      <c r="BW236" s="307">
        <v>0</v>
      </c>
      <c r="BX236" s="307">
        <v>1</v>
      </c>
      <c r="BY236" s="307">
        <v>0</v>
      </c>
      <c r="BZ236" s="307">
        <v>0</v>
      </c>
      <c r="CA236" s="307">
        <v>0</v>
      </c>
      <c r="CB236" s="307">
        <v>0</v>
      </c>
      <c r="CC236" s="307">
        <v>1</v>
      </c>
      <c r="CD236" s="300">
        <v>0</v>
      </c>
      <c r="CE236" s="300">
        <v>0</v>
      </c>
      <c r="CF236" s="300">
        <v>1</v>
      </c>
      <c r="CG236" s="300">
        <v>0</v>
      </c>
      <c r="CH236" s="300">
        <v>0</v>
      </c>
      <c r="CI236" s="304">
        <v>1</v>
      </c>
      <c r="CJ236" s="304">
        <v>0</v>
      </c>
      <c r="CK236" s="297">
        <v>0</v>
      </c>
      <c r="CL236" s="297">
        <v>0</v>
      </c>
      <c r="CM236" s="297">
        <v>1</v>
      </c>
      <c r="CN236" s="297">
        <v>0</v>
      </c>
      <c r="CO236" s="307">
        <v>1</v>
      </c>
      <c r="CP236" s="307">
        <v>0</v>
      </c>
      <c r="CQ236" s="307">
        <v>0</v>
      </c>
      <c r="CZ236" s="303">
        <v>0</v>
      </c>
      <c r="DA236" s="303">
        <v>1</v>
      </c>
      <c r="DB236" s="303">
        <v>1</v>
      </c>
      <c r="DC236" s="303">
        <v>0</v>
      </c>
      <c r="DD236" s="305">
        <v>0</v>
      </c>
      <c r="DE236" s="305">
        <v>0</v>
      </c>
      <c r="DF236" s="305">
        <v>0</v>
      </c>
      <c r="DG236" s="305">
        <v>0</v>
      </c>
      <c r="DH236" s="309">
        <v>0</v>
      </c>
      <c r="DI236" s="309">
        <v>0</v>
      </c>
      <c r="DJ236" s="309">
        <v>0</v>
      </c>
      <c r="DK236" s="309">
        <v>0</v>
      </c>
      <c r="DL236" s="298">
        <v>0</v>
      </c>
      <c r="DM236" s="298">
        <v>0</v>
      </c>
      <c r="DN236" s="298">
        <v>0</v>
      </c>
      <c r="DO236" s="298">
        <v>0</v>
      </c>
      <c r="DP236" s="306">
        <v>0</v>
      </c>
      <c r="DQ236" s="306">
        <v>0</v>
      </c>
      <c r="DR236" s="306">
        <v>0</v>
      </c>
      <c r="DS236" s="306">
        <v>0</v>
      </c>
      <c r="DT236" s="297">
        <v>0</v>
      </c>
      <c r="DU236" s="297">
        <v>0</v>
      </c>
      <c r="DV236" s="297">
        <v>0</v>
      </c>
      <c r="DW236" s="297">
        <v>0</v>
      </c>
      <c r="DX236" s="306">
        <v>0</v>
      </c>
      <c r="DY236" s="306">
        <v>0</v>
      </c>
      <c r="DZ236" s="306">
        <v>0</v>
      </c>
      <c r="EA236" s="306">
        <v>0</v>
      </c>
      <c r="EB236" s="307">
        <v>0</v>
      </c>
      <c r="EC236" s="307">
        <v>1</v>
      </c>
    </row>
    <row r="237" spans="1:136" x14ac:dyDescent="0.35">
      <c r="A237" s="294">
        <v>19476</v>
      </c>
      <c r="B237" s="343">
        <v>42450</v>
      </c>
      <c r="C237" s="344">
        <v>0.45833333333333331</v>
      </c>
      <c r="D237" s="294">
        <v>1</v>
      </c>
      <c r="E237" s="294">
        <v>0</v>
      </c>
      <c r="F237" s="294">
        <v>43</v>
      </c>
      <c r="G237" s="294">
        <v>163</v>
      </c>
      <c r="H237" s="294">
        <v>72</v>
      </c>
      <c r="I237" s="294" t="s">
        <v>758</v>
      </c>
      <c r="J237" s="296">
        <v>1</v>
      </c>
      <c r="K237" s="296">
        <v>0</v>
      </c>
      <c r="L237" s="296">
        <v>0</v>
      </c>
      <c r="M237" s="297">
        <v>0</v>
      </c>
      <c r="N237" s="297">
        <v>1</v>
      </c>
      <c r="O237" s="297">
        <v>0</v>
      </c>
      <c r="P237" s="298">
        <v>0</v>
      </c>
      <c r="Q237" s="299">
        <v>0</v>
      </c>
      <c r="R237" s="299">
        <v>0</v>
      </c>
      <c r="S237" s="299">
        <v>0</v>
      </c>
      <c r="T237" s="299">
        <v>1</v>
      </c>
      <c r="U237" s="300">
        <v>0</v>
      </c>
      <c r="V237" s="300">
        <v>0</v>
      </c>
      <c r="W237" s="300">
        <v>1</v>
      </c>
      <c r="X237" s="300">
        <v>0</v>
      </c>
      <c r="Y237" s="300">
        <v>0</v>
      </c>
      <c r="Z237" s="300">
        <v>0</v>
      </c>
      <c r="AA237" s="300">
        <v>0</v>
      </c>
      <c r="AB237" s="300">
        <v>0</v>
      </c>
      <c r="AC237" s="305">
        <v>1</v>
      </c>
      <c r="AD237" s="305">
        <v>0</v>
      </c>
      <c r="AE237" s="305">
        <v>0</v>
      </c>
      <c r="AF237" s="305">
        <v>0</v>
      </c>
      <c r="AG237" s="305">
        <v>0</v>
      </c>
      <c r="AH237" s="303">
        <v>0</v>
      </c>
      <c r="AI237" s="303">
        <v>0</v>
      </c>
      <c r="AJ237" s="303">
        <v>0</v>
      </c>
      <c r="AK237" s="303">
        <v>1</v>
      </c>
      <c r="AL237" s="303">
        <v>0</v>
      </c>
      <c r="AM237" s="304">
        <v>0</v>
      </c>
      <c r="AN237" s="304">
        <v>1</v>
      </c>
      <c r="AO237" s="304">
        <v>0</v>
      </c>
      <c r="AP237" s="304">
        <v>0</v>
      </c>
      <c r="AQ237" s="300">
        <v>1</v>
      </c>
      <c r="AR237" s="300">
        <v>0</v>
      </c>
      <c r="AS237" s="300">
        <v>0</v>
      </c>
      <c r="AT237" s="305">
        <v>1</v>
      </c>
      <c r="AU237" s="305">
        <v>0</v>
      </c>
      <c r="AV237" s="305">
        <v>0</v>
      </c>
      <c r="AW237" s="306">
        <v>0</v>
      </c>
      <c r="AX237" s="306">
        <v>0</v>
      </c>
      <c r="AY237" s="306">
        <v>0</v>
      </c>
      <c r="AZ237" s="306">
        <v>1</v>
      </c>
      <c r="BA237" s="306">
        <v>0</v>
      </c>
      <c r="BB237" s="305">
        <v>1</v>
      </c>
      <c r="BC237" s="305">
        <v>0</v>
      </c>
      <c r="BD237" s="305">
        <v>0</v>
      </c>
      <c r="BE237" s="305">
        <v>0</v>
      </c>
      <c r="BF237" s="300">
        <v>0</v>
      </c>
      <c r="BG237" s="300">
        <v>0</v>
      </c>
      <c r="BH237" s="300">
        <v>0</v>
      </c>
      <c r="BI237" s="300">
        <v>1</v>
      </c>
      <c r="BJ237" s="300">
        <v>0</v>
      </c>
      <c r="BK237" s="297">
        <v>0</v>
      </c>
      <c r="BL237" s="297">
        <v>0</v>
      </c>
      <c r="BM237" s="297">
        <v>1</v>
      </c>
      <c r="BN237" s="297">
        <v>0</v>
      </c>
      <c r="BO237" s="297">
        <v>0</v>
      </c>
      <c r="BP237" s="297">
        <v>0</v>
      </c>
      <c r="BQ237" s="297">
        <v>0</v>
      </c>
      <c r="BR237" s="297">
        <v>0</v>
      </c>
      <c r="BS237" s="305">
        <v>1</v>
      </c>
      <c r="BT237" s="305">
        <v>0</v>
      </c>
      <c r="BU237" s="305">
        <v>0</v>
      </c>
      <c r="BV237" s="305">
        <v>0</v>
      </c>
      <c r="BW237" s="307">
        <v>0</v>
      </c>
      <c r="BX237" s="307">
        <v>1</v>
      </c>
      <c r="BY237" s="307">
        <v>0</v>
      </c>
      <c r="BZ237" s="307">
        <v>0</v>
      </c>
      <c r="CA237" s="307">
        <v>0</v>
      </c>
      <c r="CB237" s="307">
        <v>0</v>
      </c>
      <c r="CC237" s="307">
        <v>1</v>
      </c>
      <c r="CD237" s="300">
        <v>0</v>
      </c>
      <c r="CE237" s="300">
        <v>0</v>
      </c>
      <c r="CF237" s="300">
        <v>0</v>
      </c>
      <c r="CG237" s="300">
        <v>1</v>
      </c>
      <c r="CH237" s="300">
        <v>0</v>
      </c>
      <c r="CI237" s="304">
        <v>1</v>
      </c>
      <c r="CJ237" s="304">
        <v>0</v>
      </c>
      <c r="CK237" s="297">
        <v>0</v>
      </c>
      <c r="CL237" s="297">
        <v>0</v>
      </c>
      <c r="CM237" s="297">
        <v>0</v>
      </c>
      <c r="CN237" s="297">
        <v>1</v>
      </c>
      <c r="CO237" s="307">
        <v>0</v>
      </c>
      <c r="CP237" s="307">
        <v>1</v>
      </c>
      <c r="CQ237" s="307">
        <v>0</v>
      </c>
      <c r="CR237" s="307">
        <v>1</v>
      </c>
      <c r="CS237" s="307">
        <v>0</v>
      </c>
      <c r="CT237" s="307">
        <v>0</v>
      </c>
      <c r="CU237" s="307">
        <v>0</v>
      </c>
      <c r="CV237" s="307">
        <v>0</v>
      </c>
      <c r="CW237" s="307">
        <v>0</v>
      </c>
      <c r="CX237" s="305">
        <v>0</v>
      </c>
      <c r="CY237" s="305">
        <v>1</v>
      </c>
      <c r="CZ237" s="303">
        <v>0</v>
      </c>
      <c r="DA237" s="303">
        <v>1</v>
      </c>
      <c r="DB237" s="303">
        <v>0</v>
      </c>
      <c r="DC237" s="303">
        <v>1</v>
      </c>
      <c r="DD237" s="305">
        <v>0</v>
      </c>
      <c r="DE237" s="305">
        <v>0</v>
      </c>
      <c r="DF237" s="305">
        <v>0</v>
      </c>
      <c r="DG237" s="305">
        <v>0</v>
      </c>
      <c r="DH237" s="309">
        <v>0</v>
      </c>
      <c r="DI237" s="309">
        <v>1</v>
      </c>
      <c r="DJ237" s="309">
        <v>0</v>
      </c>
      <c r="DK237" s="309">
        <v>1</v>
      </c>
      <c r="DL237" s="298">
        <v>0</v>
      </c>
      <c r="DM237" s="298">
        <v>0</v>
      </c>
      <c r="DN237" s="298">
        <v>0</v>
      </c>
      <c r="DO237" s="298">
        <v>0</v>
      </c>
      <c r="DP237" s="306">
        <v>0</v>
      </c>
      <c r="DQ237" s="306">
        <v>0</v>
      </c>
      <c r="DR237" s="306">
        <v>0</v>
      </c>
      <c r="DS237" s="306">
        <v>0</v>
      </c>
      <c r="DT237" s="297">
        <v>0</v>
      </c>
      <c r="DU237" s="297">
        <v>0</v>
      </c>
      <c r="DV237" s="297">
        <v>0</v>
      </c>
      <c r="DW237" s="297">
        <v>0</v>
      </c>
      <c r="DX237" s="306">
        <v>0</v>
      </c>
      <c r="DY237" s="306">
        <v>0</v>
      </c>
      <c r="DZ237" s="306">
        <v>0</v>
      </c>
      <c r="EA237" s="306">
        <v>0</v>
      </c>
      <c r="EB237" s="307">
        <v>0</v>
      </c>
      <c r="EC237" s="307">
        <v>1</v>
      </c>
    </row>
    <row r="238" spans="1:136" x14ac:dyDescent="0.35">
      <c r="A238" s="294">
        <v>19435</v>
      </c>
      <c r="B238" s="343">
        <v>42449</v>
      </c>
      <c r="C238" s="344">
        <v>0.45833333333333331</v>
      </c>
      <c r="D238" s="294">
        <v>1</v>
      </c>
      <c r="E238" s="294">
        <v>0</v>
      </c>
      <c r="F238" s="294">
        <v>53</v>
      </c>
      <c r="G238" s="294">
        <v>161</v>
      </c>
      <c r="H238" s="294">
        <v>60</v>
      </c>
      <c r="I238" s="294" t="s">
        <v>758</v>
      </c>
      <c r="J238" s="296">
        <v>1</v>
      </c>
      <c r="K238" s="296">
        <v>0</v>
      </c>
      <c r="L238" s="296">
        <v>0</v>
      </c>
      <c r="M238" s="297">
        <v>1</v>
      </c>
      <c r="N238" s="297">
        <v>0</v>
      </c>
      <c r="O238" s="297">
        <v>0</v>
      </c>
      <c r="P238" s="298">
        <v>165</v>
      </c>
      <c r="Q238" s="299">
        <v>0</v>
      </c>
      <c r="R238" s="299">
        <v>0</v>
      </c>
      <c r="S238" s="299">
        <v>0</v>
      </c>
      <c r="T238" s="299">
        <v>1</v>
      </c>
      <c r="U238" s="300">
        <v>1</v>
      </c>
      <c r="V238" s="300">
        <v>0</v>
      </c>
      <c r="W238" s="300">
        <v>0</v>
      </c>
      <c r="X238" s="300">
        <v>0</v>
      </c>
      <c r="Y238" s="300">
        <v>0</v>
      </c>
      <c r="Z238" s="300">
        <v>0</v>
      </c>
      <c r="AA238" s="300">
        <v>0</v>
      </c>
      <c r="AB238" s="300">
        <v>0</v>
      </c>
      <c r="AC238" s="305">
        <v>1</v>
      </c>
      <c r="AD238" s="305">
        <v>0</v>
      </c>
      <c r="AE238" s="305">
        <v>0</v>
      </c>
      <c r="AF238" s="305">
        <v>0</v>
      </c>
      <c r="AG238" s="305">
        <v>0</v>
      </c>
      <c r="AH238" s="303">
        <v>1</v>
      </c>
      <c r="AI238" s="303">
        <v>0</v>
      </c>
      <c r="AJ238" s="303">
        <v>0</v>
      </c>
      <c r="AK238" s="303">
        <v>0</v>
      </c>
      <c r="AL238" s="303">
        <v>0</v>
      </c>
      <c r="AM238" s="304">
        <v>1</v>
      </c>
      <c r="AN238" s="304">
        <v>0</v>
      </c>
      <c r="AO238" s="304">
        <v>0</v>
      </c>
      <c r="AP238" s="304">
        <v>0</v>
      </c>
      <c r="AQ238" s="300">
        <v>0</v>
      </c>
      <c r="AR238" s="300">
        <v>1</v>
      </c>
      <c r="AS238" s="300">
        <v>0</v>
      </c>
      <c r="AT238" s="305">
        <v>1</v>
      </c>
      <c r="AU238" s="305">
        <v>0</v>
      </c>
      <c r="AV238" s="305">
        <v>0</v>
      </c>
      <c r="AW238" s="306">
        <v>0</v>
      </c>
      <c r="AX238" s="306">
        <v>0</v>
      </c>
      <c r="AY238" s="306">
        <v>1</v>
      </c>
      <c r="AZ238" s="306">
        <v>0</v>
      </c>
      <c r="BA238" s="306">
        <v>0</v>
      </c>
      <c r="BB238" s="305">
        <v>1</v>
      </c>
      <c r="BC238" s="305">
        <v>0</v>
      </c>
      <c r="BD238" s="305">
        <v>0</v>
      </c>
      <c r="BE238" s="305">
        <v>0</v>
      </c>
      <c r="BF238" s="300">
        <v>0</v>
      </c>
      <c r="BG238" s="300">
        <v>0</v>
      </c>
      <c r="BH238" s="300">
        <v>0</v>
      </c>
      <c r="BI238" s="300">
        <v>1</v>
      </c>
      <c r="BJ238" s="300">
        <v>0</v>
      </c>
      <c r="BK238" s="297">
        <v>0</v>
      </c>
      <c r="BL238" s="297">
        <v>0</v>
      </c>
      <c r="BM238" s="297">
        <v>0</v>
      </c>
      <c r="BN238" s="297">
        <v>0</v>
      </c>
      <c r="BO238" s="297">
        <v>1</v>
      </c>
      <c r="BP238" s="297">
        <v>0</v>
      </c>
      <c r="BQ238" s="297">
        <v>0</v>
      </c>
      <c r="BR238" s="297">
        <v>0</v>
      </c>
      <c r="BS238" s="305">
        <v>0</v>
      </c>
      <c r="BT238" s="305">
        <v>1</v>
      </c>
      <c r="BU238" s="305">
        <v>0</v>
      </c>
      <c r="BV238" s="305">
        <v>0</v>
      </c>
      <c r="BW238" s="307">
        <v>1</v>
      </c>
      <c r="BX238" s="307">
        <v>0</v>
      </c>
      <c r="BY238" s="307">
        <v>0</v>
      </c>
      <c r="BZ238" s="307">
        <v>0</v>
      </c>
      <c r="CA238" s="307">
        <v>0</v>
      </c>
      <c r="CB238" s="307">
        <v>1</v>
      </c>
      <c r="CC238" s="307">
        <v>0</v>
      </c>
      <c r="CD238" s="300">
        <v>0</v>
      </c>
      <c r="CE238" s="300">
        <v>0</v>
      </c>
      <c r="CF238" s="300">
        <v>1</v>
      </c>
      <c r="CG238" s="300">
        <v>0</v>
      </c>
      <c r="CH238" s="300">
        <v>0</v>
      </c>
      <c r="CI238" s="304">
        <v>1</v>
      </c>
      <c r="CJ238" s="304">
        <v>0</v>
      </c>
      <c r="CK238" s="297">
        <v>0</v>
      </c>
      <c r="CL238" s="297">
        <v>0</v>
      </c>
      <c r="CM238" s="297">
        <v>1</v>
      </c>
      <c r="CN238" s="297">
        <v>0</v>
      </c>
      <c r="CO238" s="307">
        <v>1</v>
      </c>
      <c r="CP238" s="307">
        <v>0</v>
      </c>
      <c r="CQ238" s="307">
        <v>0</v>
      </c>
      <c r="CR238" s="307">
        <v>0</v>
      </c>
      <c r="CS238" s="307">
        <v>0</v>
      </c>
      <c r="CT238" s="307">
        <v>0</v>
      </c>
      <c r="CU238" s="307">
        <v>0</v>
      </c>
      <c r="CV238" s="307">
        <v>1</v>
      </c>
      <c r="CW238" s="307">
        <v>0</v>
      </c>
      <c r="CX238" s="305">
        <v>0</v>
      </c>
      <c r="CY238" s="305">
        <v>1</v>
      </c>
      <c r="CZ238" s="303">
        <v>0</v>
      </c>
      <c r="DA238" s="303">
        <v>1</v>
      </c>
      <c r="DB238" s="303">
        <v>1</v>
      </c>
      <c r="DC238" s="303">
        <v>0</v>
      </c>
      <c r="DD238" s="305">
        <v>0</v>
      </c>
      <c r="DE238" s="305">
        <v>0</v>
      </c>
      <c r="DF238" s="305">
        <v>0</v>
      </c>
      <c r="DG238" s="305">
        <v>0</v>
      </c>
      <c r="DH238" s="309">
        <v>0</v>
      </c>
      <c r="DI238" s="309">
        <v>0</v>
      </c>
      <c r="DJ238" s="309">
        <v>0</v>
      </c>
      <c r="DK238" s="309">
        <v>0</v>
      </c>
      <c r="DL238" s="298">
        <v>0</v>
      </c>
      <c r="DM238" s="298">
        <v>0</v>
      </c>
      <c r="DN238" s="298">
        <v>0</v>
      </c>
      <c r="DO238" s="298">
        <v>0</v>
      </c>
      <c r="DP238" s="306">
        <v>0</v>
      </c>
      <c r="DQ238" s="306">
        <v>0</v>
      </c>
      <c r="DR238" s="306">
        <v>0</v>
      </c>
      <c r="DS238" s="306">
        <v>0</v>
      </c>
      <c r="DT238" s="297">
        <v>0</v>
      </c>
      <c r="DU238" s="297">
        <v>0</v>
      </c>
      <c r="DV238" s="297">
        <v>0</v>
      </c>
      <c r="DW238" s="297">
        <v>0</v>
      </c>
      <c r="DX238" s="306">
        <v>0</v>
      </c>
      <c r="DY238" s="306">
        <v>0</v>
      </c>
      <c r="DZ238" s="306">
        <v>0</v>
      </c>
      <c r="EA238" s="306">
        <v>0</v>
      </c>
      <c r="EB238" s="307">
        <v>0</v>
      </c>
      <c r="EC238" s="307">
        <v>1</v>
      </c>
    </row>
    <row r="239" spans="1:136" x14ac:dyDescent="0.35">
      <c r="A239" s="294">
        <v>5528</v>
      </c>
      <c r="B239" s="343">
        <v>42449</v>
      </c>
      <c r="C239" s="344">
        <v>0.5</v>
      </c>
      <c r="D239" s="294">
        <v>1</v>
      </c>
      <c r="E239" s="294">
        <v>0</v>
      </c>
      <c r="F239" s="294">
        <v>50</v>
      </c>
      <c r="G239" s="294">
        <v>157</v>
      </c>
      <c r="H239" s="294">
        <v>52</v>
      </c>
      <c r="I239" s="294" t="s">
        <v>758</v>
      </c>
      <c r="J239" s="296">
        <v>1</v>
      </c>
      <c r="K239" s="296">
        <v>0</v>
      </c>
      <c r="L239" s="296">
        <v>0</v>
      </c>
      <c r="M239" s="297">
        <v>1</v>
      </c>
      <c r="N239" s="297">
        <v>0</v>
      </c>
      <c r="O239" s="297">
        <v>0</v>
      </c>
      <c r="P239" s="298">
        <v>159</v>
      </c>
      <c r="Q239" s="299">
        <v>1</v>
      </c>
      <c r="R239" s="299">
        <v>0</v>
      </c>
      <c r="S239" s="299">
        <v>0</v>
      </c>
      <c r="T239" s="299">
        <v>0</v>
      </c>
      <c r="U239" s="300">
        <v>0</v>
      </c>
      <c r="V239" s="300">
        <v>1</v>
      </c>
      <c r="W239" s="300">
        <v>0</v>
      </c>
      <c r="X239" s="300">
        <v>0</v>
      </c>
      <c r="Y239" s="300">
        <v>0</v>
      </c>
      <c r="Z239" s="300">
        <v>0</v>
      </c>
      <c r="AA239" s="300">
        <v>0</v>
      </c>
      <c r="AB239" s="300">
        <v>0</v>
      </c>
      <c r="AC239" s="305">
        <v>0</v>
      </c>
      <c r="AD239" s="305">
        <v>1</v>
      </c>
      <c r="AE239" s="305">
        <v>0</v>
      </c>
      <c r="AF239" s="305">
        <v>0</v>
      </c>
      <c r="AG239" s="305">
        <v>0</v>
      </c>
      <c r="AH239" s="303">
        <v>1</v>
      </c>
      <c r="AI239" s="303">
        <v>0</v>
      </c>
      <c r="AJ239" s="303">
        <v>0</v>
      </c>
      <c r="AK239" s="303">
        <v>0</v>
      </c>
      <c r="AL239" s="303">
        <v>0</v>
      </c>
      <c r="AM239" s="304">
        <v>1</v>
      </c>
      <c r="AN239" s="304">
        <v>1</v>
      </c>
      <c r="AO239" s="304">
        <v>0</v>
      </c>
      <c r="AP239" s="304">
        <v>0</v>
      </c>
      <c r="AQ239" s="300">
        <v>0</v>
      </c>
      <c r="AR239" s="300">
        <v>1</v>
      </c>
      <c r="AS239" s="300">
        <v>0</v>
      </c>
      <c r="AT239" s="305">
        <v>1</v>
      </c>
      <c r="AU239" s="305">
        <v>0</v>
      </c>
      <c r="AV239" s="305">
        <v>0</v>
      </c>
      <c r="AW239" s="306">
        <v>0</v>
      </c>
      <c r="AX239" s="306">
        <v>0</v>
      </c>
      <c r="AY239" s="306">
        <v>1</v>
      </c>
      <c r="AZ239" s="306">
        <v>0</v>
      </c>
      <c r="BA239" s="306">
        <v>0</v>
      </c>
      <c r="BB239" s="305">
        <v>0</v>
      </c>
      <c r="BC239" s="305">
        <v>0</v>
      </c>
      <c r="BD239" s="305">
        <v>0</v>
      </c>
      <c r="BE239" s="305">
        <v>0</v>
      </c>
      <c r="BF239" s="300">
        <v>0</v>
      </c>
      <c r="BG239" s="300">
        <v>1</v>
      </c>
      <c r="BH239" s="300">
        <v>0</v>
      </c>
      <c r="BI239" s="300">
        <v>0</v>
      </c>
      <c r="BJ239" s="300">
        <v>0</v>
      </c>
      <c r="BK239" s="297">
        <v>0</v>
      </c>
      <c r="BL239" s="297">
        <v>1</v>
      </c>
      <c r="BM239" s="297">
        <v>0</v>
      </c>
      <c r="BN239" s="297">
        <v>0</v>
      </c>
      <c r="BO239" s="297">
        <v>0</v>
      </c>
      <c r="BP239" s="297">
        <v>0</v>
      </c>
      <c r="BQ239" s="297">
        <v>0</v>
      </c>
      <c r="BR239" s="297">
        <v>0</v>
      </c>
      <c r="BS239" s="305">
        <v>1</v>
      </c>
      <c r="BT239" s="305">
        <v>0</v>
      </c>
      <c r="BU239" s="305">
        <v>0</v>
      </c>
      <c r="BV239" s="305">
        <v>0</v>
      </c>
      <c r="BW239" s="307">
        <v>1</v>
      </c>
      <c r="BX239" s="307">
        <v>0</v>
      </c>
      <c r="BY239" s="307">
        <v>0</v>
      </c>
      <c r="BZ239" s="307">
        <v>0</v>
      </c>
      <c r="CA239" s="307">
        <v>0</v>
      </c>
      <c r="CB239" s="307">
        <v>0</v>
      </c>
      <c r="CC239" s="307">
        <v>1</v>
      </c>
      <c r="CD239" s="300">
        <v>0</v>
      </c>
      <c r="CE239" s="300">
        <v>1</v>
      </c>
      <c r="CF239" s="300">
        <v>0</v>
      </c>
      <c r="CG239" s="300">
        <v>0</v>
      </c>
      <c r="CH239" s="300">
        <v>0</v>
      </c>
      <c r="CI239" s="304">
        <v>1</v>
      </c>
      <c r="CJ239" s="304">
        <v>0</v>
      </c>
      <c r="CK239" s="297">
        <v>1</v>
      </c>
      <c r="CL239" s="297">
        <v>0</v>
      </c>
      <c r="CM239" s="297">
        <v>0</v>
      </c>
      <c r="CN239" s="297">
        <v>0</v>
      </c>
      <c r="CO239" s="307">
        <v>1</v>
      </c>
      <c r="CP239" s="307">
        <v>0</v>
      </c>
      <c r="CQ239" s="307">
        <v>0</v>
      </c>
      <c r="CR239" s="307">
        <v>0</v>
      </c>
      <c r="CS239" s="307">
        <v>0</v>
      </c>
      <c r="CT239" s="307">
        <v>0</v>
      </c>
      <c r="CU239" s="307">
        <v>1</v>
      </c>
      <c r="CV239" s="307">
        <v>0</v>
      </c>
      <c r="CW239" s="307">
        <v>0</v>
      </c>
      <c r="CX239" s="305">
        <v>0</v>
      </c>
      <c r="CY239" s="305">
        <v>1</v>
      </c>
      <c r="CZ239" s="303">
        <v>0</v>
      </c>
      <c r="DA239" s="303">
        <v>1</v>
      </c>
      <c r="DB239" s="303">
        <v>0</v>
      </c>
      <c r="DC239" s="303">
        <v>1</v>
      </c>
      <c r="DD239" s="305">
        <v>0</v>
      </c>
      <c r="DE239" s="305">
        <v>0</v>
      </c>
      <c r="DF239" s="305">
        <v>0</v>
      </c>
      <c r="DG239" s="305">
        <v>0</v>
      </c>
      <c r="DH239" s="309">
        <v>0</v>
      </c>
      <c r="DI239" s="309">
        <v>0</v>
      </c>
      <c r="DJ239" s="309">
        <v>0</v>
      </c>
      <c r="DK239" s="309">
        <v>0</v>
      </c>
      <c r="DL239" s="298">
        <v>0</v>
      </c>
      <c r="DM239" s="298">
        <v>0</v>
      </c>
      <c r="DN239" s="298">
        <v>0</v>
      </c>
      <c r="DO239" s="298">
        <v>0</v>
      </c>
      <c r="DP239" s="306">
        <v>0</v>
      </c>
      <c r="DQ239" s="306">
        <v>0</v>
      </c>
      <c r="DR239" s="306">
        <v>0</v>
      </c>
      <c r="DS239" s="306">
        <v>0</v>
      </c>
      <c r="DT239" s="297">
        <v>0</v>
      </c>
      <c r="DU239" s="297">
        <v>0</v>
      </c>
      <c r="DV239" s="297">
        <v>0</v>
      </c>
      <c r="DW239" s="297">
        <v>0</v>
      </c>
      <c r="DX239" s="306">
        <v>0</v>
      </c>
      <c r="DY239" s="306">
        <v>0</v>
      </c>
      <c r="DZ239" s="306">
        <v>0</v>
      </c>
      <c r="EA239" s="306">
        <v>0</v>
      </c>
      <c r="EB239" s="307">
        <v>0</v>
      </c>
      <c r="EC239" s="307">
        <v>1</v>
      </c>
    </row>
    <row r="240" spans="1:136" x14ac:dyDescent="0.35">
      <c r="A240" s="294">
        <v>0</v>
      </c>
      <c r="B240" s="294">
        <v>0</v>
      </c>
      <c r="C240" s="295">
        <v>0</v>
      </c>
      <c r="D240" s="294">
        <v>0</v>
      </c>
      <c r="E240" s="294">
        <v>1</v>
      </c>
      <c r="F240" s="294">
        <v>61</v>
      </c>
      <c r="G240" s="294">
        <v>174</v>
      </c>
      <c r="H240" s="294">
        <v>80</v>
      </c>
      <c r="I240" s="294" t="s">
        <v>758</v>
      </c>
      <c r="J240" s="296">
        <v>1</v>
      </c>
      <c r="K240" s="296">
        <v>0</v>
      </c>
      <c r="L240" s="296">
        <v>0</v>
      </c>
      <c r="M240" s="297">
        <v>1</v>
      </c>
      <c r="N240" s="297">
        <v>0</v>
      </c>
      <c r="O240" s="297">
        <v>0</v>
      </c>
      <c r="P240" s="298">
        <v>165</v>
      </c>
      <c r="Q240" s="299">
        <v>0</v>
      </c>
      <c r="R240" s="299">
        <v>1</v>
      </c>
      <c r="S240" s="299">
        <v>0</v>
      </c>
      <c r="T240" s="299">
        <v>0</v>
      </c>
      <c r="U240" s="300">
        <v>1</v>
      </c>
      <c r="V240" s="300">
        <v>0</v>
      </c>
      <c r="W240" s="300">
        <v>0</v>
      </c>
      <c r="X240" s="300">
        <v>0</v>
      </c>
      <c r="Y240" s="300">
        <v>0</v>
      </c>
      <c r="Z240" s="300">
        <v>0</v>
      </c>
      <c r="AA240" s="300">
        <v>0</v>
      </c>
      <c r="AB240" s="300">
        <v>0</v>
      </c>
      <c r="AC240" s="305">
        <v>0</v>
      </c>
      <c r="AD240" s="305">
        <v>0</v>
      </c>
      <c r="AE240" s="305">
        <v>1</v>
      </c>
      <c r="AF240" s="305">
        <v>0</v>
      </c>
      <c r="AG240" s="305">
        <v>0</v>
      </c>
      <c r="AH240" s="303">
        <v>1</v>
      </c>
      <c r="AI240" s="303">
        <v>0</v>
      </c>
      <c r="AJ240" s="303">
        <v>0</v>
      </c>
      <c r="AK240" s="303">
        <v>0</v>
      </c>
      <c r="AL240" s="303">
        <v>0</v>
      </c>
      <c r="AM240" s="304">
        <v>1</v>
      </c>
      <c r="AN240" s="304">
        <v>0</v>
      </c>
      <c r="AO240" s="304">
        <v>0</v>
      </c>
      <c r="AP240" s="304">
        <v>0</v>
      </c>
      <c r="AQ240" s="300">
        <v>1</v>
      </c>
      <c r="AR240" s="300">
        <v>0</v>
      </c>
      <c r="AS240" s="300">
        <v>0</v>
      </c>
      <c r="AT240" s="305">
        <v>1</v>
      </c>
      <c r="AU240" s="305">
        <v>0</v>
      </c>
      <c r="AV240" s="305">
        <v>0</v>
      </c>
      <c r="AW240" s="306">
        <v>0</v>
      </c>
      <c r="AX240" s="306">
        <v>0</v>
      </c>
      <c r="AY240" s="306">
        <v>1</v>
      </c>
      <c r="AZ240" s="306">
        <v>0</v>
      </c>
      <c r="BA240" s="306">
        <v>0</v>
      </c>
      <c r="BB240" s="305">
        <v>1</v>
      </c>
      <c r="BC240" s="305">
        <v>0</v>
      </c>
      <c r="BD240" s="305">
        <v>0</v>
      </c>
      <c r="BE240" s="305">
        <v>0</v>
      </c>
      <c r="BF240" s="300">
        <v>0</v>
      </c>
      <c r="BG240" s="300">
        <v>0</v>
      </c>
      <c r="BH240" s="300">
        <v>0</v>
      </c>
      <c r="BI240" s="300">
        <v>0</v>
      </c>
      <c r="BJ240" s="300">
        <v>1</v>
      </c>
      <c r="BK240" s="297">
        <v>0</v>
      </c>
      <c r="BL240" s="297">
        <v>0</v>
      </c>
      <c r="BM240" s="297">
        <v>0</v>
      </c>
      <c r="BN240" s="297">
        <v>0</v>
      </c>
      <c r="BO240" s="297">
        <v>1</v>
      </c>
      <c r="BP240" s="297">
        <v>0</v>
      </c>
      <c r="BQ240" s="297">
        <v>0</v>
      </c>
      <c r="BR240" s="297">
        <v>0</v>
      </c>
      <c r="BS240" s="305">
        <v>0</v>
      </c>
      <c r="BT240" s="305">
        <v>0</v>
      </c>
      <c r="BU240" s="305">
        <v>0</v>
      </c>
      <c r="BV240" s="305">
        <v>0</v>
      </c>
      <c r="BW240" s="307">
        <v>0</v>
      </c>
      <c r="BX240" s="307">
        <v>0</v>
      </c>
      <c r="BY240" s="307">
        <v>0</v>
      </c>
      <c r="BZ240" s="307">
        <v>0</v>
      </c>
      <c r="CA240" s="307">
        <v>1</v>
      </c>
      <c r="CB240" s="307">
        <v>0</v>
      </c>
      <c r="CC240" s="307">
        <v>1</v>
      </c>
      <c r="CD240" s="300">
        <v>0</v>
      </c>
      <c r="CE240" s="300">
        <v>1</v>
      </c>
      <c r="CF240" s="300">
        <v>0</v>
      </c>
      <c r="CG240" s="300">
        <v>0</v>
      </c>
      <c r="CH240" s="300">
        <v>0</v>
      </c>
      <c r="CI240" s="304">
        <v>1</v>
      </c>
      <c r="CJ240" s="304">
        <v>0</v>
      </c>
      <c r="CK240" s="297">
        <v>0</v>
      </c>
      <c r="CL240" s="297">
        <v>1</v>
      </c>
      <c r="CM240" s="297">
        <v>0</v>
      </c>
      <c r="CN240" s="297">
        <v>0</v>
      </c>
      <c r="CO240" s="307">
        <v>1</v>
      </c>
      <c r="CP240" s="307">
        <v>0</v>
      </c>
      <c r="CQ240" s="307">
        <v>0</v>
      </c>
      <c r="CZ240" s="303">
        <v>0</v>
      </c>
      <c r="DA240" s="303">
        <v>1</v>
      </c>
      <c r="DB240" s="303">
        <v>0</v>
      </c>
      <c r="DC240" s="303">
        <v>1</v>
      </c>
      <c r="DD240" s="305">
        <v>0</v>
      </c>
      <c r="DE240" s="305">
        <v>0</v>
      </c>
      <c r="DF240" s="305">
        <v>0</v>
      </c>
      <c r="DG240" s="305">
        <v>0</v>
      </c>
      <c r="DH240" s="309">
        <v>0</v>
      </c>
      <c r="DI240" s="309">
        <v>0</v>
      </c>
      <c r="DJ240" s="309">
        <v>0</v>
      </c>
      <c r="DK240" s="309">
        <v>0</v>
      </c>
      <c r="DL240" s="298">
        <v>0</v>
      </c>
      <c r="DM240" s="298">
        <v>0</v>
      </c>
      <c r="DN240" s="298">
        <v>0</v>
      </c>
      <c r="DO240" s="298">
        <v>0</v>
      </c>
      <c r="DP240" s="306">
        <v>0</v>
      </c>
      <c r="DQ240" s="306">
        <v>0</v>
      </c>
      <c r="DR240" s="306">
        <v>0</v>
      </c>
      <c r="DS240" s="306">
        <v>0</v>
      </c>
      <c r="DT240" s="297">
        <v>0</v>
      </c>
      <c r="DU240" s="297">
        <v>0</v>
      </c>
      <c r="DV240" s="297">
        <v>0</v>
      </c>
      <c r="DW240" s="297">
        <v>0</v>
      </c>
      <c r="DX240" s="306">
        <v>0</v>
      </c>
      <c r="DY240" s="306">
        <v>0</v>
      </c>
      <c r="DZ240" s="306">
        <v>0</v>
      </c>
      <c r="EA240" s="306">
        <v>0</v>
      </c>
      <c r="EB240" s="307">
        <v>0</v>
      </c>
      <c r="EC240" s="307">
        <v>1</v>
      </c>
    </row>
    <row r="241" spans="1:136" x14ac:dyDescent="0.35">
      <c r="A241" s="294">
        <v>19371</v>
      </c>
      <c r="B241" s="294">
        <v>0</v>
      </c>
      <c r="C241" s="295">
        <v>0</v>
      </c>
      <c r="D241" s="294">
        <v>1</v>
      </c>
      <c r="E241" s="294">
        <v>0</v>
      </c>
      <c r="F241" s="294">
        <v>23</v>
      </c>
      <c r="G241" s="294">
        <v>160</v>
      </c>
      <c r="H241" s="294">
        <v>50</v>
      </c>
      <c r="I241" s="294" t="s">
        <v>758</v>
      </c>
      <c r="J241" s="296">
        <v>1</v>
      </c>
      <c r="K241" s="296">
        <v>0</v>
      </c>
      <c r="L241" s="296">
        <v>0</v>
      </c>
      <c r="M241" s="297">
        <v>0</v>
      </c>
      <c r="N241" s="297">
        <v>1</v>
      </c>
      <c r="O241" s="297">
        <v>0</v>
      </c>
      <c r="P241" s="298">
        <v>150</v>
      </c>
      <c r="Q241" s="299">
        <v>1</v>
      </c>
      <c r="R241" s="299">
        <v>0</v>
      </c>
      <c r="S241" s="299">
        <v>0</v>
      </c>
      <c r="T241" s="299">
        <v>0</v>
      </c>
      <c r="U241" s="300">
        <v>0</v>
      </c>
      <c r="V241" s="300">
        <v>1</v>
      </c>
      <c r="W241" s="300">
        <v>0</v>
      </c>
      <c r="X241" s="300">
        <v>0</v>
      </c>
      <c r="Y241" s="300">
        <v>0</v>
      </c>
      <c r="Z241" s="300">
        <v>0</v>
      </c>
      <c r="AA241" s="300">
        <v>0</v>
      </c>
      <c r="AB241" s="300">
        <v>0</v>
      </c>
      <c r="AC241" s="305">
        <v>0</v>
      </c>
      <c r="AD241" s="305">
        <v>0</v>
      </c>
      <c r="AE241" s="305">
        <v>0</v>
      </c>
      <c r="AF241" s="305">
        <v>1</v>
      </c>
      <c r="AG241" s="305">
        <v>0</v>
      </c>
      <c r="AH241" s="303">
        <v>1</v>
      </c>
      <c r="AI241" s="303">
        <v>0</v>
      </c>
      <c r="AJ241" s="303">
        <v>0</v>
      </c>
      <c r="AK241" s="303">
        <v>0</v>
      </c>
      <c r="AL241" s="303">
        <v>0</v>
      </c>
      <c r="AM241" s="304">
        <v>1</v>
      </c>
      <c r="AN241" s="304">
        <v>0</v>
      </c>
      <c r="AO241" s="304">
        <v>0</v>
      </c>
      <c r="AP241" s="304">
        <v>0</v>
      </c>
      <c r="AQ241" s="300">
        <v>0</v>
      </c>
      <c r="AR241" s="300">
        <v>1</v>
      </c>
      <c r="AS241" s="300">
        <v>0</v>
      </c>
      <c r="AT241" s="305">
        <v>1</v>
      </c>
      <c r="AU241" s="305">
        <v>0</v>
      </c>
      <c r="AV241" s="305">
        <v>0</v>
      </c>
      <c r="AW241" s="306">
        <v>0</v>
      </c>
      <c r="AX241" s="306">
        <v>0</v>
      </c>
      <c r="AY241" s="306">
        <v>0</v>
      </c>
      <c r="AZ241" s="306">
        <v>1</v>
      </c>
      <c r="BA241" s="306">
        <v>0</v>
      </c>
      <c r="BB241" s="305">
        <v>0</v>
      </c>
      <c r="BC241" s="305">
        <v>1</v>
      </c>
      <c r="BD241" s="305">
        <v>0</v>
      </c>
      <c r="BE241" s="305">
        <v>0</v>
      </c>
      <c r="BF241" s="300">
        <v>0</v>
      </c>
      <c r="BG241" s="300">
        <v>0</v>
      </c>
      <c r="BH241" s="300">
        <v>1</v>
      </c>
      <c r="BI241" s="300">
        <v>0</v>
      </c>
      <c r="BJ241" s="300">
        <v>0</v>
      </c>
      <c r="BK241" s="297">
        <v>1</v>
      </c>
      <c r="BL241" s="297">
        <v>0</v>
      </c>
      <c r="BM241" s="297">
        <v>0</v>
      </c>
      <c r="BN241" s="297">
        <v>0</v>
      </c>
      <c r="BO241" s="297">
        <v>0</v>
      </c>
      <c r="BP241" s="297">
        <v>0</v>
      </c>
      <c r="BQ241" s="297">
        <v>0</v>
      </c>
      <c r="BR241" s="297">
        <v>1</v>
      </c>
      <c r="BS241" s="305">
        <v>0</v>
      </c>
      <c r="BT241" s="305">
        <v>0</v>
      </c>
      <c r="BU241" s="305">
        <v>0</v>
      </c>
      <c r="BV241" s="305">
        <v>1</v>
      </c>
      <c r="BW241" s="307">
        <v>0</v>
      </c>
      <c r="BX241" s="307">
        <v>1</v>
      </c>
      <c r="BY241" s="307">
        <v>0</v>
      </c>
      <c r="BZ241" s="307">
        <v>0</v>
      </c>
      <c r="CA241" s="307">
        <v>0</v>
      </c>
      <c r="CB241" s="307">
        <v>0</v>
      </c>
      <c r="CC241" s="307">
        <v>1</v>
      </c>
      <c r="CD241" s="300">
        <v>0</v>
      </c>
      <c r="CE241" s="300">
        <v>0</v>
      </c>
      <c r="CF241" s="300">
        <v>1</v>
      </c>
      <c r="CG241" s="300">
        <v>0</v>
      </c>
      <c r="CH241" s="300">
        <v>0</v>
      </c>
      <c r="CI241" s="304">
        <v>1</v>
      </c>
      <c r="CJ241" s="304">
        <v>0</v>
      </c>
      <c r="CK241" s="297">
        <v>0</v>
      </c>
      <c r="CL241" s="297">
        <v>0</v>
      </c>
      <c r="CM241" s="297">
        <v>1</v>
      </c>
      <c r="CN241" s="297">
        <v>0</v>
      </c>
      <c r="CO241" s="307">
        <v>0</v>
      </c>
      <c r="CP241" s="307">
        <v>1</v>
      </c>
      <c r="CQ241" s="307">
        <v>0</v>
      </c>
      <c r="CR241" s="307">
        <v>0</v>
      </c>
      <c r="CS241" s="307">
        <v>1</v>
      </c>
      <c r="CT241" s="307">
        <v>0</v>
      </c>
      <c r="CU241" s="307">
        <v>0</v>
      </c>
      <c r="CV241" s="307">
        <v>0</v>
      </c>
      <c r="CW241" s="307">
        <v>0</v>
      </c>
      <c r="CX241" s="305">
        <v>0</v>
      </c>
      <c r="CY241" s="305">
        <v>1</v>
      </c>
      <c r="CZ241" s="303">
        <v>0</v>
      </c>
      <c r="DA241" s="303">
        <v>1</v>
      </c>
      <c r="DB241" s="303">
        <v>0</v>
      </c>
      <c r="DC241" s="303">
        <v>1</v>
      </c>
      <c r="DD241" s="305">
        <v>0</v>
      </c>
      <c r="DE241" s="305">
        <v>0</v>
      </c>
      <c r="DF241" s="305">
        <v>0</v>
      </c>
      <c r="DG241" s="305">
        <v>0</v>
      </c>
      <c r="DH241" s="309">
        <v>0</v>
      </c>
      <c r="DI241" s="309">
        <v>0</v>
      </c>
      <c r="DJ241" s="309">
        <v>0</v>
      </c>
      <c r="DK241" s="309">
        <v>0</v>
      </c>
      <c r="DL241" s="298">
        <v>0</v>
      </c>
      <c r="DM241" s="298">
        <v>0</v>
      </c>
      <c r="DN241" s="298">
        <v>0</v>
      </c>
      <c r="DO241" s="298">
        <v>0</v>
      </c>
      <c r="DP241" s="306">
        <v>0</v>
      </c>
      <c r="DQ241" s="306">
        <v>0</v>
      </c>
      <c r="DR241" s="306">
        <v>0</v>
      </c>
      <c r="DS241" s="306">
        <v>0</v>
      </c>
      <c r="DT241" s="297">
        <v>0</v>
      </c>
      <c r="DU241" s="297">
        <v>0</v>
      </c>
      <c r="DV241" s="297">
        <v>0</v>
      </c>
      <c r="DW241" s="297">
        <v>0</v>
      </c>
      <c r="DX241" s="306">
        <v>0</v>
      </c>
      <c r="DY241" s="306">
        <v>0</v>
      </c>
      <c r="DZ241" s="306">
        <v>0</v>
      </c>
      <c r="EA241" s="306">
        <v>0</v>
      </c>
      <c r="EB241" s="307">
        <v>0</v>
      </c>
      <c r="EC241" s="307">
        <v>1</v>
      </c>
    </row>
    <row r="242" spans="1:136" x14ac:dyDescent="0.35">
      <c r="A242" s="294">
        <v>19395</v>
      </c>
      <c r="B242" s="343">
        <v>42448</v>
      </c>
      <c r="C242" s="344">
        <v>0.54166666666666663</v>
      </c>
      <c r="D242" s="294">
        <v>0</v>
      </c>
      <c r="E242" s="294">
        <v>1</v>
      </c>
      <c r="F242" s="294">
        <v>38</v>
      </c>
      <c r="G242" s="294">
        <v>184</v>
      </c>
      <c r="H242" s="294">
        <v>90</v>
      </c>
      <c r="I242" s="294" t="s">
        <v>758</v>
      </c>
      <c r="J242" s="296">
        <v>1</v>
      </c>
      <c r="K242" s="296">
        <v>0</v>
      </c>
      <c r="L242" s="296">
        <v>0</v>
      </c>
      <c r="M242" s="297">
        <v>1</v>
      </c>
      <c r="N242" s="297">
        <v>0</v>
      </c>
      <c r="O242" s="297">
        <v>0</v>
      </c>
      <c r="P242" s="298">
        <v>180</v>
      </c>
      <c r="Q242" s="299">
        <v>0</v>
      </c>
      <c r="R242" s="299">
        <v>1</v>
      </c>
      <c r="S242" s="299">
        <v>0</v>
      </c>
      <c r="T242" s="299">
        <v>0</v>
      </c>
      <c r="U242" s="300">
        <v>1</v>
      </c>
      <c r="V242" s="300">
        <v>0</v>
      </c>
      <c r="W242" s="300">
        <v>0</v>
      </c>
      <c r="X242" s="300">
        <v>0</v>
      </c>
      <c r="Y242" s="300">
        <v>0</v>
      </c>
      <c r="Z242" s="300">
        <v>0</v>
      </c>
      <c r="AA242" s="300">
        <v>0</v>
      </c>
      <c r="AB242" s="300">
        <v>0</v>
      </c>
      <c r="AC242" s="305">
        <v>0</v>
      </c>
      <c r="AD242" s="305">
        <v>1</v>
      </c>
      <c r="AE242" s="305">
        <v>0</v>
      </c>
      <c r="AF242" s="305">
        <v>0</v>
      </c>
      <c r="AG242" s="305">
        <v>0</v>
      </c>
      <c r="AH242" s="303">
        <v>1</v>
      </c>
      <c r="AI242" s="303">
        <v>0</v>
      </c>
      <c r="AJ242" s="303">
        <v>0</v>
      </c>
      <c r="AK242" s="303">
        <v>0</v>
      </c>
      <c r="AL242" s="303">
        <v>0</v>
      </c>
      <c r="AM242" s="304">
        <v>1</v>
      </c>
      <c r="AN242" s="304">
        <v>0</v>
      </c>
      <c r="AO242" s="304">
        <v>0</v>
      </c>
      <c r="AP242" s="304">
        <v>0</v>
      </c>
      <c r="AQ242" s="300">
        <v>0</v>
      </c>
      <c r="AR242" s="300">
        <v>1</v>
      </c>
      <c r="AS242" s="300">
        <v>0</v>
      </c>
      <c r="AT242" s="305">
        <v>0</v>
      </c>
      <c r="AU242" s="305">
        <v>1</v>
      </c>
      <c r="AV242" s="305">
        <v>0</v>
      </c>
      <c r="AW242" s="306">
        <v>0</v>
      </c>
      <c r="AX242" s="306">
        <v>1</v>
      </c>
      <c r="AY242" s="306">
        <v>0</v>
      </c>
      <c r="AZ242" s="306">
        <v>0</v>
      </c>
      <c r="BA242" s="306">
        <v>0</v>
      </c>
      <c r="BB242" s="305">
        <v>0</v>
      </c>
      <c r="BC242" s="305">
        <v>1</v>
      </c>
      <c r="BD242" s="305">
        <v>0</v>
      </c>
      <c r="BE242" s="305">
        <v>0</v>
      </c>
      <c r="BF242" s="300">
        <v>0</v>
      </c>
      <c r="BG242" s="300">
        <v>0</v>
      </c>
      <c r="BH242" s="300">
        <v>0</v>
      </c>
      <c r="BI242" s="300">
        <v>1</v>
      </c>
      <c r="BJ242" s="300">
        <v>0</v>
      </c>
      <c r="BK242" s="297">
        <v>0</v>
      </c>
      <c r="BL242" s="297">
        <v>0</v>
      </c>
      <c r="BM242" s="297">
        <v>0</v>
      </c>
      <c r="BN242" s="297">
        <v>0</v>
      </c>
      <c r="BO242" s="297">
        <v>1</v>
      </c>
      <c r="BP242" s="297">
        <v>0</v>
      </c>
      <c r="BQ242" s="297">
        <v>0</v>
      </c>
      <c r="BR242" s="297">
        <v>0</v>
      </c>
      <c r="BS242" s="305">
        <v>1</v>
      </c>
      <c r="BT242" s="305">
        <v>0</v>
      </c>
      <c r="BU242" s="305">
        <v>0</v>
      </c>
      <c r="BV242" s="305">
        <v>0</v>
      </c>
      <c r="BW242" s="307">
        <v>1</v>
      </c>
      <c r="BX242" s="307">
        <v>0</v>
      </c>
      <c r="BY242" s="307">
        <v>0</v>
      </c>
      <c r="BZ242" s="307">
        <v>0</v>
      </c>
      <c r="CA242" s="307">
        <v>0</v>
      </c>
      <c r="CB242" s="307">
        <v>1</v>
      </c>
      <c r="CC242" s="307">
        <v>0</v>
      </c>
      <c r="CD242" s="300">
        <v>0</v>
      </c>
      <c r="CE242" s="300">
        <v>1</v>
      </c>
      <c r="CF242" s="300">
        <v>1</v>
      </c>
      <c r="CG242" s="300">
        <v>0</v>
      </c>
      <c r="CH242" s="300">
        <v>0</v>
      </c>
      <c r="CI242" s="304">
        <v>0</v>
      </c>
      <c r="CJ242" s="304">
        <v>1</v>
      </c>
      <c r="CK242" s="297">
        <v>0</v>
      </c>
      <c r="CL242" s="297">
        <v>1</v>
      </c>
      <c r="CM242" s="297">
        <v>0</v>
      </c>
      <c r="CN242" s="297">
        <v>0</v>
      </c>
      <c r="CO242" s="307">
        <v>1</v>
      </c>
      <c r="CP242" s="307">
        <v>0</v>
      </c>
      <c r="CQ242" s="307">
        <v>0</v>
      </c>
      <c r="CZ242" s="303">
        <v>0</v>
      </c>
      <c r="DA242" s="303">
        <v>1</v>
      </c>
      <c r="DB242" s="303">
        <v>0</v>
      </c>
      <c r="DC242" s="303">
        <v>1</v>
      </c>
      <c r="DD242" s="305">
        <v>0</v>
      </c>
      <c r="DE242" s="305">
        <v>0</v>
      </c>
      <c r="DF242" s="305">
        <v>0</v>
      </c>
      <c r="DG242" s="305">
        <v>0</v>
      </c>
      <c r="DH242" s="309">
        <v>0</v>
      </c>
      <c r="DI242" s="309">
        <v>1</v>
      </c>
      <c r="DJ242" s="309">
        <v>0</v>
      </c>
      <c r="DK242" s="309">
        <v>1</v>
      </c>
      <c r="DL242" s="298">
        <v>0</v>
      </c>
      <c r="DM242" s="298">
        <v>0</v>
      </c>
      <c r="DN242" s="298">
        <v>0</v>
      </c>
      <c r="DO242" s="298">
        <v>0</v>
      </c>
      <c r="DP242" s="306">
        <v>0</v>
      </c>
      <c r="DQ242" s="306">
        <v>0</v>
      </c>
      <c r="DR242" s="306">
        <v>0</v>
      </c>
      <c r="DS242" s="306">
        <v>0</v>
      </c>
      <c r="DT242" s="297">
        <v>0</v>
      </c>
      <c r="DU242" s="297">
        <v>0</v>
      </c>
      <c r="DV242" s="297">
        <v>0</v>
      </c>
      <c r="DW242" s="297">
        <v>0</v>
      </c>
      <c r="DX242" s="306">
        <v>0</v>
      </c>
      <c r="DY242" s="306">
        <v>0</v>
      </c>
      <c r="DZ242" s="306">
        <v>0</v>
      </c>
      <c r="EA242" s="306">
        <v>0</v>
      </c>
      <c r="EB242" s="307">
        <v>0</v>
      </c>
      <c r="EC242" s="307">
        <v>1</v>
      </c>
    </row>
    <row r="243" spans="1:136" x14ac:dyDescent="0.35">
      <c r="A243" s="294">
        <v>19348</v>
      </c>
      <c r="B243" s="343">
        <v>42446</v>
      </c>
      <c r="C243" s="344">
        <v>0.66666666666666663</v>
      </c>
      <c r="D243" s="294">
        <v>1</v>
      </c>
      <c r="E243" s="294">
        <v>0</v>
      </c>
      <c r="F243" s="294">
        <v>45</v>
      </c>
      <c r="G243" s="294">
        <v>161</v>
      </c>
      <c r="H243" s="294">
        <v>58</v>
      </c>
      <c r="I243" s="294" t="s">
        <v>758</v>
      </c>
      <c r="J243" s="296">
        <v>1</v>
      </c>
      <c r="K243" s="296">
        <v>0</v>
      </c>
      <c r="L243" s="296">
        <v>0</v>
      </c>
      <c r="M243" s="297">
        <v>0</v>
      </c>
      <c r="N243" s="297">
        <v>1</v>
      </c>
      <c r="O243" s="297">
        <v>0</v>
      </c>
      <c r="P243" s="298">
        <v>0</v>
      </c>
      <c r="Q243" s="299">
        <v>1</v>
      </c>
      <c r="R243" s="299">
        <v>0</v>
      </c>
      <c r="S243" s="299">
        <v>0</v>
      </c>
      <c r="T243" s="299">
        <v>0</v>
      </c>
      <c r="U243" s="300">
        <v>0</v>
      </c>
      <c r="V243" s="300">
        <v>0</v>
      </c>
      <c r="W243" s="300">
        <v>0</v>
      </c>
      <c r="X243" s="300">
        <v>1</v>
      </c>
      <c r="Y243" s="300">
        <v>0</v>
      </c>
      <c r="Z243" s="300">
        <v>0</v>
      </c>
      <c r="AA243" s="300">
        <v>0</v>
      </c>
      <c r="AB243" s="300">
        <v>0</v>
      </c>
      <c r="AC243" s="305">
        <v>0</v>
      </c>
      <c r="AD243" s="305">
        <v>1</v>
      </c>
      <c r="AE243" s="305">
        <v>0</v>
      </c>
      <c r="AF243" s="305">
        <v>0</v>
      </c>
      <c r="AG243" s="305">
        <v>0</v>
      </c>
      <c r="AH243" s="303">
        <v>1</v>
      </c>
      <c r="AI243" s="303">
        <v>0</v>
      </c>
      <c r="AJ243" s="303">
        <v>0</v>
      </c>
      <c r="AK243" s="303">
        <v>0</v>
      </c>
      <c r="AL243" s="303">
        <v>0</v>
      </c>
      <c r="AM243" s="304">
        <v>1</v>
      </c>
      <c r="AN243" s="304">
        <v>0</v>
      </c>
      <c r="AO243" s="304">
        <v>0</v>
      </c>
      <c r="AP243" s="304">
        <v>0</v>
      </c>
      <c r="AQ243" s="300">
        <v>1</v>
      </c>
      <c r="AR243" s="300">
        <v>0</v>
      </c>
      <c r="AS243" s="300">
        <v>0</v>
      </c>
      <c r="AT243" s="305">
        <v>1</v>
      </c>
      <c r="AU243" s="305">
        <v>0</v>
      </c>
      <c r="AV243" s="305">
        <v>0</v>
      </c>
      <c r="AW243" s="306">
        <v>0</v>
      </c>
      <c r="AX243" s="306">
        <v>1</v>
      </c>
      <c r="AY243" s="306">
        <v>0</v>
      </c>
      <c r="AZ243" s="306">
        <v>0</v>
      </c>
      <c r="BA243" s="306">
        <v>0</v>
      </c>
      <c r="BB243" s="305">
        <v>1</v>
      </c>
      <c r="BC243" s="305">
        <v>0</v>
      </c>
      <c r="BD243" s="305">
        <v>0</v>
      </c>
      <c r="BE243" s="305">
        <v>0</v>
      </c>
      <c r="BF243" s="300">
        <v>0</v>
      </c>
      <c r="BG243" s="300">
        <v>0</v>
      </c>
      <c r="BH243" s="300">
        <v>0</v>
      </c>
      <c r="BI243" s="300">
        <v>0</v>
      </c>
      <c r="BJ243" s="300">
        <v>1</v>
      </c>
      <c r="BK243" s="297">
        <v>0</v>
      </c>
      <c r="BL243" s="297">
        <v>0</v>
      </c>
      <c r="BM243" s="297">
        <v>0</v>
      </c>
      <c r="BN243" s="297">
        <v>0</v>
      </c>
      <c r="BO243" s="297">
        <v>1</v>
      </c>
      <c r="BP243" s="297">
        <v>0</v>
      </c>
      <c r="BQ243" s="297">
        <v>0</v>
      </c>
      <c r="BR243" s="297">
        <v>0</v>
      </c>
      <c r="BS243" s="305">
        <v>1</v>
      </c>
      <c r="BT243" s="305">
        <v>0</v>
      </c>
      <c r="BU243" s="305">
        <v>0</v>
      </c>
      <c r="BV243" s="305">
        <v>0</v>
      </c>
      <c r="BW243" s="307">
        <v>0</v>
      </c>
      <c r="BX243" s="307">
        <v>0</v>
      </c>
      <c r="BY243" s="307">
        <v>0</v>
      </c>
      <c r="BZ243" s="307">
        <v>0</v>
      </c>
      <c r="CA243" s="307">
        <v>1</v>
      </c>
      <c r="CB243" s="307">
        <v>1</v>
      </c>
      <c r="CC243" s="307">
        <v>0</v>
      </c>
      <c r="CD243" s="300">
        <v>0</v>
      </c>
      <c r="CE243" s="300">
        <v>0</v>
      </c>
      <c r="CF243" s="300">
        <v>1</v>
      </c>
      <c r="CG243" s="300">
        <v>0</v>
      </c>
      <c r="CH243" s="300">
        <v>0</v>
      </c>
      <c r="CI243" s="304">
        <v>1</v>
      </c>
      <c r="CJ243" s="304">
        <v>0</v>
      </c>
      <c r="CK243" s="297">
        <v>0</v>
      </c>
      <c r="CL243" s="297">
        <v>0</v>
      </c>
      <c r="CM243" s="297">
        <v>1</v>
      </c>
      <c r="CN243" s="297">
        <v>0</v>
      </c>
      <c r="CO243" s="307">
        <v>0</v>
      </c>
      <c r="CP243" s="307">
        <v>1</v>
      </c>
      <c r="CQ243" s="307">
        <v>0</v>
      </c>
      <c r="CR243" s="307">
        <v>0</v>
      </c>
      <c r="CS243" s="307">
        <v>1</v>
      </c>
      <c r="CT243" s="307">
        <v>0</v>
      </c>
      <c r="CU243" s="307">
        <v>0</v>
      </c>
      <c r="CV243" s="307">
        <v>0</v>
      </c>
      <c r="CW243" s="307">
        <v>0</v>
      </c>
      <c r="CX243" s="305">
        <v>0</v>
      </c>
      <c r="CY243" s="305">
        <v>1</v>
      </c>
      <c r="CZ243" s="303">
        <v>0</v>
      </c>
      <c r="DA243" s="303">
        <v>0</v>
      </c>
      <c r="DB243" s="303">
        <v>0</v>
      </c>
      <c r="DC243" s="303">
        <v>0</v>
      </c>
      <c r="DD243" s="305">
        <v>0</v>
      </c>
      <c r="DE243" s="305">
        <v>0</v>
      </c>
      <c r="DF243" s="305">
        <v>0</v>
      </c>
      <c r="DG243" s="305">
        <v>0</v>
      </c>
      <c r="DH243" s="309">
        <v>0</v>
      </c>
      <c r="DI243" s="309">
        <v>0</v>
      </c>
      <c r="DJ243" s="309">
        <v>0</v>
      </c>
      <c r="DK243" s="309">
        <v>0</v>
      </c>
      <c r="DL243" s="298">
        <v>0</v>
      </c>
      <c r="DM243" s="298">
        <v>0</v>
      </c>
      <c r="DN243" s="298">
        <v>0</v>
      </c>
      <c r="DO243" s="298">
        <v>0</v>
      </c>
      <c r="DP243" s="306">
        <v>0</v>
      </c>
      <c r="DQ243" s="306">
        <v>0</v>
      </c>
      <c r="DR243" s="306">
        <v>0</v>
      </c>
      <c r="DS243" s="306">
        <v>0</v>
      </c>
      <c r="DT243" s="297">
        <v>0</v>
      </c>
      <c r="DU243" s="297">
        <v>0</v>
      </c>
      <c r="DV243" s="297">
        <v>0</v>
      </c>
      <c r="DW243" s="297">
        <v>0</v>
      </c>
      <c r="DX243" s="306">
        <v>0</v>
      </c>
      <c r="DY243" s="306">
        <v>0</v>
      </c>
      <c r="DZ243" s="306">
        <v>0</v>
      </c>
      <c r="EA243" s="306">
        <v>0</v>
      </c>
      <c r="EB243" s="307">
        <v>0</v>
      </c>
      <c r="EC243" s="307">
        <v>1</v>
      </c>
    </row>
    <row r="244" spans="1:136" x14ac:dyDescent="0.35">
      <c r="A244" s="294">
        <v>0</v>
      </c>
      <c r="B244" s="294">
        <v>0</v>
      </c>
      <c r="C244" s="295">
        <v>0</v>
      </c>
      <c r="D244" s="294">
        <v>0</v>
      </c>
      <c r="E244" s="294">
        <v>1</v>
      </c>
      <c r="F244" s="294">
        <v>16</v>
      </c>
      <c r="G244" s="294">
        <v>183</v>
      </c>
      <c r="H244" s="294">
        <v>50</v>
      </c>
      <c r="I244" s="294" t="s">
        <v>758</v>
      </c>
      <c r="J244" s="296">
        <v>1</v>
      </c>
      <c r="K244" s="296">
        <v>0</v>
      </c>
      <c r="L244" s="296">
        <v>0</v>
      </c>
      <c r="M244" s="297">
        <v>0</v>
      </c>
      <c r="N244" s="297">
        <v>1</v>
      </c>
      <c r="O244" s="297">
        <v>0</v>
      </c>
      <c r="P244" s="298">
        <v>0</v>
      </c>
      <c r="Q244" s="299">
        <v>1</v>
      </c>
      <c r="R244" s="299">
        <v>0</v>
      </c>
      <c r="S244" s="299">
        <v>0</v>
      </c>
      <c r="T244" s="299">
        <v>0</v>
      </c>
      <c r="U244" s="300">
        <v>0</v>
      </c>
      <c r="V244" s="300">
        <v>1</v>
      </c>
      <c r="W244" s="300">
        <v>0</v>
      </c>
      <c r="X244" s="300">
        <v>0</v>
      </c>
      <c r="Y244" s="300">
        <v>0</v>
      </c>
      <c r="Z244" s="300">
        <v>0</v>
      </c>
      <c r="AA244" s="300">
        <v>0</v>
      </c>
      <c r="AB244" s="300">
        <v>0</v>
      </c>
      <c r="AC244" s="305">
        <v>1</v>
      </c>
      <c r="AD244" s="305">
        <v>0</v>
      </c>
      <c r="AE244" s="305">
        <v>0</v>
      </c>
      <c r="AF244" s="305">
        <v>0</v>
      </c>
      <c r="AG244" s="305">
        <v>0</v>
      </c>
      <c r="AH244" s="303">
        <v>0</v>
      </c>
      <c r="AI244" s="303">
        <v>1</v>
      </c>
      <c r="AJ244" s="303">
        <v>0</v>
      </c>
      <c r="AK244" s="303">
        <v>0</v>
      </c>
      <c r="AL244" s="303">
        <v>0</v>
      </c>
      <c r="AM244" s="304">
        <v>0</v>
      </c>
      <c r="AN244" s="304">
        <v>1</v>
      </c>
      <c r="AO244" s="304">
        <v>0</v>
      </c>
      <c r="AP244" s="304">
        <v>0</v>
      </c>
      <c r="AQ244" s="300">
        <v>1</v>
      </c>
      <c r="AR244" s="300">
        <v>0</v>
      </c>
      <c r="AS244" s="300">
        <v>0</v>
      </c>
      <c r="AT244" s="305">
        <v>1</v>
      </c>
      <c r="AU244" s="305">
        <v>0</v>
      </c>
      <c r="AV244" s="305">
        <v>0</v>
      </c>
      <c r="AW244" s="306">
        <v>0</v>
      </c>
      <c r="AX244" s="306">
        <v>0</v>
      </c>
      <c r="AY244" s="306">
        <v>1</v>
      </c>
      <c r="AZ244" s="306">
        <v>0</v>
      </c>
      <c r="BA244" s="306">
        <v>0</v>
      </c>
      <c r="BB244" s="305">
        <v>1</v>
      </c>
      <c r="BC244" s="305">
        <v>0</v>
      </c>
      <c r="BD244" s="305">
        <v>0</v>
      </c>
      <c r="BE244" s="305">
        <v>0</v>
      </c>
      <c r="BF244" s="300">
        <v>0</v>
      </c>
      <c r="BG244" s="300">
        <v>0</v>
      </c>
      <c r="BH244" s="300">
        <v>1</v>
      </c>
      <c r="BI244" s="300">
        <v>0</v>
      </c>
      <c r="BJ244" s="300">
        <v>0</v>
      </c>
      <c r="BK244" s="297">
        <v>0</v>
      </c>
      <c r="BL244" s="297">
        <v>1</v>
      </c>
      <c r="BM244" s="297">
        <v>0</v>
      </c>
      <c r="BN244" s="297">
        <v>1</v>
      </c>
      <c r="BO244" s="297">
        <v>0</v>
      </c>
      <c r="BP244" s="297">
        <v>0</v>
      </c>
      <c r="BQ244" s="297">
        <v>0</v>
      </c>
      <c r="BR244" s="297">
        <v>0</v>
      </c>
      <c r="BS244" s="305">
        <v>1</v>
      </c>
      <c r="BT244" s="305">
        <v>0</v>
      </c>
      <c r="BU244" s="305">
        <v>0</v>
      </c>
      <c r="BV244" s="305">
        <v>0</v>
      </c>
      <c r="BW244" s="307">
        <v>0</v>
      </c>
      <c r="BX244" s="307">
        <v>1</v>
      </c>
      <c r="BY244" s="307">
        <v>0</v>
      </c>
      <c r="BZ244" s="307">
        <v>0</v>
      </c>
      <c r="CA244" s="307">
        <v>0</v>
      </c>
      <c r="CB244" s="307">
        <v>1</v>
      </c>
      <c r="CC244" s="307">
        <v>0</v>
      </c>
      <c r="CD244" s="300">
        <v>0</v>
      </c>
      <c r="CE244" s="300">
        <v>0</v>
      </c>
      <c r="CF244" s="300">
        <v>1</v>
      </c>
      <c r="CG244" s="300">
        <v>0</v>
      </c>
      <c r="CH244" s="300">
        <v>0</v>
      </c>
      <c r="CI244" s="304">
        <v>1</v>
      </c>
      <c r="CJ244" s="304">
        <v>0</v>
      </c>
      <c r="CK244" s="297">
        <v>0</v>
      </c>
      <c r="CL244" s="297">
        <v>0</v>
      </c>
      <c r="CM244" s="297">
        <v>1</v>
      </c>
      <c r="CN244" s="297">
        <v>0</v>
      </c>
      <c r="CO244" s="307">
        <v>0</v>
      </c>
      <c r="CP244" s="307">
        <v>1</v>
      </c>
      <c r="CQ244" s="307">
        <v>0</v>
      </c>
      <c r="CZ244" s="303">
        <v>0</v>
      </c>
      <c r="DA244" s="303">
        <v>0</v>
      </c>
      <c r="DB244" s="303">
        <v>0</v>
      </c>
      <c r="DC244" s="303">
        <v>0</v>
      </c>
      <c r="DD244" s="305">
        <v>0</v>
      </c>
      <c r="DE244" s="305">
        <v>0</v>
      </c>
      <c r="DF244" s="305">
        <v>0</v>
      </c>
      <c r="DG244" s="305">
        <v>0</v>
      </c>
      <c r="DH244" s="309">
        <v>0</v>
      </c>
      <c r="DI244" s="309">
        <v>0</v>
      </c>
      <c r="DJ244" s="309">
        <v>0</v>
      </c>
      <c r="DK244" s="309">
        <v>0</v>
      </c>
      <c r="DL244" s="298">
        <v>0</v>
      </c>
      <c r="DM244" s="298">
        <v>0</v>
      </c>
      <c r="DN244" s="298">
        <v>0</v>
      </c>
      <c r="DO244" s="298">
        <v>0</v>
      </c>
      <c r="DP244" s="306">
        <v>0</v>
      </c>
      <c r="DQ244" s="306">
        <v>0</v>
      </c>
      <c r="DR244" s="306">
        <v>0</v>
      </c>
      <c r="DS244" s="306">
        <v>0</v>
      </c>
      <c r="DT244" s="297">
        <v>0</v>
      </c>
      <c r="DU244" s="297">
        <v>0</v>
      </c>
      <c r="DV244" s="297">
        <v>0</v>
      </c>
      <c r="DW244" s="297">
        <v>0</v>
      </c>
      <c r="DX244" s="306">
        <v>0</v>
      </c>
      <c r="DY244" s="306">
        <v>0</v>
      </c>
      <c r="DZ244" s="306">
        <v>0</v>
      </c>
      <c r="EA244" s="306">
        <v>0</v>
      </c>
      <c r="EB244" s="307">
        <v>1</v>
      </c>
      <c r="EC244" s="307">
        <v>0</v>
      </c>
      <c r="ED244" s="310">
        <v>0</v>
      </c>
      <c r="EE244" s="310">
        <v>1</v>
      </c>
      <c r="EF244" s="311" t="s">
        <v>796</v>
      </c>
    </row>
    <row r="245" spans="1:136" x14ac:dyDescent="0.35">
      <c r="A245" s="294">
        <v>19229</v>
      </c>
      <c r="B245" s="343">
        <v>42443</v>
      </c>
      <c r="C245" s="344">
        <v>0.47916666666666669</v>
      </c>
      <c r="D245" s="294">
        <v>0</v>
      </c>
      <c r="E245" s="294">
        <v>1</v>
      </c>
      <c r="F245" s="294">
        <v>45</v>
      </c>
      <c r="G245" s="294">
        <v>180</v>
      </c>
      <c r="H245" s="294">
        <v>90</v>
      </c>
      <c r="I245" s="294" t="s">
        <v>797</v>
      </c>
      <c r="J245" s="296">
        <v>1</v>
      </c>
      <c r="K245" s="296">
        <v>0</v>
      </c>
      <c r="L245" s="296">
        <v>0</v>
      </c>
      <c r="M245" s="297">
        <v>1</v>
      </c>
      <c r="N245" s="297">
        <v>0</v>
      </c>
      <c r="O245" s="297">
        <v>0</v>
      </c>
      <c r="P245" s="298">
        <v>190</v>
      </c>
      <c r="Q245" s="299">
        <v>1</v>
      </c>
      <c r="R245" s="299">
        <v>0</v>
      </c>
      <c r="S245" s="299">
        <v>0</v>
      </c>
      <c r="T245" s="299">
        <v>0</v>
      </c>
      <c r="U245" s="300">
        <v>1</v>
      </c>
      <c r="V245" s="300">
        <v>0</v>
      </c>
      <c r="W245" s="300">
        <v>0</v>
      </c>
      <c r="X245" s="300">
        <v>0</v>
      </c>
      <c r="Y245" s="300">
        <v>0</v>
      </c>
      <c r="Z245" s="300">
        <v>0</v>
      </c>
      <c r="AA245" s="300">
        <v>0</v>
      </c>
      <c r="AB245" s="300">
        <v>0</v>
      </c>
      <c r="AC245" s="305">
        <v>0</v>
      </c>
      <c r="AD245" s="305">
        <v>1</v>
      </c>
      <c r="AE245" s="305">
        <v>0</v>
      </c>
      <c r="AF245" s="305">
        <v>0</v>
      </c>
      <c r="AG245" s="305">
        <v>0</v>
      </c>
      <c r="AH245" s="303">
        <v>1</v>
      </c>
      <c r="AI245" s="303">
        <v>0</v>
      </c>
      <c r="AJ245" s="303">
        <v>0</v>
      </c>
      <c r="AK245" s="303">
        <v>0</v>
      </c>
      <c r="AL245" s="303">
        <v>0</v>
      </c>
      <c r="AM245" s="304">
        <v>1</v>
      </c>
      <c r="AN245" s="304">
        <v>0</v>
      </c>
      <c r="AO245" s="304">
        <v>0</v>
      </c>
      <c r="AP245" s="304">
        <v>0</v>
      </c>
      <c r="AQ245" s="300">
        <v>1</v>
      </c>
      <c r="AR245" s="300">
        <v>0</v>
      </c>
      <c r="AS245" s="300">
        <v>0</v>
      </c>
      <c r="AT245" s="305">
        <v>1</v>
      </c>
      <c r="AU245" s="305">
        <v>0</v>
      </c>
      <c r="AV245" s="305">
        <v>0</v>
      </c>
      <c r="AW245" s="306">
        <v>0</v>
      </c>
      <c r="AX245" s="306">
        <v>0</v>
      </c>
      <c r="AY245" s="306">
        <v>1</v>
      </c>
      <c r="AZ245" s="306">
        <v>0</v>
      </c>
      <c r="BA245" s="306">
        <v>0</v>
      </c>
      <c r="BB245" s="305">
        <v>1</v>
      </c>
      <c r="BC245" s="305">
        <v>0</v>
      </c>
      <c r="BD245" s="305">
        <v>0</v>
      </c>
      <c r="BE245" s="305">
        <v>0</v>
      </c>
      <c r="BF245" s="300">
        <v>0</v>
      </c>
      <c r="BG245" s="300">
        <v>0</v>
      </c>
      <c r="BH245" s="300">
        <v>0</v>
      </c>
      <c r="BI245" s="300">
        <v>1</v>
      </c>
      <c r="BJ245" s="300">
        <v>0</v>
      </c>
      <c r="BK245" s="297">
        <v>0</v>
      </c>
      <c r="BL245" s="297">
        <v>1</v>
      </c>
      <c r="BM245" s="297">
        <v>0</v>
      </c>
      <c r="BN245" s="297">
        <v>0</v>
      </c>
      <c r="BO245" s="297">
        <v>0</v>
      </c>
      <c r="BP245" s="297">
        <v>1</v>
      </c>
      <c r="BQ245" s="297">
        <v>0</v>
      </c>
      <c r="BR245" s="297">
        <v>0</v>
      </c>
      <c r="BS245" s="305">
        <v>0</v>
      </c>
      <c r="BT245" s="305">
        <v>1</v>
      </c>
      <c r="BU245" s="305">
        <v>0</v>
      </c>
      <c r="BV245" s="305">
        <v>0</v>
      </c>
      <c r="BW245" s="307">
        <v>0</v>
      </c>
      <c r="BX245" s="307">
        <v>1</v>
      </c>
      <c r="BY245" s="307">
        <v>0</v>
      </c>
      <c r="BZ245" s="307">
        <v>0</v>
      </c>
      <c r="CA245" s="307">
        <v>0</v>
      </c>
      <c r="CB245" s="307">
        <v>1</v>
      </c>
      <c r="CC245" s="307">
        <v>0</v>
      </c>
      <c r="CD245" s="300">
        <v>0</v>
      </c>
      <c r="CE245" s="300">
        <v>1</v>
      </c>
      <c r="CF245" s="300">
        <v>0</v>
      </c>
      <c r="CG245" s="300">
        <v>0</v>
      </c>
      <c r="CH245" s="300">
        <v>0</v>
      </c>
      <c r="CI245" s="304">
        <v>1</v>
      </c>
      <c r="CJ245" s="304">
        <v>0</v>
      </c>
      <c r="CK245" s="297">
        <v>0</v>
      </c>
      <c r="CL245" s="297">
        <v>0</v>
      </c>
      <c r="CM245" s="297">
        <v>1</v>
      </c>
      <c r="CN245" s="297">
        <v>0</v>
      </c>
      <c r="CO245" s="307">
        <v>1</v>
      </c>
      <c r="CP245" s="307">
        <v>0</v>
      </c>
      <c r="CQ245" s="307">
        <v>0</v>
      </c>
      <c r="CZ245" s="303">
        <v>0</v>
      </c>
      <c r="DA245" s="303">
        <v>0</v>
      </c>
      <c r="DB245" s="303">
        <v>0</v>
      </c>
      <c r="DC245" s="303">
        <v>0</v>
      </c>
      <c r="DD245" s="305">
        <v>0</v>
      </c>
      <c r="DE245" s="305">
        <v>0</v>
      </c>
      <c r="DF245" s="305">
        <v>0</v>
      </c>
      <c r="DG245" s="305">
        <v>0</v>
      </c>
      <c r="DH245" s="309">
        <v>0</v>
      </c>
      <c r="DI245" s="309">
        <v>0</v>
      </c>
      <c r="DJ245" s="309">
        <v>0</v>
      </c>
      <c r="DK245" s="309">
        <v>0</v>
      </c>
      <c r="DL245" s="298">
        <v>0</v>
      </c>
      <c r="DM245" s="298">
        <v>0</v>
      </c>
      <c r="DN245" s="298">
        <v>0</v>
      </c>
      <c r="DO245" s="298">
        <v>0</v>
      </c>
      <c r="DP245" s="306">
        <v>0</v>
      </c>
      <c r="DQ245" s="306">
        <v>0</v>
      </c>
      <c r="DR245" s="306">
        <v>0</v>
      </c>
      <c r="DS245" s="306">
        <v>0</v>
      </c>
      <c r="DT245" s="297">
        <v>0</v>
      </c>
      <c r="DU245" s="297">
        <v>0</v>
      </c>
      <c r="DV245" s="297">
        <v>0</v>
      </c>
      <c r="DW245" s="297">
        <v>0</v>
      </c>
      <c r="DX245" s="306">
        <v>0</v>
      </c>
      <c r="DY245" s="306">
        <v>0</v>
      </c>
      <c r="DZ245" s="306">
        <v>0</v>
      </c>
      <c r="EA245" s="306">
        <v>0</v>
      </c>
      <c r="EB245" s="307">
        <v>0</v>
      </c>
      <c r="EC245" s="30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1"/>
  </sheetPr>
  <dimension ref="A1:JK145"/>
  <sheetViews>
    <sheetView tabSelected="1" zoomScale="55" zoomScaleNormal="55" workbookViewId="0">
      <pane ySplit="3" topLeftCell="A4" activePane="bottomLeft" state="frozen"/>
      <selection pane="bottomLeft" activeCell="F13" sqref="F13"/>
    </sheetView>
  </sheetViews>
  <sheetFormatPr baseColWidth="10" defaultColWidth="11.453125" defaultRowHeight="13.5" x14ac:dyDescent="0.3"/>
  <cols>
    <col min="1" max="1" width="9.26953125" style="11" customWidth="1"/>
    <col min="2" max="2" width="17.453125" style="11" bestFit="1" customWidth="1"/>
    <col min="3" max="3" width="13.7265625" style="11" customWidth="1"/>
    <col min="4" max="4" width="18.7265625" style="11" bestFit="1" customWidth="1"/>
    <col min="5" max="5" width="14.81640625" style="11" bestFit="1" customWidth="1"/>
    <col min="6" max="6" width="20.26953125" style="11" customWidth="1"/>
    <col min="7" max="7" width="13.7265625" style="11" customWidth="1"/>
    <col min="8" max="9" width="23" style="16" customWidth="1"/>
    <col min="10" max="25" width="13.7265625" style="11" customWidth="1"/>
    <col min="26" max="26" width="24.453125" style="11" customWidth="1"/>
    <col min="27" max="45" width="13.7265625" style="11" customWidth="1"/>
    <col min="46" max="46" width="13.7265625" style="63" customWidth="1"/>
    <col min="47" max="82" width="13.7265625" style="11" customWidth="1"/>
    <col min="83" max="83" width="13.7265625" style="14" customWidth="1"/>
    <col min="84" max="87" width="13.7265625" style="11" customWidth="1"/>
    <col min="88" max="88" width="13.7265625" style="63" customWidth="1"/>
    <col min="89" max="174" width="13.7265625" style="11" customWidth="1"/>
    <col min="175" max="177" width="11.453125" style="11"/>
    <col min="178" max="178" width="24" style="11" bestFit="1" customWidth="1"/>
    <col min="179" max="179" width="19.26953125" style="11" bestFit="1" customWidth="1"/>
    <col min="180" max="180" width="20" style="11" bestFit="1" customWidth="1"/>
    <col min="181" max="181" width="11.453125" style="11"/>
    <col min="182" max="182" width="17.453125" style="11" bestFit="1" customWidth="1"/>
    <col min="183" max="183" width="20.26953125" style="11" bestFit="1" customWidth="1"/>
    <col min="184" max="184" width="18.26953125" style="11" bestFit="1" customWidth="1"/>
    <col min="185" max="185" width="21.1796875" style="11" bestFit="1" customWidth="1"/>
    <col min="186" max="186" width="19.1796875" style="11" bestFit="1" customWidth="1"/>
    <col min="187" max="187" width="22.1796875" style="11" bestFit="1" customWidth="1"/>
    <col min="188" max="188" width="18" style="11" bestFit="1" customWidth="1"/>
    <col min="189" max="189" width="20.81640625" style="11" bestFit="1" customWidth="1"/>
    <col min="190" max="190" width="20.26953125" style="11" bestFit="1" customWidth="1"/>
    <col min="191" max="191" width="22.7265625" style="11" bestFit="1" customWidth="1"/>
    <col min="192" max="192" width="29.54296875" style="11" bestFit="1" customWidth="1"/>
    <col min="193" max="193" width="32" style="11" bestFit="1" customWidth="1"/>
    <col min="194" max="194" width="30.7265625" style="11" customWidth="1"/>
    <col min="195" max="195" width="20" style="11" bestFit="1" customWidth="1"/>
    <col min="196" max="196" width="17.453125" style="11" customWidth="1"/>
    <col min="197" max="197" width="23.1796875" style="11" customWidth="1"/>
    <col min="198" max="198" width="27.453125" style="11" customWidth="1"/>
    <col min="199" max="199" width="26.453125" style="11" customWidth="1"/>
    <col min="200" max="200" width="28.453125" style="11" customWidth="1"/>
    <col min="201" max="201" width="33" style="11" customWidth="1"/>
    <col min="202" max="202" width="30" style="11" customWidth="1"/>
    <col min="203" max="203" width="12.453125" style="11" bestFit="1" customWidth="1"/>
    <col min="204" max="204" width="17.26953125" style="11" bestFit="1" customWidth="1"/>
    <col min="205" max="207" width="11.453125" style="11"/>
    <col min="208" max="208" width="15.1796875" style="11" bestFit="1" customWidth="1"/>
    <col min="209" max="209" width="25.453125" style="11" bestFit="1" customWidth="1"/>
    <col min="210" max="217" width="11.453125" style="11"/>
    <col min="218" max="221" width="14.54296875" style="11" customWidth="1"/>
    <col min="222" max="222" width="19.81640625" style="11" bestFit="1" customWidth="1"/>
    <col min="223" max="223" width="19.26953125" style="11" customWidth="1"/>
    <col min="224" max="226" width="14.54296875" style="11" customWidth="1"/>
    <col min="227" max="227" width="22.7265625" style="11" bestFit="1" customWidth="1"/>
    <col min="228" max="228" width="25.7265625" style="11" bestFit="1" customWidth="1"/>
    <col min="229" max="229" width="26.7265625" style="11" bestFit="1" customWidth="1"/>
    <col min="230" max="230" width="29.81640625" style="11" bestFit="1" customWidth="1"/>
    <col min="231" max="231" width="13.7265625" style="11" bestFit="1" customWidth="1"/>
    <col min="232" max="232" width="17.81640625" style="11" bestFit="1" customWidth="1"/>
    <col min="233" max="233" width="22.7265625" style="11" bestFit="1" customWidth="1"/>
    <col min="234" max="234" width="25.7265625" style="11" bestFit="1" customWidth="1"/>
    <col min="235" max="235" width="26.7265625" style="11" bestFit="1" customWidth="1"/>
    <col min="236" max="236" width="29.81640625" style="11" bestFit="1" customWidth="1"/>
    <col min="237" max="237" width="27.26953125" style="11" bestFit="1" customWidth="1"/>
    <col min="238" max="238" width="30.26953125" style="11" bestFit="1" customWidth="1"/>
    <col min="239" max="239" width="19.1796875" style="11" bestFit="1" customWidth="1"/>
    <col min="240" max="240" width="27.26953125" style="11" bestFit="1" customWidth="1"/>
    <col min="241" max="241" width="30.26953125" style="11" bestFit="1" customWidth="1"/>
    <col min="242" max="242" width="30.1796875" style="11" bestFit="1" customWidth="1"/>
    <col min="243" max="243" width="33.26953125" style="11" bestFit="1" customWidth="1"/>
    <col min="244" max="244" width="30.1796875" style="11" bestFit="1" customWidth="1"/>
    <col min="245" max="245" width="33.26953125" style="11" bestFit="1" customWidth="1"/>
    <col min="246" max="246" width="30.1796875" style="11" bestFit="1" customWidth="1"/>
    <col min="247" max="247" width="32.7265625" style="11" bestFit="1" customWidth="1"/>
    <col min="248" max="248" width="41.26953125" style="11" bestFit="1" customWidth="1"/>
    <col min="249" max="249" width="43.81640625" style="11" bestFit="1" customWidth="1"/>
    <col min="250" max="250" width="41.26953125" style="11" bestFit="1" customWidth="1"/>
    <col min="251" max="251" width="43.81640625" style="11" bestFit="1" customWidth="1"/>
    <col min="252" max="16384" width="11.453125" style="11"/>
  </cols>
  <sheetData>
    <row r="1" spans="1:271" x14ac:dyDescent="0.3">
      <c r="H1" s="11"/>
      <c r="I1" s="11"/>
      <c r="Y1" s="11" t="s">
        <v>256</v>
      </c>
      <c r="AD1" s="11">
        <v>12</v>
      </c>
      <c r="AE1" s="11">
        <v>17.5</v>
      </c>
      <c r="AF1" s="11">
        <v>24.5</v>
      </c>
      <c r="AG1" s="11">
        <v>30.5</v>
      </c>
      <c r="AH1" s="11">
        <v>40.5</v>
      </c>
      <c r="AI1" s="11">
        <v>50.5</v>
      </c>
      <c r="AJ1" s="11">
        <v>65</v>
      </c>
      <c r="AL1" s="11" t="s">
        <v>266</v>
      </c>
      <c r="AO1" s="11" t="s">
        <v>249</v>
      </c>
      <c r="AQ1" s="63"/>
      <c r="AR1" s="11">
        <v>12</v>
      </c>
      <c r="AS1" s="11">
        <v>17.5</v>
      </c>
      <c r="AT1" s="11">
        <v>24.5</v>
      </c>
      <c r="AU1" s="11">
        <v>30.5</v>
      </c>
      <c r="AV1" s="11">
        <v>40.5</v>
      </c>
      <c r="AW1" s="11">
        <v>50.5</v>
      </c>
      <c r="AX1" s="11">
        <v>65</v>
      </c>
      <c r="AZ1" s="11" t="s">
        <v>265</v>
      </c>
      <c r="BA1" s="11" t="s">
        <v>250</v>
      </c>
      <c r="BG1" s="11">
        <v>12</v>
      </c>
      <c r="BH1" s="11">
        <v>17.5</v>
      </c>
      <c r="BI1" s="11">
        <v>24.5</v>
      </c>
      <c r="BJ1" s="11">
        <v>30.5</v>
      </c>
      <c r="BK1" s="11">
        <v>40.5</v>
      </c>
      <c r="BL1" s="11">
        <v>50.5</v>
      </c>
      <c r="BM1" s="11">
        <v>65</v>
      </c>
      <c r="BO1" s="11" t="s">
        <v>264</v>
      </c>
      <c r="BP1" s="11" t="s">
        <v>251</v>
      </c>
      <c r="BU1" s="11">
        <v>12</v>
      </c>
      <c r="BV1" s="11">
        <v>17.5</v>
      </c>
      <c r="BW1" s="11">
        <v>24.5</v>
      </c>
      <c r="BX1" s="11">
        <v>30.5</v>
      </c>
      <c r="BY1" s="11">
        <v>40.5</v>
      </c>
      <c r="BZ1" s="11">
        <v>50.5</v>
      </c>
      <c r="CA1" s="11">
        <v>65</v>
      </c>
      <c r="CC1" s="11" t="s">
        <v>263</v>
      </c>
      <c r="CD1" s="11" t="s">
        <v>252</v>
      </c>
      <c r="CE1" s="11"/>
      <c r="CH1" s="63"/>
      <c r="CI1" s="11">
        <v>12</v>
      </c>
      <c r="CJ1" s="11">
        <v>17.5</v>
      </c>
      <c r="CK1" s="11">
        <v>24.5</v>
      </c>
      <c r="CL1" s="11">
        <v>30.5</v>
      </c>
      <c r="CM1" s="11">
        <v>40.5</v>
      </c>
      <c r="CN1" s="11">
        <v>50.5</v>
      </c>
      <c r="CO1" s="11">
        <v>65</v>
      </c>
      <c r="CQ1" s="11" t="s">
        <v>262</v>
      </c>
      <c r="CR1" s="11" t="s">
        <v>253</v>
      </c>
      <c r="CW1" s="11">
        <v>12</v>
      </c>
      <c r="CX1" s="11">
        <v>17.5</v>
      </c>
      <c r="CY1" s="11">
        <v>24.5</v>
      </c>
      <c r="CZ1" s="11">
        <v>30.5</v>
      </c>
      <c r="DA1" s="11">
        <v>40.5</v>
      </c>
      <c r="DB1" s="11">
        <v>50.5</v>
      </c>
      <c r="DC1" s="11">
        <v>65</v>
      </c>
      <c r="DE1" s="11" t="s">
        <v>261</v>
      </c>
      <c r="DF1" s="11" t="s">
        <v>254</v>
      </c>
      <c r="DK1" s="11">
        <v>12</v>
      </c>
      <c r="DL1" s="11">
        <v>17.5</v>
      </c>
      <c r="DM1" s="11">
        <v>24.5</v>
      </c>
      <c r="DN1" s="11">
        <v>30.5</v>
      </c>
      <c r="DO1" s="11">
        <v>40.5</v>
      </c>
      <c r="DP1" s="11">
        <v>50.5</v>
      </c>
      <c r="DQ1" s="11">
        <v>65</v>
      </c>
      <c r="DS1" s="11" t="s">
        <v>291</v>
      </c>
      <c r="DT1" s="11" t="s">
        <v>260</v>
      </c>
      <c r="DY1" s="11">
        <v>12</v>
      </c>
      <c r="DZ1" s="11">
        <v>17.5</v>
      </c>
      <c r="EA1" s="11">
        <v>24.5</v>
      </c>
      <c r="EB1" s="11">
        <v>30.5</v>
      </c>
      <c r="EC1" s="11">
        <v>40.5</v>
      </c>
      <c r="ED1" s="11">
        <v>50.5</v>
      </c>
      <c r="EE1" s="11">
        <v>65</v>
      </c>
      <c r="EG1" s="11" t="s">
        <v>258</v>
      </c>
      <c r="EM1" s="11">
        <v>12</v>
      </c>
      <c r="EN1" s="11">
        <v>17.5</v>
      </c>
      <c r="EO1" s="11">
        <v>24.5</v>
      </c>
      <c r="EP1" s="11">
        <v>30.5</v>
      </c>
      <c r="EQ1" s="11">
        <v>40.5</v>
      </c>
      <c r="ER1" s="11">
        <v>50.5</v>
      </c>
      <c r="ES1" s="11">
        <v>65</v>
      </c>
      <c r="EU1" s="11" t="s">
        <v>292</v>
      </c>
      <c r="EV1" s="11" t="s">
        <v>259</v>
      </c>
      <c r="FA1" s="11">
        <v>12</v>
      </c>
      <c r="FB1" s="11">
        <v>17.5</v>
      </c>
      <c r="FC1" s="11">
        <v>24.5</v>
      </c>
      <c r="FD1" s="11">
        <v>30.5</v>
      </c>
      <c r="FE1" s="11">
        <v>40.5</v>
      </c>
      <c r="FF1" s="11">
        <v>50.5</v>
      </c>
      <c r="FG1" s="11">
        <v>65</v>
      </c>
      <c r="FI1" s="11" t="s">
        <v>293</v>
      </c>
      <c r="FJ1" s="11" t="s">
        <v>255</v>
      </c>
      <c r="FK1" s="11" t="s">
        <v>257</v>
      </c>
      <c r="FO1" s="11">
        <v>12</v>
      </c>
      <c r="FP1" s="11">
        <v>17.5</v>
      </c>
      <c r="FQ1" s="11">
        <v>24.5</v>
      </c>
      <c r="FR1" s="11">
        <v>30.5</v>
      </c>
      <c r="FS1" s="11">
        <v>40.5</v>
      </c>
      <c r="FT1" s="11">
        <v>50.5</v>
      </c>
      <c r="FU1" s="11">
        <v>65</v>
      </c>
      <c r="GC1" s="141" t="s">
        <v>378</v>
      </c>
      <c r="GD1" s="201"/>
      <c r="GE1" s="202"/>
      <c r="GF1" s="201"/>
      <c r="GG1" s="203"/>
      <c r="GH1" s="201"/>
      <c r="GI1" s="203"/>
      <c r="GJ1" s="201"/>
      <c r="GK1" s="203"/>
      <c r="GL1" s="215"/>
      <c r="GM1" s="215"/>
      <c r="GN1" s="221"/>
      <c r="GO1" s="216"/>
      <c r="GP1" s="221"/>
      <c r="GQ1" s="216"/>
      <c r="GR1" s="221"/>
      <c r="GS1" s="215"/>
      <c r="GT1" s="216"/>
      <c r="GU1" s="221"/>
      <c r="GV1" s="216"/>
      <c r="GW1" s="221"/>
      <c r="GX1" s="215"/>
      <c r="GY1" s="216"/>
      <c r="GZ1" s="221"/>
      <c r="HA1" s="215"/>
      <c r="HB1" s="215"/>
      <c r="HC1" s="216"/>
      <c r="HD1" s="221"/>
      <c r="HE1" s="215"/>
      <c r="HF1" s="215"/>
      <c r="HG1" s="216"/>
      <c r="HH1" s="221"/>
      <c r="HI1" s="215"/>
      <c r="HJ1" s="216"/>
      <c r="HK1" s="240" t="s">
        <v>490</v>
      </c>
      <c r="HL1" s="241" t="s">
        <v>490</v>
      </c>
      <c r="HM1" s="242" t="s">
        <v>490</v>
      </c>
      <c r="HN1" s="162"/>
      <c r="HO1" s="176"/>
      <c r="HP1" s="176"/>
      <c r="HQ1" s="177"/>
      <c r="HR1" s="162"/>
      <c r="HS1" s="176"/>
      <c r="HT1" s="177"/>
      <c r="HU1" s="162"/>
      <c r="HV1" s="176"/>
      <c r="HW1" s="177"/>
      <c r="HX1" s="176"/>
      <c r="HY1" s="176"/>
      <c r="HZ1" s="261"/>
      <c r="IA1" s="176"/>
      <c r="IB1" s="253" t="s">
        <v>490</v>
      </c>
      <c r="IC1" s="248" t="s">
        <v>490</v>
      </c>
      <c r="ID1" s="247" t="s">
        <v>490</v>
      </c>
      <c r="IE1" s="248" t="s">
        <v>490</v>
      </c>
      <c r="IF1" s="261"/>
      <c r="IG1" s="264"/>
      <c r="IH1" s="253"/>
      <c r="II1" s="253" t="s">
        <v>490</v>
      </c>
      <c r="IJ1" s="253" t="s">
        <v>490</v>
      </c>
      <c r="IK1" s="651"/>
      <c r="IL1" s="652"/>
      <c r="IM1" s="652"/>
      <c r="IN1" s="652"/>
      <c r="IO1" s="652"/>
      <c r="IP1" s="652"/>
      <c r="IQ1" s="652"/>
      <c r="IR1" s="653"/>
      <c r="IS1" s="652"/>
      <c r="IT1" s="653"/>
      <c r="IU1" s="183" t="s">
        <v>504</v>
      </c>
      <c r="IV1" s="183" t="s">
        <v>505</v>
      </c>
      <c r="IW1" s="183" t="s">
        <v>506</v>
      </c>
    </row>
    <row r="2" spans="1:271" s="1" customFormat="1" x14ac:dyDescent="0.3">
      <c r="A2" s="11"/>
      <c r="B2" s="3" t="s">
        <v>127</v>
      </c>
      <c r="C2" s="285" t="s">
        <v>24</v>
      </c>
      <c r="D2" s="3" t="s">
        <v>199</v>
      </c>
      <c r="E2" s="3" t="s">
        <v>201</v>
      </c>
      <c r="F2" s="3" t="s">
        <v>880</v>
      </c>
      <c r="G2" s="3" t="s">
        <v>114</v>
      </c>
      <c r="H2" s="3" t="s">
        <v>16</v>
      </c>
      <c r="I2" s="3" t="s">
        <v>17</v>
      </c>
      <c r="J2" s="3" t="s">
        <v>18</v>
      </c>
      <c r="K2" s="3" t="s">
        <v>18</v>
      </c>
      <c r="L2" s="3" t="s">
        <v>128</v>
      </c>
      <c r="M2" s="3" t="s">
        <v>19</v>
      </c>
      <c r="N2" s="3" t="s">
        <v>19</v>
      </c>
      <c r="O2" s="3" t="s">
        <v>128</v>
      </c>
      <c r="P2" s="3" t="s">
        <v>20</v>
      </c>
      <c r="Q2" s="3" t="s">
        <v>20</v>
      </c>
      <c r="R2" s="3" t="s">
        <v>21</v>
      </c>
      <c r="S2" s="3" t="s">
        <v>21</v>
      </c>
      <c r="T2" s="3" t="s">
        <v>22</v>
      </c>
      <c r="U2" s="3" t="s">
        <v>22</v>
      </c>
      <c r="V2" s="3" t="s">
        <v>23</v>
      </c>
      <c r="W2" s="3" t="s">
        <v>23</v>
      </c>
      <c r="X2" s="8" t="s">
        <v>25</v>
      </c>
      <c r="Y2" s="3" t="s">
        <v>25</v>
      </c>
      <c r="Z2" s="3" t="s">
        <v>25</v>
      </c>
      <c r="AA2" s="3" t="s">
        <v>25</v>
      </c>
      <c r="AB2" s="3" t="s">
        <v>25</v>
      </c>
      <c r="AC2" s="3" t="s">
        <v>25</v>
      </c>
      <c r="AD2" s="3" t="s">
        <v>25</v>
      </c>
      <c r="AE2" s="3" t="s">
        <v>25</v>
      </c>
      <c r="AF2" s="3" t="s">
        <v>25</v>
      </c>
      <c r="AG2" s="3" t="s">
        <v>25</v>
      </c>
      <c r="AH2" s="3" t="s">
        <v>25</v>
      </c>
      <c r="AI2" s="3" t="s">
        <v>25</v>
      </c>
      <c r="AJ2" s="3" t="s">
        <v>25</v>
      </c>
      <c r="AK2" s="282" t="s">
        <v>508</v>
      </c>
      <c r="AL2" s="8" t="s">
        <v>26</v>
      </c>
      <c r="AM2" s="3" t="s">
        <v>26</v>
      </c>
      <c r="AN2" s="3" t="s">
        <v>26</v>
      </c>
      <c r="AO2" s="3" t="s">
        <v>26</v>
      </c>
      <c r="AP2" s="3" t="s">
        <v>26</v>
      </c>
      <c r="AQ2" s="59" t="s">
        <v>26</v>
      </c>
      <c r="AR2" s="3" t="s">
        <v>26</v>
      </c>
      <c r="AS2" s="3" t="s">
        <v>26</v>
      </c>
      <c r="AT2" s="3" t="s">
        <v>26</v>
      </c>
      <c r="AU2" s="3" t="s">
        <v>26</v>
      </c>
      <c r="AV2" s="3" t="s">
        <v>26</v>
      </c>
      <c r="AW2" s="3" t="s">
        <v>26</v>
      </c>
      <c r="AX2" s="3" t="s">
        <v>26</v>
      </c>
      <c r="AY2" s="282" t="s">
        <v>509</v>
      </c>
      <c r="AZ2" s="8" t="s">
        <v>27</v>
      </c>
      <c r="BA2" s="3" t="s">
        <v>27</v>
      </c>
      <c r="BB2" s="3" t="s">
        <v>27</v>
      </c>
      <c r="BC2" s="3" t="s">
        <v>27</v>
      </c>
      <c r="BD2" s="3" t="s">
        <v>27</v>
      </c>
      <c r="BE2" s="3" t="s">
        <v>27</v>
      </c>
      <c r="BF2" s="3" t="s">
        <v>27</v>
      </c>
      <c r="BG2" s="3" t="s">
        <v>27</v>
      </c>
      <c r="BH2" s="3" t="s">
        <v>27</v>
      </c>
      <c r="BI2" s="3" t="s">
        <v>27</v>
      </c>
      <c r="BJ2" s="3" t="s">
        <v>27</v>
      </c>
      <c r="BK2" s="3" t="s">
        <v>27</v>
      </c>
      <c r="BL2" s="3" t="s">
        <v>27</v>
      </c>
      <c r="BM2" s="3" t="s">
        <v>27</v>
      </c>
      <c r="BN2" s="282" t="s">
        <v>510</v>
      </c>
      <c r="BO2" s="8" t="s">
        <v>28</v>
      </c>
      <c r="BP2" s="3" t="s">
        <v>28</v>
      </c>
      <c r="BQ2" s="3" t="s">
        <v>28</v>
      </c>
      <c r="BR2" s="3" t="s">
        <v>28</v>
      </c>
      <c r="BS2" s="3" t="s">
        <v>28</v>
      </c>
      <c r="BT2" s="3" t="s">
        <v>28</v>
      </c>
      <c r="BU2" s="3" t="s">
        <v>28</v>
      </c>
      <c r="BV2" s="3" t="s">
        <v>28</v>
      </c>
      <c r="BW2" s="3" t="s">
        <v>28</v>
      </c>
      <c r="BX2" s="3" t="s">
        <v>28</v>
      </c>
      <c r="BY2" s="3" t="s">
        <v>28</v>
      </c>
      <c r="BZ2" s="3" t="s">
        <v>28</v>
      </c>
      <c r="CA2" s="3" t="s">
        <v>28</v>
      </c>
      <c r="CB2" s="282" t="s">
        <v>511</v>
      </c>
      <c r="CC2" s="8" t="s">
        <v>29</v>
      </c>
      <c r="CD2" s="3" t="s">
        <v>29</v>
      </c>
      <c r="CE2" s="3" t="s">
        <v>29</v>
      </c>
      <c r="CF2" s="3" t="s">
        <v>29</v>
      </c>
      <c r="CG2" s="3" t="s">
        <v>29</v>
      </c>
      <c r="CH2" s="59" t="s">
        <v>29</v>
      </c>
      <c r="CI2" s="3" t="s">
        <v>29</v>
      </c>
      <c r="CJ2" s="3" t="s">
        <v>29</v>
      </c>
      <c r="CK2" s="3" t="s">
        <v>29</v>
      </c>
      <c r="CL2" s="3" t="s">
        <v>29</v>
      </c>
      <c r="CM2" s="3" t="s">
        <v>29</v>
      </c>
      <c r="CN2" s="3" t="s">
        <v>29</v>
      </c>
      <c r="CO2" s="3" t="s">
        <v>29</v>
      </c>
      <c r="CP2" s="290" t="s">
        <v>507</v>
      </c>
      <c r="CQ2" s="8" t="s">
        <v>879</v>
      </c>
      <c r="CR2" s="585" t="s">
        <v>879</v>
      </c>
      <c r="CS2" s="585" t="s">
        <v>879</v>
      </c>
      <c r="CT2" s="585" t="s">
        <v>879</v>
      </c>
      <c r="CU2" s="585" t="s">
        <v>879</v>
      </c>
      <c r="CV2" s="585" t="s">
        <v>879</v>
      </c>
      <c r="CW2" s="585" t="s">
        <v>879</v>
      </c>
      <c r="CX2" s="585" t="s">
        <v>879</v>
      </c>
      <c r="CY2" s="585" t="s">
        <v>879</v>
      </c>
      <c r="CZ2" s="585" t="s">
        <v>879</v>
      </c>
      <c r="DA2" s="585" t="s">
        <v>879</v>
      </c>
      <c r="DB2" s="585" t="s">
        <v>879</v>
      </c>
      <c r="DC2" s="585" t="s">
        <v>879</v>
      </c>
      <c r="DD2" s="282" t="s">
        <v>512</v>
      </c>
      <c r="DE2" s="734" t="s">
        <v>869</v>
      </c>
      <c r="DF2" s="3" t="s">
        <v>31</v>
      </c>
      <c r="DG2" s="3" t="s">
        <v>31</v>
      </c>
      <c r="DH2" s="3" t="s">
        <v>31</v>
      </c>
      <c r="DI2" s="3" t="s">
        <v>31</v>
      </c>
      <c r="DJ2" s="3" t="s">
        <v>31</v>
      </c>
      <c r="DK2" s="3" t="s">
        <v>31</v>
      </c>
      <c r="DL2" s="3" t="s">
        <v>31</v>
      </c>
      <c r="DM2" s="3" t="s">
        <v>31</v>
      </c>
      <c r="DN2" s="3" t="s">
        <v>31</v>
      </c>
      <c r="DO2" s="3" t="s">
        <v>31</v>
      </c>
      <c r="DP2" s="3" t="s">
        <v>31</v>
      </c>
      <c r="DQ2" s="3" t="s">
        <v>31</v>
      </c>
      <c r="DR2" s="282" t="s">
        <v>513</v>
      </c>
      <c r="DS2" s="7" t="s">
        <v>294</v>
      </c>
      <c r="DT2" s="3" t="s">
        <v>294</v>
      </c>
      <c r="DU2" s="3" t="s">
        <v>294</v>
      </c>
      <c r="DV2" s="3" t="s">
        <v>294</v>
      </c>
      <c r="DW2" s="3" t="s">
        <v>294</v>
      </c>
      <c r="DX2" s="3" t="s">
        <v>294</v>
      </c>
      <c r="DY2" s="3" t="s">
        <v>294</v>
      </c>
      <c r="DZ2" s="3" t="s">
        <v>294</v>
      </c>
      <c r="EA2" s="3" t="s">
        <v>294</v>
      </c>
      <c r="EB2" s="3" t="s">
        <v>294</v>
      </c>
      <c r="EC2" s="3" t="s">
        <v>294</v>
      </c>
      <c r="ED2" s="3" t="s">
        <v>294</v>
      </c>
      <c r="EE2" s="3" t="s">
        <v>294</v>
      </c>
      <c r="EF2" s="282" t="s">
        <v>514</v>
      </c>
      <c r="EG2" s="7" t="s">
        <v>798</v>
      </c>
      <c r="EH2" s="3" t="s">
        <v>798</v>
      </c>
      <c r="EI2" s="3" t="s">
        <v>798</v>
      </c>
      <c r="EJ2" s="3" t="s">
        <v>798</v>
      </c>
      <c r="EK2" s="3" t="s">
        <v>798</v>
      </c>
      <c r="EL2" s="3" t="s">
        <v>798</v>
      </c>
      <c r="EM2" s="3" t="s">
        <v>798</v>
      </c>
      <c r="EN2" s="3" t="s">
        <v>798</v>
      </c>
      <c r="EO2" s="3" t="s">
        <v>798</v>
      </c>
      <c r="EP2" s="3" t="s">
        <v>798</v>
      </c>
      <c r="EQ2" s="3" t="s">
        <v>798</v>
      </c>
      <c r="ER2" s="3" t="s">
        <v>798</v>
      </c>
      <c r="ES2" s="3" t="s">
        <v>798</v>
      </c>
      <c r="ET2" s="282" t="s">
        <v>515</v>
      </c>
      <c r="EU2" s="7" t="s">
        <v>295</v>
      </c>
      <c r="EV2" s="3" t="s">
        <v>32</v>
      </c>
      <c r="EW2" s="3" t="s">
        <v>32</v>
      </c>
      <c r="EX2" s="3" t="s">
        <v>32</v>
      </c>
      <c r="EY2" s="3" t="s">
        <v>32</v>
      </c>
      <c r="EZ2" s="3" t="s">
        <v>32</v>
      </c>
      <c r="FA2" s="3" t="s">
        <v>32</v>
      </c>
      <c r="FB2" s="3" t="s">
        <v>32</v>
      </c>
      <c r="FC2" s="3" t="s">
        <v>32</v>
      </c>
      <c r="FD2" s="3" t="s">
        <v>32</v>
      </c>
      <c r="FE2" s="3" t="s">
        <v>32</v>
      </c>
      <c r="FF2" s="3" t="s">
        <v>32</v>
      </c>
      <c r="FG2" s="3" t="s">
        <v>32</v>
      </c>
      <c r="FH2" s="282" t="s">
        <v>516</v>
      </c>
      <c r="FI2" s="7" t="s">
        <v>296</v>
      </c>
      <c r="FJ2" s="3" t="s">
        <v>33</v>
      </c>
      <c r="FK2" s="3" t="s">
        <v>33</v>
      </c>
      <c r="FL2" s="3" t="s">
        <v>33</v>
      </c>
      <c r="FM2" s="3" t="s">
        <v>33</v>
      </c>
      <c r="FN2" s="3" t="s">
        <v>33</v>
      </c>
      <c r="FO2" s="3" t="s">
        <v>33</v>
      </c>
      <c r="FP2" s="3" t="s">
        <v>33</v>
      </c>
      <c r="FQ2" s="3" t="s">
        <v>33</v>
      </c>
      <c r="FR2" s="3" t="s">
        <v>33</v>
      </c>
      <c r="FS2" s="3" t="s">
        <v>33</v>
      </c>
      <c r="FT2" s="3" t="s">
        <v>33</v>
      </c>
      <c r="FU2" s="3" t="s">
        <v>33</v>
      </c>
      <c r="FV2" s="282" t="s">
        <v>517</v>
      </c>
      <c r="FW2" s="11" t="s">
        <v>298</v>
      </c>
      <c r="FX2" s="11" t="s">
        <v>299</v>
      </c>
      <c r="FY2" s="11" t="s">
        <v>374</v>
      </c>
      <c r="FZ2" s="11" t="s">
        <v>375</v>
      </c>
      <c r="GA2" s="11" t="s">
        <v>376</v>
      </c>
      <c r="GB2" s="11"/>
      <c r="GC2" s="141" t="s">
        <v>379</v>
      </c>
      <c r="GD2" s="204" t="s">
        <v>459</v>
      </c>
      <c r="GE2" s="205" t="s">
        <v>460</v>
      </c>
      <c r="GF2" s="204" t="s">
        <v>461</v>
      </c>
      <c r="GG2" s="206" t="s">
        <v>462</v>
      </c>
      <c r="GH2" s="204" t="s">
        <v>463</v>
      </c>
      <c r="GI2" s="206" t="s">
        <v>464</v>
      </c>
      <c r="GJ2" s="204" t="s">
        <v>465</v>
      </c>
      <c r="GK2" s="206" t="s">
        <v>466</v>
      </c>
      <c r="GL2" s="217" t="s">
        <v>468</v>
      </c>
      <c r="GM2" s="217" t="s">
        <v>469</v>
      </c>
      <c r="GN2" s="222" t="s">
        <v>470</v>
      </c>
      <c r="GO2" s="218" t="s">
        <v>471</v>
      </c>
      <c r="GP2" s="222" t="s">
        <v>473</v>
      </c>
      <c r="GQ2" s="218" t="s">
        <v>474</v>
      </c>
      <c r="GR2" s="222" t="s">
        <v>224</v>
      </c>
      <c r="GS2" s="217" t="s">
        <v>475</v>
      </c>
      <c r="GT2" s="218" t="s">
        <v>476</v>
      </c>
      <c r="GU2" s="222" t="s">
        <v>467</v>
      </c>
      <c r="GV2" s="218" t="s">
        <v>472</v>
      </c>
      <c r="GW2" s="222" t="s">
        <v>224</v>
      </c>
      <c r="GX2" s="217" t="s">
        <v>477</v>
      </c>
      <c r="GY2" s="218" t="s">
        <v>478</v>
      </c>
      <c r="GZ2" s="222" t="s">
        <v>479</v>
      </c>
      <c r="HA2" s="217" t="s">
        <v>480</v>
      </c>
      <c r="HB2" s="217" t="s">
        <v>481</v>
      </c>
      <c r="HC2" s="218" t="s">
        <v>482</v>
      </c>
      <c r="HD2" s="222" t="s">
        <v>483</v>
      </c>
      <c r="HE2" s="217" t="s">
        <v>484</v>
      </c>
      <c r="HF2" s="217" t="s">
        <v>485</v>
      </c>
      <c r="HG2" s="218" t="s">
        <v>486</v>
      </c>
      <c r="HH2" s="222" t="s">
        <v>487</v>
      </c>
      <c r="HI2" s="217" t="s">
        <v>488</v>
      </c>
      <c r="HJ2" s="218" t="s">
        <v>489</v>
      </c>
      <c r="HK2" s="222" t="s">
        <v>487</v>
      </c>
      <c r="HL2" s="217" t="s">
        <v>488</v>
      </c>
      <c r="HM2" s="218" t="s">
        <v>489</v>
      </c>
      <c r="HN2" s="178" t="s">
        <v>450</v>
      </c>
      <c r="HO2" s="179" t="s">
        <v>447</v>
      </c>
      <c r="HP2" s="179" t="s">
        <v>448</v>
      </c>
      <c r="HQ2" s="180" t="s">
        <v>449</v>
      </c>
      <c r="HR2" s="181" t="s">
        <v>451</v>
      </c>
      <c r="HS2" s="179" t="s">
        <v>948</v>
      </c>
      <c r="HT2" s="179" t="s">
        <v>949</v>
      </c>
      <c r="HU2" s="181" t="s">
        <v>451</v>
      </c>
      <c r="HV2" s="246" t="s">
        <v>893</v>
      </c>
      <c r="HW2" s="246" t="s">
        <v>894</v>
      </c>
      <c r="HX2" s="246" t="s">
        <v>895</v>
      </c>
      <c r="HY2" s="246" t="s">
        <v>896</v>
      </c>
      <c r="HZ2" s="181" t="s">
        <v>491</v>
      </c>
      <c r="IA2" s="246" t="s">
        <v>492</v>
      </c>
      <c r="IB2" s="181" t="s">
        <v>893</v>
      </c>
      <c r="IC2" s="254" t="s">
        <v>894</v>
      </c>
      <c r="ID2" s="246" t="s">
        <v>895</v>
      </c>
      <c r="IE2" s="254" t="s">
        <v>896</v>
      </c>
      <c r="IF2" s="181" t="s">
        <v>494</v>
      </c>
      <c r="IG2" s="265" t="s">
        <v>495</v>
      </c>
      <c r="IH2" s="181" t="s">
        <v>493</v>
      </c>
      <c r="II2" s="181" t="s">
        <v>494</v>
      </c>
      <c r="IJ2" s="181" t="s">
        <v>495</v>
      </c>
      <c r="IK2" s="654" t="s">
        <v>897</v>
      </c>
      <c r="IL2" s="655" t="s">
        <v>898</v>
      </c>
      <c r="IM2" s="655" t="s">
        <v>899</v>
      </c>
      <c r="IN2" s="655" t="s">
        <v>900</v>
      </c>
      <c r="IO2" s="655" t="s">
        <v>901</v>
      </c>
      <c r="IP2" s="655" t="s">
        <v>902</v>
      </c>
      <c r="IQ2" s="655" t="s">
        <v>903</v>
      </c>
      <c r="IR2" s="656" t="s">
        <v>904</v>
      </c>
      <c r="IS2" s="655" t="s">
        <v>905</v>
      </c>
      <c r="IT2" s="655" t="s">
        <v>906</v>
      </c>
      <c r="IU2" s="11"/>
      <c r="IV2" s="11"/>
      <c r="IW2" s="11"/>
      <c r="IX2" s="8" t="s">
        <v>799</v>
      </c>
      <c r="IY2" s="491" t="s">
        <v>799</v>
      </c>
      <c r="IZ2" s="491" t="s">
        <v>799</v>
      </c>
      <c r="JA2" s="491" t="s">
        <v>799</v>
      </c>
      <c r="JB2" s="491" t="s">
        <v>799</v>
      </c>
      <c r="JC2" s="491" t="s">
        <v>799</v>
      </c>
      <c r="JD2" s="491" t="s">
        <v>799</v>
      </c>
      <c r="JE2" s="491" t="s">
        <v>799</v>
      </c>
      <c r="JF2" s="491" t="s">
        <v>799</v>
      </c>
      <c r="JG2" s="491" t="s">
        <v>799</v>
      </c>
      <c r="JH2" s="491" t="s">
        <v>799</v>
      </c>
      <c r="JI2" s="491" t="s">
        <v>799</v>
      </c>
      <c r="JJ2" s="491" t="s">
        <v>799</v>
      </c>
      <c r="JK2" s="282" t="s">
        <v>837</v>
      </c>
    </row>
    <row r="3" spans="1:271" s="4" customFormat="1" x14ac:dyDescent="0.3">
      <c r="A3" s="17"/>
      <c r="B3" s="18"/>
      <c r="C3" s="18"/>
      <c r="D3" s="18" t="s">
        <v>200</v>
      </c>
      <c r="E3" s="18" t="s">
        <v>202</v>
      </c>
      <c r="F3" s="18"/>
      <c r="G3" s="18" t="s">
        <v>30</v>
      </c>
      <c r="H3" s="18" t="s">
        <v>30</v>
      </c>
      <c r="I3" s="18" t="s">
        <v>30</v>
      </c>
      <c r="J3" s="18" t="s">
        <v>16</v>
      </c>
      <c r="K3" s="18" t="s">
        <v>17</v>
      </c>
      <c r="L3" s="18" t="s">
        <v>18</v>
      </c>
      <c r="M3" s="18" t="s">
        <v>16</v>
      </c>
      <c r="N3" s="18" t="s">
        <v>17</v>
      </c>
      <c r="O3" s="18" t="s">
        <v>19</v>
      </c>
      <c r="P3" s="18" t="s">
        <v>16</v>
      </c>
      <c r="Q3" s="18" t="s">
        <v>17</v>
      </c>
      <c r="R3" s="18" t="s">
        <v>16</v>
      </c>
      <c r="S3" s="18" t="s">
        <v>17</v>
      </c>
      <c r="T3" s="18" t="s">
        <v>16</v>
      </c>
      <c r="U3" s="18" t="s">
        <v>17</v>
      </c>
      <c r="V3" s="18" t="s">
        <v>16</v>
      </c>
      <c r="W3" s="18" t="s">
        <v>17</v>
      </c>
      <c r="X3" s="19" t="s">
        <v>297</v>
      </c>
      <c r="Y3" s="18" t="s">
        <v>16</v>
      </c>
      <c r="Z3" s="18" t="s">
        <v>17</v>
      </c>
      <c r="AA3" s="20" t="s">
        <v>34</v>
      </c>
      <c r="AB3" s="20" t="s">
        <v>35</v>
      </c>
      <c r="AC3" s="18" t="s">
        <v>109</v>
      </c>
      <c r="AD3" s="20" t="s">
        <v>36</v>
      </c>
      <c r="AE3" s="20" t="s">
        <v>37</v>
      </c>
      <c r="AF3" s="20" t="s">
        <v>38</v>
      </c>
      <c r="AG3" s="20" t="s">
        <v>39</v>
      </c>
      <c r="AH3" s="20" t="s">
        <v>40</v>
      </c>
      <c r="AI3" s="20" t="s">
        <v>41</v>
      </c>
      <c r="AJ3" s="20" t="s">
        <v>42</v>
      </c>
      <c r="AK3" s="283"/>
      <c r="AL3" s="34" t="s">
        <v>297</v>
      </c>
      <c r="AM3" s="18" t="s">
        <v>16</v>
      </c>
      <c r="AN3" s="18" t="s">
        <v>17</v>
      </c>
      <c r="AO3" s="20" t="s">
        <v>34</v>
      </c>
      <c r="AP3" s="20" t="s">
        <v>35</v>
      </c>
      <c r="AQ3" s="60" t="s">
        <v>109</v>
      </c>
      <c r="AR3" s="20" t="s">
        <v>36</v>
      </c>
      <c r="AS3" s="20" t="s">
        <v>37</v>
      </c>
      <c r="AT3" s="20" t="s">
        <v>38</v>
      </c>
      <c r="AU3" s="20" t="s">
        <v>39</v>
      </c>
      <c r="AV3" s="20" t="s">
        <v>40</v>
      </c>
      <c r="AW3" s="20" t="s">
        <v>41</v>
      </c>
      <c r="AX3" s="20" t="s">
        <v>42</v>
      </c>
      <c r="AY3" s="283"/>
      <c r="AZ3" s="19" t="s">
        <v>297</v>
      </c>
      <c r="BA3" s="18" t="s">
        <v>16</v>
      </c>
      <c r="BB3" s="18" t="s">
        <v>17</v>
      </c>
      <c r="BC3" s="292" t="s">
        <v>518</v>
      </c>
      <c r="BD3" s="20" t="s">
        <v>34</v>
      </c>
      <c r="BE3" s="20" t="s">
        <v>35</v>
      </c>
      <c r="BF3" s="20" t="s">
        <v>109</v>
      </c>
      <c r="BG3" s="20" t="s">
        <v>36</v>
      </c>
      <c r="BH3" s="20" t="s">
        <v>37</v>
      </c>
      <c r="BI3" s="20" t="s">
        <v>38</v>
      </c>
      <c r="BJ3" s="20" t="s">
        <v>39</v>
      </c>
      <c r="BK3" s="20" t="s">
        <v>40</v>
      </c>
      <c r="BL3" s="20" t="s">
        <v>41</v>
      </c>
      <c r="BM3" s="20" t="s">
        <v>42</v>
      </c>
      <c r="BN3" s="283"/>
      <c r="BO3" s="19" t="s">
        <v>297</v>
      </c>
      <c r="BP3" s="18" t="s">
        <v>16</v>
      </c>
      <c r="BQ3" s="18" t="s">
        <v>17</v>
      </c>
      <c r="BR3" s="20" t="s">
        <v>34</v>
      </c>
      <c r="BS3" s="20" t="s">
        <v>35</v>
      </c>
      <c r="BT3" s="20" t="s">
        <v>109</v>
      </c>
      <c r="BU3" s="20" t="s">
        <v>36</v>
      </c>
      <c r="BV3" s="20" t="s">
        <v>37</v>
      </c>
      <c r="BW3" s="20" t="s">
        <v>38</v>
      </c>
      <c r="BX3" s="20" t="s">
        <v>39</v>
      </c>
      <c r="BY3" s="20" t="s">
        <v>40</v>
      </c>
      <c r="BZ3" s="20" t="s">
        <v>41</v>
      </c>
      <c r="CA3" s="20" t="s">
        <v>42</v>
      </c>
      <c r="CB3" s="283"/>
      <c r="CC3" s="19" t="s">
        <v>297</v>
      </c>
      <c r="CD3" s="18" t="s">
        <v>16</v>
      </c>
      <c r="CE3" s="18" t="s">
        <v>17</v>
      </c>
      <c r="CF3" s="20" t="s">
        <v>34</v>
      </c>
      <c r="CG3" s="20" t="s">
        <v>35</v>
      </c>
      <c r="CH3" s="60" t="s">
        <v>109</v>
      </c>
      <c r="CI3" s="20" t="s">
        <v>36</v>
      </c>
      <c r="CJ3" s="20" t="s">
        <v>37</v>
      </c>
      <c r="CK3" s="20" t="s">
        <v>38</v>
      </c>
      <c r="CL3" s="20" t="s">
        <v>39</v>
      </c>
      <c r="CM3" s="20" t="s">
        <v>40</v>
      </c>
      <c r="CN3" s="20" t="s">
        <v>41</v>
      </c>
      <c r="CO3" s="20" t="s">
        <v>42</v>
      </c>
      <c r="CP3" s="283"/>
      <c r="CQ3" s="19" t="s">
        <v>297</v>
      </c>
      <c r="CR3" s="18" t="s">
        <v>16</v>
      </c>
      <c r="CS3" s="18" t="s">
        <v>17</v>
      </c>
      <c r="CT3" s="20" t="s">
        <v>34</v>
      </c>
      <c r="CU3" s="20" t="s">
        <v>35</v>
      </c>
      <c r="CV3" s="20" t="s">
        <v>109</v>
      </c>
      <c r="CW3" s="20" t="s">
        <v>36</v>
      </c>
      <c r="CX3" s="20" t="s">
        <v>37</v>
      </c>
      <c r="CY3" s="20" t="s">
        <v>38</v>
      </c>
      <c r="CZ3" s="20" t="s">
        <v>39</v>
      </c>
      <c r="DA3" s="20" t="s">
        <v>40</v>
      </c>
      <c r="DB3" s="20" t="s">
        <v>41</v>
      </c>
      <c r="DC3" s="20" t="s">
        <v>42</v>
      </c>
      <c r="DD3" s="283"/>
      <c r="DE3" s="735"/>
      <c r="DF3" s="18" t="s">
        <v>16</v>
      </c>
      <c r="DG3" s="18" t="s">
        <v>17</v>
      </c>
      <c r="DH3" s="20" t="s">
        <v>34</v>
      </c>
      <c r="DI3" s="20" t="s">
        <v>35</v>
      </c>
      <c r="DJ3" s="20" t="s">
        <v>109</v>
      </c>
      <c r="DK3" s="20" t="s">
        <v>36</v>
      </c>
      <c r="DL3" s="20" t="s">
        <v>37</v>
      </c>
      <c r="DM3" s="20" t="s">
        <v>38</v>
      </c>
      <c r="DN3" s="20" t="s">
        <v>39</v>
      </c>
      <c r="DO3" s="20" t="s">
        <v>40</v>
      </c>
      <c r="DP3" s="20" t="s">
        <v>41</v>
      </c>
      <c r="DQ3" s="20" t="s">
        <v>42</v>
      </c>
      <c r="DR3" s="283"/>
      <c r="DS3" s="21" t="s">
        <v>297</v>
      </c>
      <c r="DT3" s="18" t="s">
        <v>16</v>
      </c>
      <c r="DU3" s="18" t="s">
        <v>17</v>
      </c>
      <c r="DV3" s="20" t="s">
        <v>34</v>
      </c>
      <c r="DW3" s="20" t="s">
        <v>35</v>
      </c>
      <c r="DX3" s="20" t="s">
        <v>109</v>
      </c>
      <c r="DY3" s="20" t="s">
        <v>36</v>
      </c>
      <c r="DZ3" s="20" t="s">
        <v>37</v>
      </c>
      <c r="EA3" s="20" t="s">
        <v>38</v>
      </c>
      <c r="EB3" s="20" t="s">
        <v>39</v>
      </c>
      <c r="EC3" s="20" t="s">
        <v>40</v>
      </c>
      <c r="ED3" s="20" t="s">
        <v>41</v>
      </c>
      <c r="EE3" s="20" t="s">
        <v>42</v>
      </c>
      <c r="EF3" s="283"/>
      <c r="EG3" s="21" t="s">
        <v>297</v>
      </c>
      <c r="EH3" s="18" t="s">
        <v>16</v>
      </c>
      <c r="EI3" s="18" t="s">
        <v>17</v>
      </c>
      <c r="EJ3" s="20" t="s">
        <v>34</v>
      </c>
      <c r="EK3" s="20" t="s">
        <v>35</v>
      </c>
      <c r="EL3" s="20" t="s">
        <v>109</v>
      </c>
      <c r="EM3" s="20" t="s">
        <v>36</v>
      </c>
      <c r="EN3" s="20" t="s">
        <v>37</v>
      </c>
      <c r="EO3" s="20" t="s">
        <v>38</v>
      </c>
      <c r="EP3" s="20" t="s">
        <v>39</v>
      </c>
      <c r="EQ3" s="20" t="s">
        <v>40</v>
      </c>
      <c r="ER3" s="20" t="s">
        <v>41</v>
      </c>
      <c r="ES3" s="20" t="s">
        <v>42</v>
      </c>
      <c r="ET3" s="283"/>
      <c r="EU3" s="21" t="s">
        <v>297</v>
      </c>
      <c r="EV3" s="18" t="s">
        <v>16</v>
      </c>
      <c r="EW3" s="18" t="s">
        <v>17</v>
      </c>
      <c r="EX3" s="20" t="s">
        <v>34</v>
      </c>
      <c r="EY3" s="20" t="s">
        <v>35</v>
      </c>
      <c r="EZ3" s="20" t="s">
        <v>109</v>
      </c>
      <c r="FA3" s="20" t="s">
        <v>36</v>
      </c>
      <c r="FB3" s="20" t="s">
        <v>37</v>
      </c>
      <c r="FC3" s="20" t="s">
        <v>38</v>
      </c>
      <c r="FD3" s="20" t="s">
        <v>39</v>
      </c>
      <c r="FE3" s="20" t="s">
        <v>40</v>
      </c>
      <c r="FF3" s="20" t="s">
        <v>41</v>
      </c>
      <c r="FG3" s="20" t="s">
        <v>42</v>
      </c>
      <c r="FH3" s="283"/>
      <c r="FI3" s="21" t="s">
        <v>297</v>
      </c>
      <c r="FJ3" s="18" t="s">
        <v>16</v>
      </c>
      <c r="FK3" s="18" t="s">
        <v>17</v>
      </c>
      <c r="FL3" s="20" t="s">
        <v>34</v>
      </c>
      <c r="FM3" s="20" t="s">
        <v>35</v>
      </c>
      <c r="FN3" s="20" t="s">
        <v>109</v>
      </c>
      <c r="FO3" s="20" t="s">
        <v>36</v>
      </c>
      <c r="FP3" s="20" t="s">
        <v>37</v>
      </c>
      <c r="FQ3" s="20" t="s">
        <v>38</v>
      </c>
      <c r="FR3" s="20" t="s">
        <v>39</v>
      </c>
      <c r="FS3" s="20" t="s">
        <v>40</v>
      </c>
      <c r="FT3" s="20" t="s">
        <v>41</v>
      </c>
      <c r="FU3" s="20" t="s">
        <v>42</v>
      </c>
      <c r="FV3" s="283"/>
      <c r="FW3" s="17"/>
      <c r="FX3" s="17"/>
      <c r="FY3" s="17"/>
      <c r="FZ3" s="17"/>
      <c r="GA3" s="17"/>
      <c r="GB3" s="17"/>
      <c r="GC3" s="142"/>
      <c r="GD3" s="207"/>
      <c r="GE3" s="208"/>
      <c r="GF3" s="207"/>
      <c r="GG3" s="209"/>
      <c r="GH3" s="207"/>
      <c r="GI3" s="209"/>
      <c r="GJ3" s="207"/>
      <c r="GK3" s="209"/>
      <c r="GL3" s="219"/>
      <c r="GM3" s="219"/>
      <c r="GN3" s="223"/>
      <c r="GO3" s="220"/>
      <c r="GP3" s="223"/>
      <c r="GQ3" s="220"/>
      <c r="GR3" s="223"/>
      <c r="GS3" s="219"/>
      <c r="GT3" s="220"/>
      <c r="GU3" s="223"/>
      <c r="GV3" s="220"/>
      <c r="GW3" s="223"/>
      <c r="GX3" s="219"/>
      <c r="GY3" s="220"/>
      <c r="GZ3" s="233"/>
      <c r="HA3" s="219"/>
      <c r="HB3" s="219"/>
      <c r="HC3" s="220"/>
      <c r="HD3" s="233"/>
      <c r="HE3" s="219"/>
      <c r="HF3" s="219"/>
      <c r="HG3" s="220"/>
      <c r="HH3" s="233"/>
      <c r="HI3" s="219"/>
      <c r="HJ3" s="220"/>
      <c r="HK3" s="233"/>
      <c r="HL3" s="219"/>
      <c r="HM3" s="220"/>
      <c r="HN3" s="163"/>
      <c r="HO3" s="161"/>
      <c r="HP3" s="161"/>
      <c r="HQ3" s="164"/>
      <c r="HR3" s="163"/>
      <c r="HS3" s="161"/>
      <c r="HT3" s="164"/>
      <c r="HU3" s="163"/>
      <c r="HV3" s="161"/>
      <c r="HW3" s="164"/>
      <c r="HX3" s="161"/>
      <c r="HY3" s="161"/>
      <c r="HZ3" s="255"/>
      <c r="IA3" s="161"/>
      <c r="IB3" s="255"/>
      <c r="IC3" s="164"/>
      <c r="ID3" s="161"/>
      <c r="IE3" s="164"/>
      <c r="IF3" s="255"/>
      <c r="IG3" s="266"/>
      <c r="IH3" s="255"/>
      <c r="II3" s="255"/>
      <c r="IJ3" s="255"/>
      <c r="IK3" s="657"/>
      <c r="IL3" s="658"/>
      <c r="IM3" s="658"/>
      <c r="IN3" s="658"/>
      <c r="IO3" s="658"/>
      <c r="IP3" s="658"/>
      <c r="IQ3" s="658"/>
      <c r="IR3" s="659"/>
      <c r="IS3" s="658"/>
      <c r="IT3" s="659"/>
      <c r="IU3" s="17"/>
      <c r="IV3" s="17"/>
      <c r="IW3" s="17"/>
      <c r="IX3" s="19" t="s">
        <v>297</v>
      </c>
      <c r="IY3" s="18" t="s">
        <v>16</v>
      </c>
      <c r="IZ3" s="18" t="s">
        <v>17</v>
      </c>
      <c r="JA3" s="20" t="s">
        <v>34</v>
      </c>
      <c r="JB3" s="20" t="s">
        <v>35</v>
      </c>
      <c r="JC3" s="20" t="s">
        <v>109</v>
      </c>
      <c r="JD3" s="20" t="s">
        <v>36</v>
      </c>
      <c r="JE3" s="20" t="s">
        <v>37</v>
      </c>
      <c r="JF3" s="20" t="s">
        <v>38</v>
      </c>
      <c r="JG3" s="20" t="s">
        <v>39</v>
      </c>
      <c r="JH3" s="20" t="s">
        <v>40</v>
      </c>
      <c r="JI3" s="20" t="s">
        <v>41</v>
      </c>
      <c r="JJ3" s="20" t="s">
        <v>42</v>
      </c>
      <c r="JK3" s="283"/>
    </row>
    <row r="4" spans="1:271" s="1" customFormat="1" x14ac:dyDescent="0.3">
      <c r="A4" s="11"/>
      <c r="B4" s="3">
        <v>1</v>
      </c>
      <c r="C4" s="286" t="s">
        <v>0</v>
      </c>
      <c r="D4" s="22">
        <v>0</v>
      </c>
      <c r="E4" s="22">
        <v>0</v>
      </c>
      <c r="F4" s="22">
        <v>506000</v>
      </c>
      <c r="G4" s="22">
        <v>1793</v>
      </c>
      <c r="H4" s="22">
        <v>0</v>
      </c>
      <c r="I4" s="22">
        <v>1513</v>
      </c>
      <c r="J4" s="22">
        <v>0</v>
      </c>
      <c r="K4" s="22">
        <v>796</v>
      </c>
      <c r="L4" s="23">
        <f>+SUM(J4:K4)</f>
        <v>796</v>
      </c>
      <c r="M4" s="22">
        <v>0</v>
      </c>
      <c r="N4" s="22">
        <v>717</v>
      </c>
      <c r="O4" s="23">
        <f>+SUM(M4:N4)</f>
        <v>717</v>
      </c>
      <c r="P4" s="22">
        <v>0</v>
      </c>
      <c r="Q4" s="22">
        <v>209</v>
      </c>
      <c r="R4" s="22">
        <v>0</v>
      </c>
      <c r="S4" s="22">
        <v>417</v>
      </c>
      <c r="T4" s="22">
        <v>0</v>
      </c>
      <c r="U4" s="22">
        <v>749</v>
      </c>
      <c r="V4" s="22">
        <v>0</v>
      </c>
      <c r="W4" s="22">
        <v>138</v>
      </c>
      <c r="X4" s="24">
        <f>Y4+Z4</f>
        <v>604</v>
      </c>
      <c r="Y4" s="22">
        <v>0</v>
      </c>
      <c r="Z4" s="22">
        <v>604</v>
      </c>
      <c r="AA4" s="22">
        <v>252</v>
      </c>
      <c r="AB4" s="22">
        <v>352</v>
      </c>
      <c r="AC4" s="57" t="s">
        <v>108</v>
      </c>
      <c r="AD4" s="22">
        <v>53</v>
      </c>
      <c r="AE4" s="22">
        <v>31</v>
      </c>
      <c r="AF4" s="22">
        <v>120</v>
      </c>
      <c r="AG4" s="22">
        <v>202</v>
      </c>
      <c r="AH4" s="22">
        <v>124</v>
      </c>
      <c r="AI4" s="22">
        <v>68</v>
      </c>
      <c r="AJ4" s="22">
        <v>6</v>
      </c>
      <c r="AK4" s="291">
        <f>X4/G4</f>
        <v>0.33686558839933073</v>
      </c>
      <c r="AL4" s="24">
        <f>AM4+AN4</f>
        <v>242</v>
      </c>
      <c r="AM4" s="22">
        <v>0</v>
      </c>
      <c r="AN4" s="22">
        <v>242</v>
      </c>
      <c r="AO4" s="22">
        <v>109</v>
      </c>
      <c r="AP4" s="22">
        <v>133</v>
      </c>
      <c r="AQ4" s="57" t="s">
        <v>110</v>
      </c>
      <c r="AR4" s="22">
        <v>6</v>
      </c>
      <c r="AS4" s="22">
        <v>9</v>
      </c>
      <c r="AT4" s="22">
        <v>37</v>
      </c>
      <c r="AU4" s="22">
        <v>68</v>
      </c>
      <c r="AV4" s="22">
        <v>80</v>
      </c>
      <c r="AW4" s="22">
        <v>36</v>
      </c>
      <c r="AX4" s="22">
        <v>6</v>
      </c>
      <c r="AY4" s="291">
        <f>AL4/G4</f>
        <v>0.13496932515337423</v>
      </c>
      <c r="AZ4" s="24">
        <f>BA4+BB4</f>
        <v>47</v>
      </c>
      <c r="BA4" s="22">
        <v>0</v>
      </c>
      <c r="BB4" s="22">
        <v>47</v>
      </c>
      <c r="BC4" s="22">
        <v>0</v>
      </c>
      <c r="BD4" s="22">
        <v>21</v>
      </c>
      <c r="BE4" s="22">
        <v>26</v>
      </c>
      <c r="BF4" s="57" t="s">
        <v>69</v>
      </c>
      <c r="BG4" s="22">
        <v>9</v>
      </c>
      <c r="BH4" s="22">
        <v>0</v>
      </c>
      <c r="BI4" s="22">
        <v>16</v>
      </c>
      <c r="BJ4" s="22">
        <v>10</v>
      </c>
      <c r="BK4" s="22">
        <v>8</v>
      </c>
      <c r="BL4" s="22">
        <v>3</v>
      </c>
      <c r="BM4" s="22">
        <v>1</v>
      </c>
      <c r="BN4" s="291">
        <f>AZ4/G4</f>
        <v>2.6213050752928055E-2</v>
      </c>
      <c r="BO4" s="24">
        <f>BP4+BQ4</f>
        <v>57</v>
      </c>
      <c r="BP4" s="22">
        <v>0</v>
      </c>
      <c r="BQ4" s="22">
        <v>57</v>
      </c>
      <c r="BR4" s="22">
        <v>40</v>
      </c>
      <c r="BS4" s="22">
        <v>17</v>
      </c>
      <c r="BT4" s="57" t="s">
        <v>113</v>
      </c>
      <c r="BU4" s="22">
        <v>2</v>
      </c>
      <c r="BV4" s="22">
        <v>4</v>
      </c>
      <c r="BW4" s="22">
        <v>26</v>
      </c>
      <c r="BX4" s="22">
        <v>14</v>
      </c>
      <c r="BY4" s="22">
        <v>9</v>
      </c>
      <c r="BZ4" s="22">
        <v>1</v>
      </c>
      <c r="CA4" s="22">
        <v>1</v>
      </c>
      <c r="CB4" s="291">
        <f>BO4/G4</f>
        <v>3.1790295593976572E-2</v>
      </c>
      <c r="CC4" s="24">
        <f t="shared" ref="CC4:CC21" si="0">CD4+CE4</f>
        <v>38</v>
      </c>
      <c r="CD4" s="22">
        <v>0</v>
      </c>
      <c r="CE4" s="22">
        <v>38</v>
      </c>
      <c r="CF4" s="22">
        <v>29</v>
      </c>
      <c r="CG4" s="22">
        <v>9</v>
      </c>
      <c r="CH4" s="57">
        <v>32.409999999999997</v>
      </c>
      <c r="CI4" s="22">
        <v>2</v>
      </c>
      <c r="CJ4" s="22">
        <v>3</v>
      </c>
      <c r="CK4" s="22">
        <v>12</v>
      </c>
      <c r="CL4" s="22">
        <v>13</v>
      </c>
      <c r="CM4" s="22">
        <v>7</v>
      </c>
      <c r="CN4" s="22">
        <v>1</v>
      </c>
      <c r="CO4" s="22">
        <v>0</v>
      </c>
      <c r="CP4" s="291">
        <f t="shared" ref="CP4:CP31" si="1">CC4/G4</f>
        <v>2.1193530395984383E-2</v>
      </c>
      <c r="CQ4" s="24">
        <f t="shared" ref="CQ4:CQ21" si="2">CR4+CS4</f>
        <v>55</v>
      </c>
      <c r="CR4" s="22">
        <v>0</v>
      </c>
      <c r="CS4" s="22">
        <v>55</v>
      </c>
      <c r="CT4" s="22">
        <v>21</v>
      </c>
      <c r="CU4" s="22">
        <v>34</v>
      </c>
      <c r="CV4" s="57" t="s">
        <v>130</v>
      </c>
      <c r="CW4" s="22">
        <v>50</v>
      </c>
      <c r="CX4" s="22">
        <v>1</v>
      </c>
      <c r="CY4" s="22">
        <v>1</v>
      </c>
      <c r="CZ4" s="22">
        <v>3</v>
      </c>
      <c r="DA4" s="22">
        <v>0</v>
      </c>
      <c r="DB4" s="22">
        <v>0</v>
      </c>
      <c r="DC4" s="22">
        <v>0</v>
      </c>
      <c r="DD4" s="291">
        <f>CQ4/G4</f>
        <v>3.0674846625766871E-2</v>
      </c>
      <c r="DE4" s="24">
        <f t="shared" ref="DE4:DE21" si="3">DF4+DG4</f>
        <v>121</v>
      </c>
      <c r="DF4" s="22">
        <v>0</v>
      </c>
      <c r="DG4" s="22">
        <v>121</v>
      </c>
      <c r="DH4" s="22">
        <v>68</v>
      </c>
      <c r="DI4" s="22">
        <v>53</v>
      </c>
      <c r="DJ4" s="57" t="s">
        <v>134</v>
      </c>
      <c r="DK4" s="22">
        <v>112</v>
      </c>
      <c r="DL4" s="22">
        <v>2</v>
      </c>
      <c r="DM4" s="22">
        <v>2</v>
      </c>
      <c r="DN4" s="22">
        <v>2</v>
      </c>
      <c r="DO4" s="22">
        <v>1</v>
      </c>
      <c r="DP4" s="22">
        <v>2</v>
      </c>
      <c r="DQ4" s="22">
        <v>0</v>
      </c>
      <c r="DR4" s="291">
        <f>DE4/G4</f>
        <v>6.7484662576687116E-2</v>
      </c>
      <c r="DS4" s="24">
        <f t="shared" ref="DS4:DS21" si="4">DT4+DU4</f>
        <v>109</v>
      </c>
      <c r="DT4" s="22">
        <v>0</v>
      </c>
      <c r="DU4" s="22">
        <v>109</v>
      </c>
      <c r="DV4" s="22">
        <v>70</v>
      </c>
      <c r="DW4" s="22">
        <v>39</v>
      </c>
      <c r="DX4" s="57" t="s">
        <v>138</v>
      </c>
      <c r="DY4" s="22">
        <v>103</v>
      </c>
      <c r="DZ4" s="22">
        <v>0</v>
      </c>
      <c r="EA4" s="22">
        <v>2</v>
      </c>
      <c r="EB4" s="22">
        <v>2</v>
      </c>
      <c r="EC4" s="22">
        <v>2</v>
      </c>
      <c r="ED4" s="22">
        <v>0</v>
      </c>
      <c r="EE4" s="22">
        <v>0</v>
      </c>
      <c r="EF4" s="291">
        <f>DS4/G4</f>
        <v>6.0791968767428893E-2</v>
      </c>
      <c r="EG4" s="24">
        <f t="shared" ref="EG4:EG21" si="5">EH4+EI4</f>
        <v>90</v>
      </c>
      <c r="EH4" s="22">
        <v>0</v>
      </c>
      <c r="EI4" s="22">
        <v>90</v>
      </c>
      <c r="EJ4" s="22">
        <v>58</v>
      </c>
      <c r="EK4" s="22">
        <v>32</v>
      </c>
      <c r="EL4" s="22" t="s">
        <v>165</v>
      </c>
      <c r="EM4" s="22">
        <v>82</v>
      </c>
      <c r="EN4" s="22">
        <v>0</v>
      </c>
      <c r="EO4" s="22">
        <v>3</v>
      </c>
      <c r="EP4" s="22">
        <v>4</v>
      </c>
      <c r="EQ4" s="22">
        <v>0</v>
      </c>
      <c r="ER4" s="22">
        <v>1</v>
      </c>
      <c r="ES4" s="22">
        <v>0</v>
      </c>
      <c r="ET4" s="291">
        <f>EG4/G4</f>
        <v>5.01952035694367E-2</v>
      </c>
      <c r="EU4" s="24">
        <f t="shared" ref="EU4:EU21" si="6">EV4+EW4</f>
        <v>99</v>
      </c>
      <c r="EV4" s="22">
        <v>0</v>
      </c>
      <c r="EW4" s="22">
        <v>99</v>
      </c>
      <c r="EX4" s="22">
        <v>62</v>
      </c>
      <c r="EY4" s="22">
        <v>37</v>
      </c>
      <c r="EZ4" s="57" t="s">
        <v>167</v>
      </c>
      <c r="FA4" s="22">
        <v>91</v>
      </c>
      <c r="FB4" s="22">
        <v>1</v>
      </c>
      <c r="FC4" s="22">
        <v>0</v>
      </c>
      <c r="FD4" s="22">
        <v>4</v>
      </c>
      <c r="FE4" s="22">
        <v>2</v>
      </c>
      <c r="FF4" s="22">
        <v>1</v>
      </c>
      <c r="FG4" s="22">
        <v>0</v>
      </c>
      <c r="FH4" s="291">
        <f>EU4/G4</f>
        <v>5.5214723926380369E-2</v>
      </c>
      <c r="FI4" s="24">
        <f t="shared" ref="FI4:FI21" si="7">FJ4+FK4</f>
        <v>120</v>
      </c>
      <c r="FJ4" s="22">
        <v>0</v>
      </c>
      <c r="FK4" s="22">
        <v>120</v>
      </c>
      <c r="FL4" s="22">
        <v>68</v>
      </c>
      <c r="FM4" s="22">
        <v>52</v>
      </c>
      <c r="FN4" s="57" t="s">
        <v>185</v>
      </c>
      <c r="FO4" s="22">
        <v>109</v>
      </c>
      <c r="FP4" s="22">
        <v>1</v>
      </c>
      <c r="FQ4" s="22">
        <v>3</v>
      </c>
      <c r="FR4" s="22">
        <v>5</v>
      </c>
      <c r="FS4" s="22">
        <v>2</v>
      </c>
      <c r="FT4" s="22">
        <v>0</v>
      </c>
      <c r="FU4" s="22">
        <v>0</v>
      </c>
      <c r="FV4" s="291">
        <f>FI4/G4</f>
        <v>6.6926938092582267E-2</v>
      </c>
      <c r="FW4" s="44">
        <f t="shared" ref="FW4:FW31" si="8">P4+Q4</f>
        <v>209</v>
      </c>
      <c r="FX4" s="44">
        <f t="shared" ref="FX4:FX30" si="9">R4+S4+T4+U4+V4+W4</f>
        <v>1304</v>
      </c>
      <c r="FY4" s="63">
        <f t="shared" ref="FY4:FY30" si="10">I4*100/G4</f>
        <v>84.383714445064143</v>
      </c>
      <c r="FZ4" s="63">
        <f t="shared" ref="FZ4:FZ30" si="11">H4*100/G4</f>
        <v>0</v>
      </c>
      <c r="GA4" s="63">
        <f t="shared" ref="GA4:GA30" si="12">G4*1000/F4</f>
        <v>3.5434782608695654</v>
      </c>
      <c r="GB4" s="11"/>
      <c r="GC4" s="44">
        <f t="shared" ref="GC4:GC31" si="13">DE4*100/G4</f>
        <v>6.7484662576687118</v>
      </c>
      <c r="GD4" s="210"/>
      <c r="GE4" s="92"/>
      <c r="GF4" s="210"/>
      <c r="GG4" s="211"/>
      <c r="GH4" s="210"/>
      <c r="GI4" s="211"/>
      <c r="GJ4" s="210"/>
      <c r="GK4" s="211"/>
      <c r="GL4" s="92"/>
      <c r="GM4" s="92"/>
      <c r="GN4" s="210"/>
      <c r="GO4" s="211"/>
      <c r="GP4" s="210">
        <f>GL4+GN4</f>
        <v>0</v>
      </c>
      <c r="GQ4" s="211">
        <f>GM4+GO4</f>
        <v>0</v>
      </c>
      <c r="GR4" s="210">
        <f>GP4+GQ4</f>
        <v>0</v>
      </c>
      <c r="GS4" s="92"/>
      <c r="GT4" s="211"/>
      <c r="GU4" s="210">
        <f>GL4+GM4</f>
        <v>0</v>
      </c>
      <c r="GV4" s="211">
        <f>GN4+GO4</f>
        <v>0</v>
      </c>
      <c r="GW4" s="210">
        <f>GU4+GV4</f>
        <v>0</v>
      </c>
      <c r="GX4" s="92"/>
      <c r="GY4" s="211"/>
      <c r="GZ4" s="210" t="e">
        <f>#REF!+#REF!</f>
        <v>#REF!</v>
      </c>
      <c r="HA4" s="92"/>
      <c r="HB4" s="92"/>
      <c r="HC4" s="211"/>
      <c r="HD4" s="210">
        <f>HB4+HC4</f>
        <v>0</v>
      </c>
      <c r="HE4" s="92"/>
      <c r="HF4" s="92"/>
      <c r="HG4" s="211"/>
      <c r="HH4" s="210">
        <f>HF4+HG4</f>
        <v>0</v>
      </c>
      <c r="HI4" s="92"/>
      <c r="HJ4" s="211"/>
      <c r="HK4" s="210">
        <f>HI4+HJ4</f>
        <v>0</v>
      </c>
      <c r="HL4" s="92"/>
      <c r="HM4" s="211"/>
      <c r="HN4" s="356">
        <v>15</v>
      </c>
      <c r="HO4" s="124">
        <v>0</v>
      </c>
      <c r="HP4" s="124">
        <v>0</v>
      </c>
      <c r="HQ4" s="166">
        <v>0</v>
      </c>
      <c r="HR4" s="96" t="e">
        <f t="shared" ref="HR4:HR31" si="14">HK4/D4</f>
        <v>#DIV/0!</v>
      </c>
      <c r="HS4" s="124">
        <v>0</v>
      </c>
      <c r="HT4" s="166">
        <v>0</v>
      </c>
      <c r="HU4" s="96">
        <f t="shared" ref="HU4:HU31" si="15">HN4/G4</f>
        <v>8.3658672615727833E-3</v>
      </c>
      <c r="HV4" s="124">
        <v>0</v>
      </c>
      <c r="HW4" s="166">
        <v>0</v>
      </c>
      <c r="HX4" s="124">
        <v>0</v>
      </c>
      <c r="HY4" s="124">
        <v>0</v>
      </c>
      <c r="HZ4" s="37"/>
      <c r="IA4" s="124"/>
      <c r="IB4" s="37">
        <v>0</v>
      </c>
      <c r="IC4" s="166">
        <v>0</v>
      </c>
      <c r="ID4" s="124">
        <v>0</v>
      </c>
      <c r="IE4" s="166">
        <v>0</v>
      </c>
      <c r="IF4" s="37"/>
      <c r="IG4" s="267"/>
      <c r="IH4" s="11"/>
      <c r="II4" s="37"/>
      <c r="IJ4" s="37"/>
      <c r="IK4" s="564">
        <v>0</v>
      </c>
      <c r="IL4" s="124">
        <v>0</v>
      </c>
      <c r="IM4" s="124">
        <v>0</v>
      </c>
      <c r="IN4" s="124">
        <v>0</v>
      </c>
      <c r="IO4" s="124">
        <v>0</v>
      </c>
      <c r="IP4" s="124">
        <v>0</v>
      </c>
      <c r="IQ4" s="124">
        <v>0</v>
      </c>
      <c r="IR4" s="565">
        <v>0</v>
      </c>
      <c r="IS4" s="124">
        <v>0</v>
      </c>
      <c r="IT4" s="565">
        <v>0</v>
      </c>
      <c r="IU4" s="11"/>
      <c r="IV4" s="11"/>
      <c r="IW4" s="11"/>
      <c r="IX4" s="24">
        <f>IY4+IZ4</f>
        <v>0</v>
      </c>
      <c r="IY4" s="22"/>
      <c r="IZ4" s="22"/>
      <c r="JA4" s="22"/>
      <c r="JB4" s="22"/>
      <c r="JC4" s="57"/>
      <c r="JD4" s="22"/>
      <c r="JE4" s="22"/>
      <c r="JF4" s="22"/>
      <c r="JG4" s="22"/>
      <c r="JH4" s="22"/>
      <c r="JI4" s="22"/>
      <c r="JJ4" s="22"/>
      <c r="JK4" s="291">
        <f t="shared" ref="JK4:JK21" si="16">IX4/GC4</f>
        <v>0</v>
      </c>
    </row>
    <row r="5" spans="1:271" s="1" customFormat="1" x14ac:dyDescent="0.3">
      <c r="A5" s="11"/>
      <c r="B5" s="3">
        <v>2</v>
      </c>
      <c r="C5" s="286" t="s">
        <v>2</v>
      </c>
      <c r="D5" s="22">
        <v>0</v>
      </c>
      <c r="E5" s="22">
        <v>0</v>
      </c>
      <c r="F5" s="22">
        <v>551192</v>
      </c>
      <c r="G5" s="22">
        <v>1906</v>
      </c>
      <c r="H5" s="22">
        <v>0</v>
      </c>
      <c r="I5" s="22">
        <v>1601</v>
      </c>
      <c r="J5" s="22">
        <v>0</v>
      </c>
      <c r="K5" s="22">
        <v>806</v>
      </c>
      <c r="L5" s="23">
        <f t="shared" ref="L5:L30" si="17">+SUM(J5:K5)</f>
        <v>806</v>
      </c>
      <c r="M5" s="22">
        <v>0</v>
      </c>
      <c r="N5" s="22">
        <v>795</v>
      </c>
      <c r="O5" s="23">
        <f t="shared" ref="O5:O18" si="18">+SUM(M5:N5)</f>
        <v>795</v>
      </c>
      <c r="P5" s="22">
        <v>0</v>
      </c>
      <c r="Q5" s="22">
        <v>222</v>
      </c>
      <c r="R5" s="22">
        <v>0</v>
      </c>
      <c r="S5" s="22">
        <v>463</v>
      </c>
      <c r="T5" s="22">
        <v>0</v>
      </c>
      <c r="U5" s="22">
        <v>776</v>
      </c>
      <c r="V5" s="22">
        <v>0</v>
      </c>
      <c r="W5" s="22">
        <v>140</v>
      </c>
      <c r="X5" s="24">
        <f t="shared" ref="X5:X21" si="19">Y5+Z5</f>
        <v>590</v>
      </c>
      <c r="Y5" s="22">
        <v>0</v>
      </c>
      <c r="Z5" s="22">
        <v>590</v>
      </c>
      <c r="AA5" s="22">
        <v>240</v>
      </c>
      <c r="AB5" s="22">
        <v>350</v>
      </c>
      <c r="AC5" s="57" t="s">
        <v>107</v>
      </c>
      <c r="AD5" s="22">
        <v>47</v>
      </c>
      <c r="AE5" s="22">
        <v>47</v>
      </c>
      <c r="AF5" s="22">
        <v>124</v>
      </c>
      <c r="AG5" s="22">
        <v>164</v>
      </c>
      <c r="AH5" s="22">
        <v>126</v>
      </c>
      <c r="AI5" s="22">
        <v>76</v>
      </c>
      <c r="AJ5" s="22">
        <v>6</v>
      </c>
      <c r="AK5" s="291">
        <f t="shared" ref="AK5:AK31" si="20">X5/G5</f>
        <v>0.30954879328436519</v>
      </c>
      <c r="AL5" s="24">
        <f t="shared" ref="AL5:AL21" si="21">AM5+AN5</f>
        <v>284</v>
      </c>
      <c r="AM5" s="22">
        <v>0</v>
      </c>
      <c r="AN5" s="22">
        <v>284</v>
      </c>
      <c r="AO5" s="22">
        <v>115</v>
      </c>
      <c r="AP5" s="22">
        <v>169</v>
      </c>
      <c r="AQ5" s="57">
        <v>35.25</v>
      </c>
      <c r="AR5" s="22">
        <v>8</v>
      </c>
      <c r="AS5" s="22">
        <v>12</v>
      </c>
      <c r="AT5" s="22">
        <v>38</v>
      </c>
      <c r="AU5" s="22">
        <v>83</v>
      </c>
      <c r="AV5" s="22">
        <v>87</v>
      </c>
      <c r="AW5" s="22">
        <v>53</v>
      </c>
      <c r="AX5" s="22">
        <v>3</v>
      </c>
      <c r="AY5" s="291">
        <f t="shared" ref="AY5:AY31" si="22">AL5/G5</f>
        <v>0.14900314795383002</v>
      </c>
      <c r="AZ5" s="24">
        <f t="shared" ref="AZ5:AZ21" si="23">BA5+BB5</f>
        <v>62</v>
      </c>
      <c r="BA5" s="22">
        <v>0</v>
      </c>
      <c r="BB5" s="22">
        <v>62</v>
      </c>
      <c r="BC5" s="22">
        <v>0</v>
      </c>
      <c r="BD5" s="22">
        <v>29</v>
      </c>
      <c r="BE5" s="22">
        <v>33</v>
      </c>
      <c r="BF5" s="57" t="s">
        <v>70</v>
      </c>
      <c r="BG5" s="22">
        <v>15</v>
      </c>
      <c r="BH5" s="22">
        <v>1</v>
      </c>
      <c r="BI5" s="22">
        <v>9</v>
      </c>
      <c r="BJ5" s="22">
        <v>15</v>
      </c>
      <c r="BK5" s="22">
        <v>14</v>
      </c>
      <c r="BL5" s="22">
        <v>8</v>
      </c>
      <c r="BM5" s="22">
        <v>0</v>
      </c>
      <c r="BN5" s="291">
        <f t="shared" ref="BN5:BN31" si="24">AZ5/G5</f>
        <v>3.2528856243441762E-2</v>
      </c>
      <c r="BO5" s="24">
        <f t="shared" ref="BO5:BO21" si="25">BP5+BQ5</f>
        <v>48</v>
      </c>
      <c r="BP5" s="22">
        <v>0</v>
      </c>
      <c r="BQ5" s="22">
        <v>48</v>
      </c>
      <c r="BR5" s="22">
        <v>34</v>
      </c>
      <c r="BS5" s="22">
        <v>14</v>
      </c>
      <c r="BT5" s="57" t="s">
        <v>112</v>
      </c>
      <c r="BU5" s="22">
        <v>1</v>
      </c>
      <c r="BV5" s="22">
        <v>0</v>
      </c>
      <c r="BW5" s="22">
        <v>22</v>
      </c>
      <c r="BX5" s="22">
        <v>12</v>
      </c>
      <c r="BY5" s="22">
        <v>11</v>
      </c>
      <c r="BZ5" s="22">
        <v>2</v>
      </c>
      <c r="CA5" s="22">
        <v>0</v>
      </c>
      <c r="CB5" s="291">
        <f t="shared" ref="CB5:CB27" si="26">BO5/G5</f>
        <v>2.5183630640083946E-2</v>
      </c>
      <c r="CC5" s="24">
        <f t="shared" si="0"/>
        <v>48</v>
      </c>
      <c r="CD5" s="22">
        <v>0</v>
      </c>
      <c r="CE5" s="22">
        <v>48</v>
      </c>
      <c r="CF5" s="22">
        <v>40</v>
      </c>
      <c r="CG5" s="22">
        <v>8</v>
      </c>
      <c r="CH5" s="57">
        <v>33.44</v>
      </c>
      <c r="CI5" s="22">
        <v>1</v>
      </c>
      <c r="CJ5" s="22">
        <v>3</v>
      </c>
      <c r="CK5" s="22">
        <v>14</v>
      </c>
      <c r="CL5" s="22">
        <v>12</v>
      </c>
      <c r="CM5" s="22">
        <v>9</v>
      </c>
      <c r="CN5" s="22">
        <v>6</v>
      </c>
      <c r="CO5" s="22">
        <v>3</v>
      </c>
      <c r="CP5" s="291">
        <f t="shared" si="1"/>
        <v>2.5183630640083946E-2</v>
      </c>
      <c r="CQ5" s="24">
        <f t="shared" si="2"/>
        <v>64</v>
      </c>
      <c r="CR5" s="22">
        <v>0</v>
      </c>
      <c r="CS5" s="22">
        <v>64</v>
      </c>
      <c r="CT5" s="22">
        <v>33</v>
      </c>
      <c r="CU5" s="22">
        <v>31</v>
      </c>
      <c r="CV5" s="57" t="s">
        <v>131</v>
      </c>
      <c r="CW5" s="22">
        <v>59</v>
      </c>
      <c r="CX5" s="22">
        <v>2</v>
      </c>
      <c r="CY5" s="22">
        <v>0</v>
      </c>
      <c r="CZ5" s="22">
        <v>3</v>
      </c>
      <c r="DA5" s="22">
        <v>0</v>
      </c>
      <c r="DB5" s="22">
        <v>0</v>
      </c>
      <c r="DC5" s="22">
        <v>0</v>
      </c>
      <c r="DD5" s="291">
        <f t="shared" ref="DD5:DD31" si="27">CQ5/G5</f>
        <v>3.3578174186778595E-2</v>
      </c>
      <c r="DE5" s="24">
        <f t="shared" si="3"/>
        <v>179</v>
      </c>
      <c r="DF5" s="22">
        <v>0</v>
      </c>
      <c r="DG5" s="22">
        <v>179</v>
      </c>
      <c r="DH5" s="22">
        <v>99</v>
      </c>
      <c r="DI5" s="22">
        <v>80</v>
      </c>
      <c r="DJ5" s="57" t="s">
        <v>135</v>
      </c>
      <c r="DK5" s="22">
        <v>167</v>
      </c>
      <c r="DL5" s="22">
        <v>0</v>
      </c>
      <c r="DM5" s="22">
        <v>4</v>
      </c>
      <c r="DN5" s="22">
        <v>4</v>
      </c>
      <c r="DO5" s="22">
        <v>2</v>
      </c>
      <c r="DP5" s="22">
        <v>2</v>
      </c>
      <c r="DQ5" s="22">
        <v>0</v>
      </c>
      <c r="DR5" s="291">
        <f t="shared" ref="DR5:DR31" si="28">DE5/G5</f>
        <v>9.3913955928646375E-2</v>
      </c>
      <c r="DS5" s="24">
        <f t="shared" si="4"/>
        <v>104</v>
      </c>
      <c r="DT5" s="22">
        <v>0</v>
      </c>
      <c r="DU5" s="22">
        <v>104</v>
      </c>
      <c r="DV5" s="22">
        <v>66</v>
      </c>
      <c r="DW5" s="22">
        <v>38</v>
      </c>
      <c r="DX5" s="57" t="s">
        <v>120</v>
      </c>
      <c r="DY5" s="22">
        <v>99</v>
      </c>
      <c r="DZ5" s="22">
        <v>0</v>
      </c>
      <c r="EA5" s="22">
        <v>1</v>
      </c>
      <c r="EB5" s="22">
        <v>3</v>
      </c>
      <c r="EC5" s="22">
        <v>0</v>
      </c>
      <c r="ED5" s="22">
        <v>1</v>
      </c>
      <c r="EE5" s="22">
        <v>0</v>
      </c>
      <c r="EF5" s="291">
        <f t="shared" ref="EF5:EF31" si="29">DS5/G5</f>
        <v>5.4564533053515218E-2</v>
      </c>
      <c r="EG5" s="24">
        <f t="shared" si="5"/>
        <v>100</v>
      </c>
      <c r="EH5" s="22">
        <v>0</v>
      </c>
      <c r="EI5" s="22">
        <v>100</v>
      </c>
      <c r="EJ5" s="22">
        <v>64</v>
      </c>
      <c r="EK5" s="22">
        <v>36</v>
      </c>
      <c r="EL5" s="22" t="s">
        <v>164</v>
      </c>
      <c r="EM5" s="22">
        <v>87</v>
      </c>
      <c r="EN5" s="22">
        <v>0</v>
      </c>
      <c r="EO5" s="22">
        <v>2</v>
      </c>
      <c r="EP5" s="22">
        <v>6</v>
      </c>
      <c r="EQ5" s="22">
        <v>4</v>
      </c>
      <c r="ER5" s="22">
        <v>1</v>
      </c>
      <c r="ES5" s="22">
        <v>0</v>
      </c>
      <c r="ET5" s="291">
        <f t="shared" ref="ET5:ET31" si="30">EG5/G5</f>
        <v>5.2465897166841552E-2</v>
      </c>
      <c r="EU5" s="24">
        <f t="shared" si="6"/>
        <v>132</v>
      </c>
      <c r="EV5" s="22">
        <v>0</v>
      </c>
      <c r="EW5" s="22">
        <v>132</v>
      </c>
      <c r="EX5" s="22">
        <v>73</v>
      </c>
      <c r="EY5" s="22">
        <v>59</v>
      </c>
      <c r="EZ5" s="57" t="s">
        <v>163</v>
      </c>
      <c r="FA5" s="22">
        <v>120</v>
      </c>
      <c r="FB5" s="22">
        <v>1</v>
      </c>
      <c r="FC5" s="22">
        <v>1</v>
      </c>
      <c r="FD5" s="22">
        <v>8</v>
      </c>
      <c r="FE5" s="22">
        <v>1</v>
      </c>
      <c r="FF5" s="22">
        <v>1</v>
      </c>
      <c r="FG5" s="22">
        <v>0</v>
      </c>
      <c r="FH5" s="291">
        <f t="shared" ref="FH5:FH31" si="31">EU5/G5</f>
        <v>6.9254984260230856E-2</v>
      </c>
      <c r="FI5" s="24">
        <f t="shared" si="7"/>
        <v>185</v>
      </c>
      <c r="FJ5" s="22">
        <v>0</v>
      </c>
      <c r="FK5" s="22">
        <v>185</v>
      </c>
      <c r="FL5" s="22">
        <v>103</v>
      </c>
      <c r="FM5" s="22">
        <v>82</v>
      </c>
      <c r="FN5" s="57" t="s">
        <v>160</v>
      </c>
      <c r="FO5" s="22">
        <v>172</v>
      </c>
      <c r="FP5" s="22">
        <v>1</v>
      </c>
      <c r="FQ5" s="22">
        <v>4</v>
      </c>
      <c r="FR5" s="22">
        <v>7</v>
      </c>
      <c r="FS5" s="22">
        <v>1</v>
      </c>
      <c r="FT5" s="22">
        <v>0</v>
      </c>
      <c r="FU5" s="22">
        <v>0</v>
      </c>
      <c r="FV5" s="291">
        <f t="shared" ref="FV5:FV31" si="32">FI5/G5</f>
        <v>9.7061909758656875E-2</v>
      </c>
      <c r="FW5" s="44">
        <f t="shared" si="8"/>
        <v>222</v>
      </c>
      <c r="FX5" s="44">
        <f t="shared" si="9"/>
        <v>1379</v>
      </c>
      <c r="FY5" s="63">
        <f t="shared" si="10"/>
        <v>83.997901364113332</v>
      </c>
      <c r="FZ5" s="63">
        <f t="shared" si="11"/>
        <v>0</v>
      </c>
      <c r="GA5" s="63">
        <f t="shared" si="12"/>
        <v>3.4579602026154226</v>
      </c>
      <c r="GB5" s="11"/>
      <c r="GC5" s="44">
        <f t="shared" si="13"/>
        <v>9.3913955928646384</v>
      </c>
      <c r="GD5" s="210"/>
      <c r="GE5" s="92"/>
      <c r="GF5" s="210"/>
      <c r="GG5" s="211"/>
      <c r="GH5" s="210"/>
      <c r="GI5" s="211"/>
      <c r="GJ5" s="210"/>
      <c r="GK5" s="211"/>
      <c r="GL5" s="92"/>
      <c r="GM5" s="92"/>
      <c r="GN5" s="210"/>
      <c r="GO5" s="211"/>
      <c r="GP5" s="210">
        <f t="shared" ref="GP5:GP33" si="33">GL5+GN5</f>
        <v>0</v>
      </c>
      <c r="GQ5" s="211">
        <f t="shared" ref="GQ5:GQ33" si="34">GM5+GO5</f>
        <v>0</v>
      </c>
      <c r="GR5" s="210">
        <f t="shared" ref="GR5:GR33" si="35">GP5+GQ5</f>
        <v>0</v>
      </c>
      <c r="GS5" s="92"/>
      <c r="GT5" s="211"/>
      <c r="GU5" s="210">
        <f t="shared" ref="GU5:GU33" si="36">GL5+GM5</f>
        <v>0</v>
      </c>
      <c r="GV5" s="211">
        <f t="shared" ref="GV5:GV33" si="37">GN5+GO5</f>
        <v>0</v>
      </c>
      <c r="GW5" s="210">
        <f t="shared" ref="GW5:GW33" si="38">GU5+GV5</f>
        <v>0</v>
      </c>
      <c r="GX5" s="92"/>
      <c r="GY5" s="211"/>
      <c r="GZ5" s="210" t="e">
        <f>#REF!+#REF!</f>
        <v>#REF!</v>
      </c>
      <c r="HA5" s="92"/>
      <c r="HB5" s="92"/>
      <c r="HC5" s="211"/>
      <c r="HD5" s="210">
        <f t="shared" ref="HD5:HD21" si="39">HB5+HC5</f>
        <v>0</v>
      </c>
      <c r="HE5" s="92"/>
      <c r="HF5" s="92"/>
      <c r="HG5" s="211"/>
      <c r="HH5" s="210">
        <f t="shared" ref="HH5:HH21" si="40">HF5+HG5</f>
        <v>0</v>
      </c>
      <c r="HI5" s="92"/>
      <c r="HJ5" s="211"/>
      <c r="HK5" s="210">
        <f t="shared" ref="HK5:HK21" si="41">HI5+HJ5</f>
        <v>0</v>
      </c>
      <c r="HL5" s="92"/>
      <c r="HM5" s="211"/>
      <c r="HN5" s="356">
        <v>11</v>
      </c>
      <c r="HO5" s="124">
        <v>0</v>
      </c>
      <c r="HP5" s="124">
        <v>0</v>
      </c>
      <c r="HQ5" s="166">
        <v>0</v>
      </c>
      <c r="HR5" s="96" t="e">
        <f t="shared" si="14"/>
        <v>#DIV/0!</v>
      </c>
      <c r="HS5" s="124">
        <v>0</v>
      </c>
      <c r="HT5" s="166">
        <v>0</v>
      </c>
      <c r="HU5" s="96">
        <f t="shared" si="15"/>
        <v>5.7712486883525708E-3</v>
      </c>
      <c r="HV5" s="124">
        <v>0</v>
      </c>
      <c r="HW5" s="166">
        <v>0</v>
      </c>
      <c r="HX5" s="124">
        <v>0</v>
      </c>
      <c r="HY5" s="124">
        <v>0</v>
      </c>
      <c r="HZ5" s="37"/>
      <c r="IA5" s="124"/>
      <c r="IB5" s="37">
        <v>0</v>
      </c>
      <c r="IC5" s="166">
        <v>0</v>
      </c>
      <c r="ID5" s="124">
        <v>0</v>
      </c>
      <c r="IE5" s="166">
        <v>0</v>
      </c>
      <c r="IF5" s="37"/>
      <c r="IG5" s="267"/>
      <c r="IH5" s="11"/>
      <c r="II5" s="37"/>
      <c r="IJ5" s="37"/>
      <c r="IK5" s="564">
        <v>0</v>
      </c>
      <c r="IL5" s="124">
        <v>0</v>
      </c>
      <c r="IM5" s="124">
        <v>0</v>
      </c>
      <c r="IN5" s="124">
        <v>0</v>
      </c>
      <c r="IO5" s="124">
        <v>0</v>
      </c>
      <c r="IP5" s="124">
        <v>0</v>
      </c>
      <c r="IQ5" s="124">
        <v>0</v>
      </c>
      <c r="IR5" s="565">
        <v>0</v>
      </c>
      <c r="IS5" s="124">
        <v>0</v>
      </c>
      <c r="IT5" s="565">
        <v>0</v>
      </c>
      <c r="IU5" s="11"/>
      <c r="IV5" s="11"/>
      <c r="IW5" s="11"/>
      <c r="IX5" s="24">
        <f t="shared" ref="IX5:IX21" si="42">IY5+IZ5</f>
        <v>0</v>
      </c>
      <c r="IY5" s="22"/>
      <c r="IZ5" s="22"/>
      <c r="JA5" s="22"/>
      <c r="JB5" s="22"/>
      <c r="JC5" s="57"/>
      <c r="JD5" s="22"/>
      <c r="JE5" s="22"/>
      <c r="JF5" s="22"/>
      <c r="JG5" s="22"/>
      <c r="JH5" s="22"/>
      <c r="JI5" s="22"/>
      <c r="JJ5" s="22"/>
      <c r="JK5" s="291">
        <f t="shared" si="16"/>
        <v>0</v>
      </c>
    </row>
    <row r="6" spans="1:271" s="1" customFormat="1" x14ac:dyDescent="0.3">
      <c r="A6" s="11"/>
      <c r="B6" s="3">
        <v>3</v>
      </c>
      <c r="C6" s="286" t="s">
        <v>3</v>
      </c>
      <c r="D6" s="22">
        <v>0</v>
      </c>
      <c r="E6" s="22">
        <v>0</v>
      </c>
      <c r="F6" s="22">
        <v>596389</v>
      </c>
      <c r="G6" s="22">
        <v>1960</v>
      </c>
      <c r="H6" s="22">
        <v>12</v>
      </c>
      <c r="I6" s="22">
        <v>1648</v>
      </c>
      <c r="J6" s="22">
        <v>9</v>
      </c>
      <c r="K6" s="22">
        <v>827</v>
      </c>
      <c r="L6" s="23">
        <f t="shared" si="17"/>
        <v>836</v>
      </c>
      <c r="M6" s="22">
        <v>3</v>
      </c>
      <c r="N6" s="22">
        <v>821</v>
      </c>
      <c r="O6" s="23">
        <f t="shared" si="18"/>
        <v>824</v>
      </c>
      <c r="P6" s="22">
        <v>12</v>
      </c>
      <c r="Q6" s="22">
        <v>231</v>
      </c>
      <c r="R6" s="22">
        <v>39</v>
      </c>
      <c r="S6" s="22">
        <v>460</v>
      </c>
      <c r="T6" s="22">
        <v>11</v>
      </c>
      <c r="U6" s="22">
        <v>763</v>
      </c>
      <c r="V6" s="22">
        <v>0</v>
      </c>
      <c r="W6" s="22">
        <v>144</v>
      </c>
      <c r="X6" s="24">
        <f t="shared" si="19"/>
        <v>678</v>
      </c>
      <c r="Y6" s="22">
        <v>19</v>
      </c>
      <c r="Z6" s="22">
        <v>659</v>
      </c>
      <c r="AA6" s="22">
        <v>272</v>
      </c>
      <c r="AB6" s="22">
        <v>406</v>
      </c>
      <c r="AC6" s="57" t="s">
        <v>106</v>
      </c>
      <c r="AD6" s="22">
        <v>52</v>
      </c>
      <c r="AE6" s="22">
        <v>58</v>
      </c>
      <c r="AF6" s="22">
        <v>144</v>
      </c>
      <c r="AG6" s="22">
        <v>189</v>
      </c>
      <c r="AH6" s="22">
        <v>146</v>
      </c>
      <c r="AI6" s="22">
        <v>80</v>
      </c>
      <c r="AJ6" s="22">
        <v>9</v>
      </c>
      <c r="AK6" s="291">
        <f t="shared" si="20"/>
        <v>0.34591836734693876</v>
      </c>
      <c r="AL6" s="24">
        <f t="shared" si="21"/>
        <v>212</v>
      </c>
      <c r="AM6" s="22">
        <v>3</v>
      </c>
      <c r="AN6" s="22">
        <v>209</v>
      </c>
      <c r="AO6" s="22">
        <v>77</v>
      </c>
      <c r="AP6" s="22">
        <v>135</v>
      </c>
      <c r="AQ6" s="57">
        <v>37.130000000000003</v>
      </c>
      <c r="AR6" s="22">
        <v>9</v>
      </c>
      <c r="AS6" s="22">
        <v>8</v>
      </c>
      <c r="AT6" s="22">
        <v>31</v>
      </c>
      <c r="AU6" s="22">
        <v>65</v>
      </c>
      <c r="AV6" s="22">
        <v>60</v>
      </c>
      <c r="AW6" s="22">
        <v>37</v>
      </c>
      <c r="AX6" s="22">
        <v>2</v>
      </c>
      <c r="AY6" s="291">
        <f t="shared" si="22"/>
        <v>0.10816326530612246</v>
      </c>
      <c r="AZ6" s="24">
        <f t="shared" si="23"/>
        <v>72</v>
      </c>
      <c r="BA6" s="22">
        <v>2</v>
      </c>
      <c r="BB6" s="22">
        <v>70</v>
      </c>
      <c r="BC6" s="22">
        <v>0</v>
      </c>
      <c r="BD6" s="22">
        <v>38</v>
      </c>
      <c r="BE6" s="22">
        <v>34</v>
      </c>
      <c r="BF6" s="57" t="s">
        <v>71</v>
      </c>
      <c r="BG6" s="22">
        <v>12</v>
      </c>
      <c r="BH6" s="22">
        <v>2</v>
      </c>
      <c r="BI6" s="22">
        <v>12</v>
      </c>
      <c r="BJ6" s="22">
        <v>19</v>
      </c>
      <c r="BK6" s="22">
        <v>21</v>
      </c>
      <c r="BL6" s="22">
        <v>4</v>
      </c>
      <c r="BM6" s="22">
        <v>2</v>
      </c>
      <c r="BN6" s="291">
        <f t="shared" si="24"/>
        <v>3.6734693877551024E-2</v>
      </c>
      <c r="BO6" s="24">
        <f t="shared" si="25"/>
        <v>35</v>
      </c>
      <c r="BP6" s="22">
        <v>7</v>
      </c>
      <c r="BQ6" s="22">
        <v>28</v>
      </c>
      <c r="BR6" s="22">
        <v>25</v>
      </c>
      <c r="BS6" s="22">
        <v>10</v>
      </c>
      <c r="BT6" s="57" t="s">
        <v>111</v>
      </c>
      <c r="BU6" s="22">
        <v>0</v>
      </c>
      <c r="BV6" s="22">
        <v>1</v>
      </c>
      <c r="BW6" s="22">
        <v>19</v>
      </c>
      <c r="BX6" s="22">
        <v>10</v>
      </c>
      <c r="BY6" s="22">
        <v>4</v>
      </c>
      <c r="BZ6" s="22">
        <v>1</v>
      </c>
      <c r="CA6" s="22">
        <v>0</v>
      </c>
      <c r="CB6" s="291">
        <f t="shared" si="26"/>
        <v>1.7857142857142856E-2</v>
      </c>
      <c r="CC6" s="24">
        <f t="shared" si="0"/>
        <v>52</v>
      </c>
      <c r="CD6" s="22">
        <v>3</v>
      </c>
      <c r="CE6" s="22">
        <v>49</v>
      </c>
      <c r="CF6" s="22">
        <v>46</v>
      </c>
      <c r="CG6" s="22">
        <v>6</v>
      </c>
      <c r="CH6" s="57">
        <v>35.229999999999997</v>
      </c>
      <c r="CI6" s="22">
        <v>1</v>
      </c>
      <c r="CJ6" s="22">
        <v>2</v>
      </c>
      <c r="CK6" s="22">
        <v>13</v>
      </c>
      <c r="CL6" s="22">
        <v>17</v>
      </c>
      <c r="CM6" s="22">
        <v>9</v>
      </c>
      <c r="CN6" s="22">
        <v>4</v>
      </c>
      <c r="CO6" s="22">
        <v>6</v>
      </c>
      <c r="CP6" s="291">
        <f t="shared" si="1"/>
        <v>2.6530612244897958E-2</v>
      </c>
      <c r="CQ6" s="24">
        <f t="shared" si="2"/>
        <v>61</v>
      </c>
      <c r="CR6" s="22">
        <v>0</v>
      </c>
      <c r="CS6" s="22">
        <v>61</v>
      </c>
      <c r="CT6" s="22">
        <v>27</v>
      </c>
      <c r="CU6" s="22">
        <v>34</v>
      </c>
      <c r="CV6" s="57" t="s">
        <v>132</v>
      </c>
      <c r="CW6" s="22">
        <v>58</v>
      </c>
      <c r="CX6" s="22">
        <v>0</v>
      </c>
      <c r="CY6" s="22">
        <v>1</v>
      </c>
      <c r="CZ6" s="22">
        <v>0</v>
      </c>
      <c r="DA6" s="22">
        <v>1</v>
      </c>
      <c r="DB6" s="22">
        <v>1</v>
      </c>
      <c r="DC6" s="22">
        <v>0</v>
      </c>
      <c r="DD6" s="291">
        <f t="shared" si="27"/>
        <v>3.1122448979591835E-2</v>
      </c>
      <c r="DE6" s="24">
        <f t="shared" si="3"/>
        <v>188</v>
      </c>
      <c r="DF6" s="22">
        <v>4</v>
      </c>
      <c r="DG6" s="22">
        <v>184</v>
      </c>
      <c r="DH6" s="22">
        <v>110</v>
      </c>
      <c r="DI6" s="22">
        <v>78</v>
      </c>
      <c r="DJ6" s="57" t="s">
        <v>115</v>
      </c>
      <c r="DK6" s="22">
        <v>165</v>
      </c>
      <c r="DL6" s="22">
        <v>4</v>
      </c>
      <c r="DM6" s="22">
        <v>7</v>
      </c>
      <c r="DN6" s="22">
        <v>3</v>
      </c>
      <c r="DO6" s="22">
        <v>4</v>
      </c>
      <c r="DP6" s="22">
        <v>4</v>
      </c>
      <c r="DQ6" s="22">
        <v>1</v>
      </c>
      <c r="DR6" s="291">
        <f t="shared" si="28"/>
        <v>9.5918367346938774E-2</v>
      </c>
      <c r="DS6" s="24">
        <f t="shared" si="4"/>
        <v>131</v>
      </c>
      <c r="DT6" s="22">
        <v>0</v>
      </c>
      <c r="DU6" s="22">
        <v>131</v>
      </c>
      <c r="DV6" s="22">
        <v>78</v>
      </c>
      <c r="DW6" s="22">
        <v>53</v>
      </c>
      <c r="DX6" s="57" t="s">
        <v>137</v>
      </c>
      <c r="DY6" s="22">
        <v>123</v>
      </c>
      <c r="DZ6" s="22">
        <v>1</v>
      </c>
      <c r="EA6" s="22">
        <v>1</v>
      </c>
      <c r="EB6" s="22">
        <v>4</v>
      </c>
      <c r="EC6" s="22">
        <v>1</v>
      </c>
      <c r="ED6" s="22">
        <v>0</v>
      </c>
      <c r="EE6" s="22">
        <v>1</v>
      </c>
      <c r="EF6" s="291">
        <f t="shared" si="29"/>
        <v>6.6836734693877548E-2</v>
      </c>
      <c r="EG6" s="24">
        <f t="shared" si="5"/>
        <v>100</v>
      </c>
      <c r="EH6" s="22">
        <v>0</v>
      </c>
      <c r="EI6" s="22">
        <v>100</v>
      </c>
      <c r="EJ6" s="22">
        <v>61</v>
      </c>
      <c r="EK6" s="22">
        <v>39</v>
      </c>
      <c r="EL6" s="22" t="s">
        <v>105</v>
      </c>
      <c r="EM6" s="22">
        <v>90</v>
      </c>
      <c r="EN6" s="22">
        <v>3</v>
      </c>
      <c r="EO6" s="22">
        <v>2</v>
      </c>
      <c r="EP6" s="22">
        <v>0</v>
      </c>
      <c r="EQ6" s="22">
        <v>5</v>
      </c>
      <c r="ER6" s="22">
        <v>0</v>
      </c>
      <c r="ES6" s="22">
        <v>0</v>
      </c>
      <c r="ET6" s="291">
        <f t="shared" si="30"/>
        <v>5.1020408163265307E-2</v>
      </c>
      <c r="EU6" s="24">
        <f t="shared" si="6"/>
        <v>210</v>
      </c>
      <c r="EV6" s="22">
        <v>0</v>
      </c>
      <c r="EW6" s="22">
        <v>210</v>
      </c>
      <c r="EX6" s="22">
        <v>134</v>
      </c>
      <c r="EY6" s="22">
        <v>76</v>
      </c>
      <c r="EZ6" s="57" t="s">
        <v>168</v>
      </c>
      <c r="FA6" s="22">
        <v>187</v>
      </c>
      <c r="FB6" s="22">
        <v>2</v>
      </c>
      <c r="FC6" s="22">
        <v>12</v>
      </c>
      <c r="FD6" s="22">
        <v>3</v>
      </c>
      <c r="FE6" s="22">
        <v>3</v>
      </c>
      <c r="FF6" s="22">
        <v>2</v>
      </c>
      <c r="FG6" s="22">
        <v>1</v>
      </c>
      <c r="FH6" s="291">
        <f t="shared" si="31"/>
        <v>0.10714285714285714</v>
      </c>
      <c r="FI6" s="24">
        <f t="shared" si="7"/>
        <v>144</v>
      </c>
      <c r="FJ6" s="22">
        <v>0</v>
      </c>
      <c r="FK6" s="22">
        <v>144</v>
      </c>
      <c r="FL6" s="22">
        <v>77</v>
      </c>
      <c r="FM6" s="22">
        <v>67</v>
      </c>
      <c r="FN6" s="57" t="s">
        <v>184</v>
      </c>
      <c r="FO6" s="22">
        <v>133</v>
      </c>
      <c r="FP6" s="22">
        <v>2</v>
      </c>
      <c r="FQ6" s="22">
        <v>6</v>
      </c>
      <c r="FR6" s="22">
        <v>2</v>
      </c>
      <c r="FS6" s="22">
        <v>0</v>
      </c>
      <c r="FT6" s="22">
        <v>0</v>
      </c>
      <c r="FU6" s="22">
        <v>1</v>
      </c>
      <c r="FV6" s="291">
        <f t="shared" si="32"/>
        <v>7.3469387755102047E-2</v>
      </c>
      <c r="FW6" s="44">
        <f t="shared" si="8"/>
        <v>243</v>
      </c>
      <c r="FX6" s="44">
        <f t="shared" si="9"/>
        <v>1417</v>
      </c>
      <c r="FY6" s="63">
        <f t="shared" si="10"/>
        <v>84.08163265306122</v>
      </c>
      <c r="FZ6" s="63">
        <f t="shared" si="11"/>
        <v>0.61224489795918369</v>
      </c>
      <c r="GA6" s="63">
        <f t="shared" si="12"/>
        <v>3.2864455917194983</v>
      </c>
      <c r="GB6" s="11"/>
      <c r="GC6" s="44">
        <f t="shared" si="13"/>
        <v>9.591836734693878</v>
      </c>
      <c r="GD6" s="210"/>
      <c r="GE6" s="92"/>
      <c r="GF6" s="210"/>
      <c r="GG6" s="211"/>
      <c r="GH6" s="210"/>
      <c r="GI6" s="211"/>
      <c r="GJ6" s="210"/>
      <c r="GK6" s="211"/>
      <c r="GL6" s="92"/>
      <c r="GM6" s="92"/>
      <c r="GN6" s="210"/>
      <c r="GO6" s="211"/>
      <c r="GP6" s="210">
        <f t="shared" si="33"/>
        <v>0</v>
      </c>
      <c r="GQ6" s="211">
        <f t="shared" si="34"/>
        <v>0</v>
      </c>
      <c r="GR6" s="210">
        <f t="shared" si="35"/>
        <v>0</v>
      </c>
      <c r="GS6" s="92"/>
      <c r="GT6" s="211"/>
      <c r="GU6" s="210">
        <f t="shared" si="36"/>
        <v>0</v>
      </c>
      <c r="GV6" s="211">
        <f t="shared" si="37"/>
        <v>0</v>
      </c>
      <c r="GW6" s="210">
        <f t="shared" si="38"/>
        <v>0</v>
      </c>
      <c r="GX6" s="92"/>
      <c r="GY6" s="211"/>
      <c r="GZ6" s="210" t="e">
        <f>#REF!+#REF!</f>
        <v>#REF!</v>
      </c>
      <c r="HA6" s="92"/>
      <c r="HB6" s="92"/>
      <c r="HC6" s="211"/>
      <c r="HD6" s="210">
        <f t="shared" si="39"/>
        <v>0</v>
      </c>
      <c r="HE6" s="92"/>
      <c r="HF6" s="92"/>
      <c r="HG6" s="211"/>
      <c r="HH6" s="210">
        <f t="shared" si="40"/>
        <v>0</v>
      </c>
      <c r="HI6" s="92"/>
      <c r="HJ6" s="211"/>
      <c r="HK6" s="210">
        <f t="shared" si="41"/>
        <v>0</v>
      </c>
      <c r="HL6" s="92"/>
      <c r="HM6" s="211"/>
      <c r="HN6" s="356">
        <v>10</v>
      </c>
      <c r="HO6" s="124"/>
      <c r="HP6" s="124"/>
      <c r="HQ6" s="166"/>
      <c r="HR6" s="96" t="e">
        <f t="shared" si="14"/>
        <v>#DIV/0!</v>
      </c>
      <c r="HS6" s="124"/>
      <c r="HT6" s="166"/>
      <c r="HU6" s="96">
        <f t="shared" si="15"/>
        <v>5.1020408163265302E-3</v>
      </c>
      <c r="HV6" s="124"/>
      <c r="HW6" s="166"/>
      <c r="HX6" s="124"/>
      <c r="HY6" s="124"/>
      <c r="HZ6" s="37"/>
      <c r="IA6" s="124"/>
      <c r="IB6" s="37"/>
      <c r="IC6" s="166"/>
      <c r="ID6" s="124"/>
      <c r="IE6" s="166"/>
      <c r="IF6" s="37"/>
      <c r="IG6" s="267"/>
      <c r="IH6" s="11"/>
      <c r="II6" s="37"/>
      <c r="IJ6" s="37"/>
      <c r="IK6" s="564"/>
      <c r="IL6" s="124"/>
      <c r="IM6" s="124"/>
      <c r="IN6" s="124"/>
      <c r="IO6" s="124"/>
      <c r="IP6" s="124"/>
      <c r="IQ6" s="124"/>
      <c r="IR6" s="565"/>
      <c r="IS6" s="124"/>
      <c r="IT6" s="565"/>
      <c r="IU6" s="11"/>
      <c r="IV6" s="11"/>
      <c r="IW6" s="11"/>
      <c r="IX6" s="24">
        <f t="shared" si="42"/>
        <v>0</v>
      </c>
      <c r="IY6" s="22"/>
      <c r="IZ6" s="22"/>
      <c r="JA6" s="22"/>
      <c r="JB6" s="22"/>
      <c r="JC6" s="57"/>
      <c r="JD6" s="22"/>
      <c r="JE6" s="22"/>
      <c r="JF6" s="22"/>
      <c r="JG6" s="22"/>
      <c r="JH6" s="22"/>
      <c r="JI6" s="22"/>
      <c r="JJ6" s="22"/>
      <c r="JK6" s="291">
        <f t="shared" si="16"/>
        <v>0</v>
      </c>
    </row>
    <row r="7" spans="1:271" s="1" customFormat="1" x14ac:dyDescent="0.3">
      <c r="A7" s="11"/>
      <c r="B7" s="3">
        <v>4</v>
      </c>
      <c r="C7" s="286" t="s">
        <v>4</v>
      </c>
      <c r="D7" s="22">
        <v>0</v>
      </c>
      <c r="E7" s="22">
        <v>0</v>
      </c>
      <c r="F7" s="22">
        <v>609271</v>
      </c>
      <c r="G7" s="22">
        <v>1762</v>
      </c>
      <c r="H7" s="22">
        <v>60</v>
      </c>
      <c r="I7" s="22">
        <v>1702</v>
      </c>
      <c r="J7" s="22">
        <v>43</v>
      </c>
      <c r="K7" s="22">
        <v>863</v>
      </c>
      <c r="L7" s="23">
        <f t="shared" si="17"/>
        <v>906</v>
      </c>
      <c r="M7" s="22">
        <v>17</v>
      </c>
      <c r="N7" s="22">
        <v>839</v>
      </c>
      <c r="O7" s="23">
        <f t="shared" si="18"/>
        <v>856</v>
      </c>
      <c r="P7" s="22">
        <v>18</v>
      </c>
      <c r="Q7" s="22">
        <v>246</v>
      </c>
      <c r="R7" s="22">
        <v>45</v>
      </c>
      <c r="S7" s="22">
        <v>489</v>
      </c>
      <c r="T7" s="22">
        <v>23</v>
      </c>
      <c r="U7" s="22">
        <v>808</v>
      </c>
      <c r="V7" s="22">
        <v>0</v>
      </c>
      <c r="W7" s="22">
        <v>133</v>
      </c>
      <c r="X7" s="24">
        <f t="shared" si="19"/>
        <v>494</v>
      </c>
      <c r="Y7" s="22">
        <v>19</v>
      </c>
      <c r="Z7" s="22">
        <v>475</v>
      </c>
      <c r="AA7" s="22">
        <v>202</v>
      </c>
      <c r="AB7" s="22">
        <v>292</v>
      </c>
      <c r="AC7" s="57" t="s">
        <v>43</v>
      </c>
      <c r="AD7" s="22">
        <v>51</v>
      </c>
      <c r="AE7" s="22">
        <v>33</v>
      </c>
      <c r="AF7" s="22">
        <v>108</v>
      </c>
      <c r="AG7" s="22">
        <v>150</v>
      </c>
      <c r="AH7" s="22">
        <v>117</v>
      </c>
      <c r="AI7" s="22">
        <v>30</v>
      </c>
      <c r="AJ7" s="22">
        <v>5</v>
      </c>
      <c r="AK7" s="291">
        <f t="shared" si="20"/>
        <v>0.28036322360953464</v>
      </c>
      <c r="AL7" s="24">
        <f t="shared" si="21"/>
        <v>253</v>
      </c>
      <c r="AM7" s="22">
        <v>2</v>
      </c>
      <c r="AN7" s="22">
        <v>251</v>
      </c>
      <c r="AO7" s="22">
        <v>89</v>
      </c>
      <c r="AP7" s="22">
        <v>164</v>
      </c>
      <c r="AQ7" s="57">
        <v>34.93</v>
      </c>
      <c r="AR7" s="22">
        <v>16</v>
      </c>
      <c r="AS7" s="22">
        <v>14</v>
      </c>
      <c r="AT7" s="22">
        <v>47</v>
      </c>
      <c r="AU7" s="22">
        <v>76</v>
      </c>
      <c r="AV7" s="22">
        <v>76</v>
      </c>
      <c r="AW7" s="22">
        <v>21</v>
      </c>
      <c r="AX7" s="22">
        <v>3</v>
      </c>
      <c r="AY7" s="291">
        <f t="shared" si="22"/>
        <v>0.14358683314415438</v>
      </c>
      <c r="AZ7" s="24">
        <f t="shared" si="23"/>
        <v>59</v>
      </c>
      <c r="BA7" s="22">
        <v>1</v>
      </c>
      <c r="BB7" s="22">
        <v>58</v>
      </c>
      <c r="BC7" s="22">
        <v>0</v>
      </c>
      <c r="BD7" s="22">
        <v>36</v>
      </c>
      <c r="BE7" s="22">
        <v>23</v>
      </c>
      <c r="BF7" s="57" t="s">
        <v>56</v>
      </c>
      <c r="BG7" s="27">
        <v>14</v>
      </c>
      <c r="BH7" s="27">
        <v>0</v>
      </c>
      <c r="BI7" s="27">
        <v>9</v>
      </c>
      <c r="BJ7" s="27">
        <v>14</v>
      </c>
      <c r="BK7" s="27">
        <v>14</v>
      </c>
      <c r="BL7" s="27">
        <v>5</v>
      </c>
      <c r="BM7" s="27">
        <v>3</v>
      </c>
      <c r="BN7" s="291">
        <f t="shared" si="24"/>
        <v>3.3484676503972757E-2</v>
      </c>
      <c r="BO7" s="24">
        <f t="shared" si="25"/>
        <v>20</v>
      </c>
      <c r="BP7" s="22">
        <v>9</v>
      </c>
      <c r="BQ7" s="22">
        <v>11</v>
      </c>
      <c r="BR7" s="22">
        <v>19</v>
      </c>
      <c r="BS7" s="22">
        <v>1</v>
      </c>
      <c r="BT7" s="57" t="s">
        <v>72</v>
      </c>
      <c r="BU7" s="22">
        <v>3</v>
      </c>
      <c r="BV7" s="22">
        <v>0</v>
      </c>
      <c r="BW7" s="22">
        <v>9</v>
      </c>
      <c r="BX7" s="22">
        <v>5</v>
      </c>
      <c r="BY7" s="22">
        <v>3</v>
      </c>
      <c r="BZ7" s="22">
        <v>0</v>
      </c>
      <c r="CA7" s="22">
        <v>0</v>
      </c>
      <c r="CB7" s="291">
        <f t="shared" si="26"/>
        <v>1.1350737797956867E-2</v>
      </c>
      <c r="CC7" s="24">
        <f t="shared" si="0"/>
        <v>31</v>
      </c>
      <c r="CD7" s="22">
        <v>4</v>
      </c>
      <c r="CE7" s="22">
        <v>27</v>
      </c>
      <c r="CF7" s="22">
        <v>24</v>
      </c>
      <c r="CG7" s="22">
        <v>7</v>
      </c>
      <c r="CH7" s="57" t="s">
        <v>85</v>
      </c>
      <c r="CI7" s="22">
        <v>1</v>
      </c>
      <c r="CJ7" s="22">
        <v>2</v>
      </c>
      <c r="CK7" s="22">
        <v>6</v>
      </c>
      <c r="CL7" s="22">
        <v>6</v>
      </c>
      <c r="CM7" s="22">
        <v>9</v>
      </c>
      <c r="CN7" s="22">
        <v>7</v>
      </c>
      <c r="CO7" s="22">
        <v>0</v>
      </c>
      <c r="CP7" s="291">
        <f t="shared" si="1"/>
        <v>1.7593643586833144E-2</v>
      </c>
      <c r="CQ7" s="24">
        <f t="shared" si="2"/>
        <v>55</v>
      </c>
      <c r="CR7" s="22">
        <v>6</v>
      </c>
      <c r="CS7" s="22">
        <v>49</v>
      </c>
      <c r="CT7" s="22">
        <v>27</v>
      </c>
      <c r="CU7" s="22">
        <v>28</v>
      </c>
      <c r="CV7" s="57" t="s">
        <v>133</v>
      </c>
      <c r="CW7" s="22">
        <v>21</v>
      </c>
      <c r="CX7" s="22">
        <v>9</v>
      </c>
      <c r="CY7" s="22">
        <v>6</v>
      </c>
      <c r="CZ7" s="22">
        <v>8</v>
      </c>
      <c r="DA7" s="22">
        <v>6</v>
      </c>
      <c r="DB7" s="22">
        <v>1</v>
      </c>
      <c r="DC7" s="22">
        <v>4</v>
      </c>
      <c r="DD7" s="291">
        <f t="shared" si="27"/>
        <v>3.1214528944381384E-2</v>
      </c>
      <c r="DE7" s="24">
        <f t="shared" si="3"/>
        <v>160</v>
      </c>
      <c r="DF7" s="22">
        <v>9</v>
      </c>
      <c r="DG7" s="22">
        <v>151</v>
      </c>
      <c r="DH7" s="22">
        <v>70</v>
      </c>
      <c r="DI7" s="22">
        <v>90</v>
      </c>
      <c r="DJ7" s="57" t="s">
        <v>93</v>
      </c>
      <c r="DK7" s="22">
        <v>22</v>
      </c>
      <c r="DL7" s="22">
        <v>13</v>
      </c>
      <c r="DM7" s="22">
        <v>38</v>
      </c>
      <c r="DN7" s="22">
        <v>39</v>
      </c>
      <c r="DO7" s="22">
        <v>35</v>
      </c>
      <c r="DP7" s="22">
        <v>11</v>
      </c>
      <c r="DQ7" s="22">
        <v>2</v>
      </c>
      <c r="DR7" s="291">
        <f t="shared" si="28"/>
        <v>9.0805902383654935E-2</v>
      </c>
      <c r="DS7" s="24">
        <f t="shared" si="4"/>
        <v>79</v>
      </c>
      <c r="DT7" s="22">
        <v>0</v>
      </c>
      <c r="DU7" s="22">
        <v>79</v>
      </c>
      <c r="DV7" s="22">
        <v>48</v>
      </c>
      <c r="DW7" s="22">
        <v>31</v>
      </c>
      <c r="DX7" s="57" t="s">
        <v>136</v>
      </c>
      <c r="DY7" s="22">
        <v>14</v>
      </c>
      <c r="DZ7" s="22">
        <v>5</v>
      </c>
      <c r="EA7" s="22">
        <v>30</v>
      </c>
      <c r="EB7" s="22">
        <v>17</v>
      </c>
      <c r="EC7" s="22">
        <v>11</v>
      </c>
      <c r="ED7" s="22">
        <v>1</v>
      </c>
      <c r="EE7" s="22">
        <v>1</v>
      </c>
      <c r="EF7" s="291">
        <f t="shared" si="29"/>
        <v>4.4835414301929624E-2</v>
      </c>
      <c r="EG7" s="24">
        <f t="shared" si="5"/>
        <v>53</v>
      </c>
      <c r="EH7" s="22">
        <v>0</v>
      </c>
      <c r="EI7" s="22">
        <v>53</v>
      </c>
      <c r="EJ7" s="22">
        <v>35</v>
      </c>
      <c r="EK7" s="22">
        <v>18</v>
      </c>
      <c r="EL7" s="22" t="s">
        <v>151</v>
      </c>
      <c r="EM7" s="22">
        <v>12</v>
      </c>
      <c r="EN7" s="22">
        <v>3</v>
      </c>
      <c r="EO7" s="22">
        <v>11</v>
      </c>
      <c r="EP7" s="22">
        <v>10</v>
      </c>
      <c r="EQ7" s="22">
        <v>11</v>
      </c>
      <c r="ER7" s="22">
        <v>4</v>
      </c>
      <c r="ES7" s="22">
        <v>2</v>
      </c>
      <c r="ET7" s="291">
        <f t="shared" si="30"/>
        <v>3.0079455164585697E-2</v>
      </c>
      <c r="EU7" s="24">
        <f t="shared" si="6"/>
        <v>141</v>
      </c>
      <c r="EV7" s="22">
        <v>0</v>
      </c>
      <c r="EW7" s="22">
        <v>141</v>
      </c>
      <c r="EX7" s="22">
        <v>80</v>
      </c>
      <c r="EY7" s="22">
        <v>61</v>
      </c>
      <c r="EZ7" s="57" t="s">
        <v>169</v>
      </c>
      <c r="FA7" s="22">
        <v>21</v>
      </c>
      <c r="FB7" s="22">
        <v>9</v>
      </c>
      <c r="FC7" s="22">
        <v>28</v>
      </c>
      <c r="FD7" s="22">
        <v>37</v>
      </c>
      <c r="FE7" s="22">
        <v>28</v>
      </c>
      <c r="FF7" s="22">
        <v>11</v>
      </c>
      <c r="FG7" s="22">
        <v>7</v>
      </c>
      <c r="FH7" s="291">
        <f t="shared" si="31"/>
        <v>8.0022701475595912E-2</v>
      </c>
      <c r="FI7" s="24">
        <f t="shared" si="7"/>
        <v>102</v>
      </c>
      <c r="FJ7" s="22">
        <v>0</v>
      </c>
      <c r="FK7" s="22">
        <v>102</v>
      </c>
      <c r="FL7" s="22">
        <v>42</v>
      </c>
      <c r="FM7" s="22">
        <v>60</v>
      </c>
      <c r="FN7" s="57" t="s">
        <v>183</v>
      </c>
      <c r="FO7" s="22">
        <v>29</v>
      </c>
      <c r="FP7" s="22">
        <v>6</v>
      </c>
      <c r="FQ7" s="22">
        <v>22</v>
      </c>
      <c r="FR7" s="22">
        <v>23</v>
      </c>
      <c r="FS7" s="22">
        <v>16</v>
      </c>
      <c r="FT7" s="22">
        <v>4</v>
      </c>
      <c r="FU7" s="22">
        <v>2</v>
      </c>
      <c r="FV7" s="291">
        <f t="shared" si="32"/>
        <v>5.7888762769580021E-2</v>
      </c>
      <c r="FW7" s="44">
        <f t="shared" si="8"/>
        <v>264</v>
      </c>
      <c r="FX7" s="44">
        <f t="shared" si="9"/>
        <v>1498</v>
      </c>
      <c r="FY7" s="63">
        <f t="shared" si="10"/>
        <v>96.594778660612945</v>
      </c>
      <c r="FZ7" s="63">
        <f t="shared" si="11"/>
        <v>3.4052213393870603</v>
      </c>
      <c r="GA7" s="63">
        <f t="shared" si="12"/>
        <v>2.8919807442008563</v>
      </c>
      <c r="GB7" s="11"/>
      <c r="GC7" s="44">
        <f t="shared" si="13"/>
        <v>9.0805902383654935</v>
      </c>
      <c r="GD7" s="210"/>
      <c r="GE7" s="92"/>
      <c r="GF7" s="210"/>
      <c r="GG7" s="211"/>
      <c r="GH7" s="210"/>
      <c r="GI7" s="211"/>
      <c r="GJ7" s="210"/>
      <c r="GK7" s="211"/>
      <c r="GL7" s="92"/>
      <c r="GM7" s="92"/>
      <c r="GN7" s="210"/>
      <c r="GO7" s="211"/>
      <c r="GP7" s="210">
        <f t="shared" si="33"/>
        <v>0</v>
      </c>
      <c r="GQ7" s="211">
        <f t="shared" si="34"/>
        <v>0</v>
      </c>
      <c r="GR7" s="210">
        <f t="shared" si="35"/>
        <v>0</v>
      </c>
      <c r="GS7" s="92"/>
      <c r="GT7" s="211"/>
      <c r="GU7" s="210">
        <f t="shared" si="36"/>
        <v>0</v>
      </c>
      <c r="GV7" s="211">
        <f t="shared" si="37"/>
        <v>0</v>
      </c>
      <c r="GW7" s="210">
        <f t="shared" si="38"/>
        <v>0</v>
      </c>
      <c r="GX7" s="92"/>
      <c r="GY7" s="211"/>
      <c r="GZ7" s="210" t="e">
        <f>#REF!+#REF!</f>
        <v>#REF!</v>
      </c>
      <c r="HA7" s="92"/>
      <c r="HB7" s="92"/>
      <c r="HC7" s="211"/>
      <c r="HD7" s="210">
        <f t="shared" si="39"/>
        <v>0</v>
      </c>
      <c r="HE7" s="92"/>
      <c r="HF7" s="92"/>
      <c r="HG7" s="211"/>
      <c r="HH7" s="210">
        <f t="shared" si="40"/>
        <v>0</v>
      </c>
      <c r="HI7" s="92"/>
      <c r="HJ7" s="211"/>
      <c r="HK7" s="210">
        <f t="shared" si="41"/>
        <v>0</v>
      </c>
      <c r="HL7" s="92"/>
      <c r="HM7" s="211"/>
      <c r="HN7" s="356">
        <v>12</v>
      </c>
      <c r="HO7" s="124"/>
      <c r="HP7" s="124"/>
      <c r="HQ7" s="166"/>
      <c r="HR7" s="96" t="e">
        <f t="shared" si="14"/>
        <v>#DIV/0!</v>
      </c>
      <c r="HS7" s="124"/>
      <c r="HT7" s="166"/>
      <c r="HU7" s="96">
        <f t="shared" si="15"/>
        <v>6.8104426787741201E-3</v>
      </c>
      <c r="HV7" s="124"/>
      <c r="HW7" s="166"/>
      <c r="HX7" s="124"/>
      <c r="HY7" s="124"/>
      <c r="HZ7" s="37"/>
      <c r="IA7" s="124"/>
      <c r="IB7" s="37"/>
      <c r="IC7" s="166"/>
      <c r="ID7" s="124"/>
      <c r="IE7" s="166"/>
      <c r="IF7" s="37"/>
      <c r="IG7" s="267"/>
      <c r="IH7" s="11"/>
      <c r="II7" s="37"/>
      <c r="IJ7" s="37"/>
      <c r="IK7" s="564"/>
      <c r="IL7" s="124"/>
      <c r="IM7" s="124"/>
      <c r="IN7" s="124"/>
      <c r="IO7" s="124"/>
      <c r="IP7" s="124"/>
      <c r="IQ7" s="124"/>
      <c r="IR7" s="565"/>
      <c r="IS7" s="124"/>
      <c r="IT7" s="565"/>
      <c r="IU7" s="11"/>
      <c r="IV7" s="11"/>
      <c r="IW7" s="11"/>
      <c r="IX7" s="24">
        <f t="shared" si="42"/>
        <v>0</v>
      </c>
      <c r="IY7" s="22"/>
      <c r="IZ7" s="22"/>
      <c r="JA7" s="22"/>
      <c r="JB7" s="22"/>
      <c r="JC7" s="57"/>
      <c r="JD7" s="22"/>
      <c r="JE7" s="22"/>
      <c r="JF7" s="22"/>
      <c r="JG7" s="22"/>
      <c r="JH7" s="22"/>
      <c r="JI7" s="22"/>
      <c r="JJ7" s="22"/>
      <c r="JK7" s="291">
        <f t="shared" si="16"/>
        <v>0</v>
      </c>
    </row>
    <row r="8" spans="1:271" s="1" customFormat="1" x14ac:dyDescent="0.3">
      <c r="A8" s="11"/>
      <c r="B8" s="3">
        <v>5</v>
      </c>
      <c r="C8" s="286" t="s">
        <v>5</v>
      </c>
      <c r="D8" s="22">
        <v>0</v>
      </c>
      <c r="E8" s="22">
        <v>0</v>
      </c>
      <c r="F8" s="22">
        <v>508295</v>
      </c>
      <c r="G8" s="22">
        <v>1921</v>
      </c>
      <c r="H8" s="22">
        <v>95</v>
      </c>
      <c r="I8" s="22">
        <v>1526</v>
      </c>
      <c r="J8" s="22">
        <v>60</v>
      </c>
      <c r="K8" s="22">
        <v>801</v>
      </c>
      <c r="L8" s="23">
        <f t="shared" si="17"/>
        <v>861</v>
      </c>
      <c r="M8" s="22">
        <v>35</v>
      </c>
      <c r="N8" s="22">
        <v>725</v>
      </c>
      <c r="O8" s="23">
        <f t="shared" si="18"/>
        <v>760</v>
      </c>
      <c r="P8" s="22">
        <v>46</v>
      </c>
      <c r="Q8" s="22">
        <v>207</v>
      </c>
      <c r="R8" s="22">
        <v>100</v>
      </c>
      <c r="S8" s="22">
        <v>398</v>
      </c>
      <c r="T8" s="22">
        <v>26</v>
      </c>
      <c r="U8" s="22">
        <v>714</v>
      </c>
      <c r="V8" s="22">
        <v>1</v>
      </c>
      <c r="W8" s="22">
        <v>129</v>
      </c>
      <c r="X8" s="24">
        <f t="shared" si="19"/>
        <v>435</v>
      </c>
      <c r="Y8" s="22">
        <v>16</v>
      </c>
      <c r="Z8" s="22">
        <v>419</v>
      </c>
      <c r="AA8" s="22">
        <v>152</v>
      </c>
      <c r="AB8" s="22">
        <v>283</v>
      </c>
      <c r="AC8" s="57" t="s">
        <v>44</v>
      </c>
      <c r="AD8" s="22">
        <v>52</v>
      </c>
      <c r="AE8" s="22">
        <v>21</v>
      </c>
      <c r="AF8" s="22">
        <v>85</v>
      </c>
      <c r="AG8" s="22">
        <v>137</v>
      </c>
      <c r="AH8" s="22">
        <v>103</v>
      </c>
      <c r="AI8" s="22">
        <v>33</v>
      </c>
      <c r="AJ8" s="22">
        <v>4</v>
      </c>
      <c r="AK8" s="291">
        <f t="shared" si="20"/>
        <v>0.22644456012493494</v>
      </c>
      <c r="AL8" s="24">
        <f t="shared" si="21"/>
        <v>154</v>
      </c>
      <c r="AM8" s="22">
        <v>5</v>
      </c>
      <c r="AN8" s="22">
        <v>149</v>
      </c>
      <c r="AO8" s="22">
        <v>55</v>
      </c>
      <c r="AP8" s="22">
        <v>99</v>
      </c>
      <c r="AQ8" s="57">
        <v>35.619999999999997</v>
      </c>
      <c r="AR8" s="22">
        <v>7</v>
      </c>
      <c r="AS8" s="22">
        <v>7</v>
      </c>
      <c r="AT8" s="22">
        <v>30</v>
      </c>
      <c r="AU8" s="22">
        <v>50</v>
      </c>
      <c r="AV8" s="22">
        <v>46</v>
      </c>
      <c r="AW8" s="22">
        <v>12</v>
      </c>
      <c r="AX8" s="22">
        <v>2</v>
      </c>
      <c r="AY8" s="291">
        <f t="shared" si="22"/>
        <v>8.0166579906298802E-2</v>
      </c>
      <c r="AZ8" s="24">
        <f t="shared" si="23"/>
        <v>45</v>
      </c>
      <c r="BA8" s="22">
        <v>2</v>
      </c>
      <c r="BB8" s="22">
        <v>43</v>
      </c>
      <c r="BC8" s="22">
        <v>0</v>
      </c>
      <c r="BD8" s="22">
        <v>20</v>
      </c>
      <c r="BE8" s="22">
        <v>25</v>
      </c>
      <c r="BF8" s="57" t="s">
        <v>57</v>
      </c>
      <c r="BG8" s="27">
        <v>13</v>
      </c>
      <c r="BH8" s="27">
        <v>1</v>
      </c>
      <c r="BI8" s="27">
        <v>6</v>
      </c>
      <c r="BJ8" s="27">
        <v>10</v>
      </c>
      <c r="BK8" s="27">
        <v>11</v>
      </c>
      <c r="BL8" s="27">
        <v>3</v>
      </c>
      <c r="BM8" s="27">
        <v>1</v>
      </c>
      <c r="BN8" s="291">
        <f t="shared" si="24"/>
        <v>2.342529932326913E-2</v>
      </c>
      <c r="BO8" s="24">
        <f t="shared" si="25"/>
        <v>18</v>
      </c>
      <c r="BP8" s="22">
        <v>8</v>
      </c>
      <c r="BQ8" s="22">
        <v>10</v>
      </c>
      <c r="BR8" s="22">
        <v>14</v>
      </c>
      <c r="BS8" s="22">
        <v>4</v>
      </c>
      <c r="BT8" s="57" t="s">
        <v>73</v>
      </c>
      <c r="BU8" s="22">
        <v>0</v>
      </c>
      <c r="BV8" s="22">
        <v>0</v>
      </c>
      <c r="BW8" s="22">
        <v>2</v>
      </c>
      <c r="BX8" s="22">
        <v>7</v>
      </c>
      <c r="BY8" s="22">
        <v>7</v>
      </c>
      <c r="BZ8" s="22">
        <v>2</v>
      </c>
      <c r="CA8" s="22">
        <v>0</v>
      </c>
      <c r="CB8" s="291">
        <f t="shared" si="26"/>
        <v>9.3701197293076521E-3</v>
      </c>
      <c r="CC8" s="24">
        <f t="shared" si="0"/>
        <v>33</v>
      </c>
      <c r="CD8" s="22">
        <v>6</v>
      </c>
      <c r="CE8" s="22">
        <v>27</v>
      </c>
      <c r="CF8" s="22">
        <v>26</v>
      </c>
      <c r="CG8" s="22">
        <v>7</v>
      </c>
      <c r="CH8" s="57" t="s">
        <v>86</v>
      </c>
      <c r="CI8" s="22">
        <v>3</v>
      </c>
      <c r="CJ8" s="22">
        <v>2</v>
      </c>
      <c r="CK8" s="22">
        <v>8</v>
      </c>
      <c r="CL8" s="22">
        <v>9</v>
      </c>
      <c r="CM8" s="22">
        <v>5</v>
      </c>
      <c r="CN8" s="22">
        <v>5</v>
      </c>
      <c r="CO8" s="22">
        <v>1</v>
      </c>
      <c r="CP8" s="291">
        <f t="shared" si="1"/>
        <v>1.7178552837064029E-2</v>
      </c>
      <c r="CQ8" s="24">
        <f t="shared" si="2"/>
        <v>61</v>
      </c>
      <c r="CR8" s="22">
        <v>11</v>
      </c>
      <c r="CS8" s="22">
        <v>50</v>
      </c>
      <c r="CT8" s="22">
        <v>31</v>
      </c>
      <c r="CU8" s="22">
        <v>30</v>
      </c>
      <c r="CV8" s="57" t="s">
        <v>129</v>
      </c>
      <c r="CW8" s="22">
        <v>22</v>
      </c>
      <c r="CX8" s="22">
        <v>5</v>
      </c>
      <c r="CY8" s="22">
        <v>8</v>
      </c>
      <c r="CZ8" s="22">
        <v>12</v>
      </c>
      <c r="DA8" s="22">
        <v>6</v>
      </c>
      <c r="DB8" s="22">
        <v>6</v>
      </c>
      <c r="DC8" s="22">
        <v>2</v>
      </c>
      <c r="DD8" s="291">
        <f t="shared" si="27"/>
        <v>3.1754294638209266E-2</v>
      </c>
      <c r="DE8" s="24">
        <f t="shared" si="3"/>
        <v>144</v>
      </c>
      <c r="DF8" s="22">
        <v>7</v>
      </c>
      <c r="DG8" s="22">
        <v>137</v>
      </c>
      <c r="DH8" s="22">
        <v>75</v>
      </c>
      <c r="DI8" s="22">
        <v>69</v>
      </c>
      <c r="DJ8" s="57" t="s">
        <v>94</v>
      </c>
      <c r="DK8" s="22">
        <v>15</v>
      </c>
      <c r="DL8" s="22">
        <v>13</v>
      </c>
      <c r="DM8" s="22">
        <v>45</v>
      </c>
      <c r="DN8" s="22">
        <v>37</v>
      </c>
      <c r="DO8" s="22">
        <v>26</v>
      </c>
      <c r="DP8" s="22">
        <v>5</v>
      </c>
      <c r="DQ8" s="22">
        <v>3</v>
      </c>
      <c r="DR8" s="291">
        <f t="shared" si="28"/>
        <v>7.4960957834461217E-2</v>
      </c>
      <c r="DS8" s="24">
        <f t="shared" si="4"/>
        <v>92</v>
      </c>
      <c r="DT8" s="22">
        <v>0</v>
      </c>
      <c r="DU8" s="22">
        <v>92</v>
      </c>
      <c r="DV8" s="22">
        <v>64</v>
      </c>
      <c r="DW8" s="22">
        <v>28</v>
      </c>
      <c r="DX8" s="57" t="s">
        <v>139</v>
      </c>
      <c r="DY8" s="22">
        <v>19</v>
      </c>
      <c r="DZ8" s="22">
        <v>19</v>
      </c>
      <c r="EA8" s="22">
        <v>17</v>
      </c>
      <c r="EB8" s="22">
        <v>17</v>
      </c>
      <c r="EC8" s="22">
        <v>11</v>
      </c>
      <c r="ED8" s="22">
        <v>7</v>
      </c>
      <c r="EE8" s="22">
        <v>2</v>
      </c>
      <c r="EF8" s="291">
        <f t="shared" si="29"/>
        <v>4.7891723060905778E-2</v>
      </c>
      <c r="EG8" s="24">
        <f t="shared" si="5"/>
        <v>89</v>
      </c>
      <c r="EH8" s="22">
        <v>0</v>
      </c>
      <c r="EI8" s="22">
        <v>89</v>
      </c>
      <c r="EJ8" s="22">
        <v>58</v>
      </c>
      <c r="EK8" s="22">
        <v>31</v>
      </c>
      <c r="EL8" s="22" t="s">
        <v>152</v>
      </c>
      <c r="EM8" s="22">
        <v>10</v>
      </c>
      <c r="EN8" s="22">
        <v>7</v>
      </c>
      <c r="EO8" s="22">
        <v>14</v>
      </c>
      <c r="EP8" s="22">
        <v>21</v>
      </c>
      <c r="EQ8" s="22">
        <v>22</v>
      </c>
      <c r="ER8" s="22">
        <v>10</v>
      </c>
      <c r="ES8" s="22">
        <v>5</v>
      </c>
      <c r="ET8" s="291">
        <f t="shared" si="30"/>
        <v>4.6330036439354502E-2</v>
      </c>
      <c r="EU8" s="24">
        <f t="shared" si="6"/>
        <v>174</v>
      </c>
      <c r="EV8" s="22">
        <v>0</v>
      </c>
      <c r="EW8" s="22">
        <v>174</v>
      </c>
      <c r="EX8" s="22">
        <v>113</v>
      </c>
      <c r="EY8" s="22">
        <v>61</v>
      </c>
      <c r="EZ8" s="57" t="s">
        <v>166</v>
      </c>
      <c r="FA8" s="22">
        <v>29</v>
      </c>
      <c r="FB8" s="22">
        <v>13</v>
      </c>
      <c r="FC8" s="22">
        <v>41</v>
      </c>
      <c r="FD8" s="22">
        <v>44</v>
      </c>
      <c r="FE8" s="22">
        <v>31</v>
      </c>
      <c r="FF8" s="22">
        <v>10</v>
      </c>
      <c r="FG8" s="22">
        <v>6</v>
      </c>
      <c r="FH8" s="291">
        <f t="shared" si="31"/>
        <v>9.0577824049973971E-2</v>
      </c>
      <c r="FI8" s="24">
        <f t="shared" si="7"/>
        <v>142</v>
      </c>
      <c r="FJ8" s="22">
        <v>0</v>
      </c>
      <c r="FK8" s="22">
        <v>142</v>
      </c>
      <c r="FL8" s="22">
        <v>67</v>
      </c>
      <c r="FM8" s="22">
        <v>75</v>
      </c>
      <c r="FN8" s="57" t="s">
        <v>182</v>
      </c>
      <c r="FO8" s="22">
        <v>41</v>
      </c>
      <c r="FP8" s="22">
        <v>12</v>
      </c>
      <c r="FQ8" s="22">
        <v>21</v>
      </c>
      <c r="FR8" s="22">
        <v>31</v>
      </c>
      <c r="FS8" s="22">
        <v>23</v>
      </c>
      <c r="FT8" s="22">
        <v>5</v>
      </c>
      <c r="FU8" s="22">
        <v>9</v>
      </c>
      <c r="FV8" s="291">
        <f t="shared" si="32"/>
        <v>7.39198334200937E-2</v>
      </c>
      <c r="FW8" s="44">
        <f t="shared" si="8"/>
        <v>253</v>
      </c>
      <c r="FX8" s="44">
        <f t="shared" si="9"/>
        <v>1368</v>
      </c>
      <c r="FY8" s="63">
        <f t="shared" si="10"/>
        <v>79.43779281624154</v>
      </c>
      <c r="FZ8" s="63">
        <f t="shared" si="11"/>
        <v>4.9453409682457057</v>
      </c>
      <c r="GA8" s="63">
        <f t="shared" si="12"/>
        <v>3.7793013899408807</v>
      </c>
      <c r="GB8" s="11"/>
      <c r="GC8" s="44">
        <f t="shared" si="13"/>
        <v>7.4960957834461217</v>
      </c>
      <c r="GD8" s="210"/>
      <c r="GE8" s="92"/>
      <c r="GF8" s="210"/>
      <c r="GG8" s="211"/>
      <c r="GH8" s="210"/>
      <c r="GI8" s="211"/>
      <c r="GJ8" s="210"/>
      <c r="GK8" s="211"/>
      <c r="GL8" s="92"/>
      <c r="GM8" s="92"/>
      <c r="GN8" s="210"/>
      <c r="GO8" s="211"/>
      <c r="GP8" s="210">
        <f t="shared" si="33"/>
        <v>0</v>
      </c>
      <c r="GQ8" s="211">
        <f t="shared" si="34"/>
        <v>0</v>
      </c>
      <c r="GR8" s="210">
        <f t="shared" si="35"/>
        <v>0</v>
      </c>
      <c r="GS8" s="92"/>
      <c r="GT8" s="211"/>
      <c r="GU8" s="210">
        <f t="shared" si="36"/>
        <v>0</v>
      </c>
      <c r="GV8" s="211">
        <f t="shared" si="37"/>
        <v>0</v>
      </c>
      <c r="GW8" s="210">
        <f t="shared" si="38"/>
        <v>0</v>
      </c>
      <c r="GX8" s="92"/>
      <c r="GY8" s="211"/>
      <c r="GZ8" s="210" t="e">
        <f>#REF!+#REF!</f>
        <v>#REF!</v>
      </c>
      <c r="HA8" s="92"/>
      <c r="HB8" s="92"/>
      <c r="HC8" s="211"/>
      <c r="HD8" s="210">
        <f t="shared" si="39"/>
        <v>0</v>
      </c>
      <c r="HE8" s="92"/>
      <c r="HF8" s="92"/>
      <c r="HG8" s="211"/>
      <c r="HH8" s="210">
        <f t="shared" si="40"/>
        <v>0</v>
      </c>
      <c r="HI8" s="92"/>
      <c r="HJ8" s="211"/>
      <c r="HK8" s="210">
        <f t="shared" si="41"/>
        <v>0</v>
      </c>
      <c r="HL8" s="92"/>
      <c r="HM8" s="211"/>
      <c r="HN8" s="356">
        <v>17</v>
      </c>
      <c r="HO8" s="124"/>
      <c r="HP8" s="124"/>
      <c r="HQ8" s="166"/>
      <c r="HR8" s="96" t="e">
        <f t="shared" si="14"/>
        <v>#DIV/0!</v>
      </c>
      <c r="HS8" s="124"/>
      <c r="HT8" s="166"/>
      <c r="HU8" s="96">
        <f t="shared" si="15"/>
        <v>8.8495575221238937E-3</v>
      </c>
      <c r="HV8" s="124"/>
      <c r="HW8" s="166"/>
      <c r="HX8" s="124"/>
      <c r="HY8" s="124"/>
      <c r="HZ8" s="37"/>
      <c r="IA8" s="124"/>
      <c r="IB8" s="37"/>
      <c r="IC8" s="166"/>
      <c r="ID8" s="124"/>
      <c r="IE8" s="166"/>
      <c r="IF8" s="37"/>
      <c r="IG8" s="267"/>
      <c r="IH8" s="11"/>
      <c r="II8" s="37"/>
      <c r="IJ8" s="37"/>
      <c r="IK8" s="564"/>
      <c r="IL8" s="124"/>
      <c r="IM8" s="124"/>
      <c r="IN8" s="124"/>
      <c r="IO8" s="124"/>
      <c r="IP8" s="124"/>
      <c r="IQ8" s="124"/>
      <c r="IR8" s="565"/>
      <c r="IS8" s="124"/>
      <c r="IT8" s="565"/>
      <c r="IU8" s="11"/>
      <c r="IV8" s="11"/>
      <c r="IW8" s="11"/>
      <c r="IX8" s="24">
        <f t="shared" si="42"/>
        <v>0</v>
      </c>
      <c r="IY8" s="22"/>
      <c r="IZ8" s="22"/>
      <c r="JA8" s="22"/>
      <c r="JB8" s="22"/>
      <c r="JC8" s="57"/>
      <c r="JD8" s="22"/>
      <c r="JE8" s="22"/>
      <c r="JF8" s="22"/>
      <c r="JG8" s="22"/>
      <c r="JH8" s="22"/>
      <c r="JI8" s="22"/>
      <c r="JJ8" s="22"/>
      <c r="JK8" s="291">
        <f t="shared" si="16"/>
        <v>0</v>
      </c>
    </row>
    <row r="9" spans="1:271" s="1" customFormat="1" x14ac:dyDescent="0.3">
      <c r="A9" s="11"/>
      <c r="B9" s="3">
        <v>6</v>
      </c>
      <c r="C9" s="286" t="s">
        <v>6</v>
      </c>
      <c r="D9" s="22">
        <v>0</v>
      </c>
      <c r="E9" s="22">
        <v>0</v>
      </c>
      <c r="F9" s="22">
        <v>650363</v>
      </c>
      <c r="G9" s="22">
        <v>2251</v>
      </c>
      <c r="H9" s="22">
        <v>194</v>
      </c>
      <c r="I9" s="22">
        <v>1994</v>
      </c>
      <c r="J9" s="22">
        <v>123</v>
      </c>
      <c r="K9" s="22">
        <v>1056</v>
      </c>
      <c r="L9" s="23">
        <f t="shared" si="17"/>
        <v>1179</v>
      </c>
      <c r="M9" s="22">
        <v>64</v>
      </c>
      <c r="N9" s="22">
        <v>838</v>
      </c>
      <c r="O9" s="23">
        <f t="shared" si="18"/>
        <v>902</v>
      </c>
      <c r="P9" s="22">
        <v>32</v>
      </c>
      <c r="Q9" s="22">
        <v>269</v>
      </c>
      <c r="R9" s="22">
        <v>215</v>
      </c>
      <c r="S9" s="22">
        <v>403</v>
      </c>
      <c r="T9" s="22">
        <v>90</v>
      </c>
      <c r="U9" s="22">
        <v>871</v>
      </c>
      <c r="V9" s="22">
        <v>0</v>
      </c>
      <c r="W9" s="22">
        <v>201</v>
      </c>
      <c r="X9" s="24">
        <f t="shared" si="19"/>
        <v>651</v>
      </c>
      <c r="Y9" s="22">
        <v>21</v>
      </c>
      <c r="Z9" s="22">
        <v>630</v>
      </c>
      <c r="AA9" s="22">
        <v>261</v>
      </c>
      <c r="AB9" s="22">
        <v>390</v>
      </c>
      <c r="AC9" s="57" t="s">
        <v>45</v>
      </c>
      <c r="AD9" s="22">
        <v>67</v>
      </c>
      <c r="AE9" s="22">
        <v>42</v>
      </c>
      <c r="AF9" s="22">
        <v>154</v>
      </c>
      <c r="AG9" s="22">
        <v>159</v>
      </c>
      <c r="AH9" s="22">
        <v>158</v>
      </c>
      <c r="AI9" s="22">
        <v>61</v>
      </c>
      <c r="AJ9" s="22">
        <v>10</v>
      </c>
      <c r="AK9" s="291">
        <f t="shared" si="20"/>
        <v>0.28920479786761438</v>
      </c>
      <c r="AL9" s="24">
        <f t="shared" si="21"/>
        <v>249</v>
      </c>
      <c r="AM9" s="22">
        <v>9</v>
      </c>
      <c r="AN9" s="22">
        <v>240</v>
      </c>
      <c r="AO9" s="22">
        <v>85</v>
      </c>
      <c r="AP9" s="22">
        <v>164</v>
      </c>
      <c r="AQ9" s="57">
        <v>35.71</v>
      </c>
      <c r="AR9" s="22">
        <v>8</v>
      </c>
      <c r="AS9" s="22">
        <v>13</v>
      </c>
      <c r="AT9" s="22">
        <v>58</v>
      </c>
      <c r="AU9" s="22">
        <v>67</v>
      </c>
      <c r="AV9" s="22">
        <v>76</v>
      </c>
      <c r="AW9" s="22">
        <v>25</v>
      </c>
      <c r="AX9" s="22">
        <v>2</v>
      </c>
      <c r="AY9" s="291">
        <f t="shared" si="22"/>
        <v>0.11061750333185251</v>
      </c>
      <c r="AZ9" s="24">
        <f t="shared" si="23"/>
        <v>93</v>
      </c>
      <c r="BA9" s="22">
        <v>1</v>
      </c>
      <c r="BB9" s="22">
        <v>92</v>
      </c>
      <c r="BC9" s="22">
        <v>0</v>
      </c>
      <c r="BD9" s="22">
        <v>42</v>
      </c>
      <c r="BE9" s="22">
        <v>51</v>
      </c>
      <c r="BF9" s="57" t="s">
        <v>58</v>
      </c>
      <c r="BG9" s="27">
        <v>14</v>
      </c>
      <c r="BH9" s="27">
        <v>2</v>
      </c>
      <c r="BI9" s="27">
        <v>16</v>
      </c>
      <c r="BJ9" s="27">
        <v>21</v>
      </c>
      <c r="BK9" s="27">
        <v>28</v>
      </c>
      <c r="BL9" s="27">
        <v>7</v>
      </c>
      <c r="BM9" s="27">
        <v>5</v>
      </c>
      <c r="BN9" s="291">
        <f t="shared" si="24"/>
        <v>4.1314971123944916E-2</v>
      </c>
      <c r="BO9" s="24">
        <f t="shared" si="25"/>
        <v>25</v>
      </c>
      <c r="BP9" s="22">
        <v>9</v>
      </c>
      <c r="BQ9" s="22">
        <v>16</v>
      </c>
      <c r="BR9" s="22">
        <v>19</v>
      </c>
      <c r="BS9" s="22">
        <v>6</v>
      </c>
      <c r="BT9" s="57" t="s">
        <v>74</v>
      </c>
      <c r="BU9" s="22">
        <v>0</v>
      </c>
      <c r="BV9" s="22">
        <v>1</v>
      </c>
      <c r="BW9" s="22">
        <v>6</v>
      </c>
      <c r="BX9" s="22">
        <v>10</v>
      </c>
      <c r="BY9" s="22">
        <v>5</v>
      </c>
      <c r="BZ9" s="22">
        <v>2</v>
      </c>
      <c r="CA9" s="22">
        <v>1</v>
      </c>
      <c r="CB9" s="291">
        <f t="shared" si="26"/>
        <v>1.1106175033318524E-2</v>
      </c>
      <c r="CC9" s="24">
        <f t="shared" si="0"/>
        <v>50</v>
      </c>
      <c r="CD9" s="22">
        <v>6</v>
      </c>
      <c r="CE9" s="22">
        <v>44</v>
      </c>
      <c r="CF9" s="22">
        <v>42</v>
      </c>
      <c r="CG9" s="22">
        <v>8</v>
      </c>
      <c r="CH9" s="57" t="s">
        <v>87</v>
      </c>
      <c r="CI9" s="22">
        <v>1</v>
      </c>
      <c r="CJ9" s="22">
        <v>2</v>
      </c>
      <c r="CK9" s="22">
        <v>12</v>
      </c>
      <c r="CL9" s="22">
        <v>17</v>
      </c>
      <c r="CM9" s="22">
        <v>13</v>
      </c>
      <c r="CN9" s="22">
        <v>3</v>
      </c>
      <c r="CO9" s="22">
        <v>2</v>
      </c>
      <c r="CP9" s="291">
        <f t="shared" si="1"/>
        <v>2.2212350066637049E-2</v>
      </c>
      <c r="CQ9" s="24">
        <f t="shared" si="2"/>
        <v>94</v>
      </c>
      <c r="CR9" s="22">
        <v>21</v>
      </c>
      <c r="CS9" s="22">
        <v>73</v>
      </c>
      <c r="CT9" s="22">
        <v>56</v>
      </c>
      <c r="CU9" s="22">
        <v>38</v>
      </c>
      <c r="CV9" s="57" t="s">
        <v>126</v>
      </c>
      <c r="CW9" s="22">
        <v>32</v>
      </c>
      <c r="CX9" s="22">
        <v>17</v>
      </c>
      <c r="CY9" s="22">
        <v>12</v>
      </c>
      <c r="CZ9" s="22">
        <v>9</v>
      </c>
      <c r="DA9" s="22">
        <v>11</v>
      </c>
      <c r="DB9" s="22">
        <v>11</v>
      </c>
      <c r="DC9" s="22">
        <v>2</v>
      </c>
      <c r="DD9" s="291">
        <f t="shared" si="27"/>
        <v>4.1759218125277657E-2</v>
      </c>
      <c r="DE9" s="24">
        <f t="shared" si="3"/>
        <v>170</v>
      </c>
      <c r="DF9" s="22">
        <v>10</v>
      </c>
      <c r="DG9" s="22">
        <v>160</v>
      </c>
      <c r="DH9" s="22">
        <v>91</v>
      </c>
      <c r="DI9" s="22">
        <v>79</v>
      </c>
      <c r="DJ9" s="57" t="s">
        <v>95</v>
      </c>
      <c r="DK9" s="22">
        <v>23</v>
      </c>
      <c r="DL9" s="22">
        <v>12</v>
      </c>
      <c r="DM9" s="22">
        <v>35</v>
      </c>
      <c r="DN9" s="22">
        <v>49</v>
      </c>
      <c r="DO9" s="22">
        <v>35</v>
      </c>
      <c r="DP9" s="22">
        <v>16</v>
      </c>
      <c r="DQ9" s="22">
        <v>0</v>
      </c>
      <c r="DR9" s="291">
        <f t="shared" si="28"/>
        <v>7.5521990226565971E-2</v>
      </c>
      <c r="DS9" s="24">
        <f t="shared" si="4"/>
        <v>131</v>
      </c>
      <c r="DT9" s="22">
        <v>0</v>
      </c>
      <c r="DU9" s="22">
        <v>131</v>
      </c>
      <c r="DV9" s="22">
        <v>82</v>
      </c>
      <c r="DW9" s="22">
        <v>49</v>
      </c>
      <c r="DX9" s="57" t="s">
        <v>140</v>
      </c>
      <c r="DY9" s="22">
        <v>25</v>
      </c>
      <c r="DZ9" s="22">
        <v>13</v>
      </c>
      <c r="EA9" s="22">
        <v>40</v>
      </c>
      <c r="EB9" s="22">
        <v>28</v>
      </c>
      <c r="EC9" s="22">
        <v>18</v>
      </c>
      <c r="ED9" s="22">
        <v>2</v>
      </c>
      <c r="EE9" s="22">
        <v>5</v>
      </c>
      <c r="EF9" s="291">
        <f t="shared" si="29"/>
        <v>5.819635717458907E-2</v>
      </c>
      <c r="EG9" s="24">
        <f t="shared" si="5"/>
        <v>120</v>
      </c>
      <c r="EH9" s="22">
        <v>0</v>
      </c>
      <c r="EI9" s="22">
        <v>120</v>
      </c>
      <c r="EJ9" s="22">
        <v>73</v>
      </c>
      <c r="EK9" s="22">
        <v>47</v>
      </c>
      <c r="EL9" s="22" t="s">
        <v>153</v>
      </c>
      <c r="EM9" s="22">
        <v>12</v>
      </c>
      <c r="EN9" s="22">
        <v>11</v>
      </c>
      <c r="EO9" s="22">
        <v>37</v>
      </c>
      <c r="EP9" s="22">
        <v>21</v>
      </c>
      <c r="EQ9" s="22">
        <v>27</v>
      </c>
      <c r="ER9" s="22">
        <v>4</v>
      </c>
      <c r="ES9" s="22">
        <v>8</v>
      </c>
      <c r="ET9" s="291">
        <f t="shared" si="30"/>
        <v>5.3309640159928923E-2</v>
      </c>
      <c r="EU9" s="24">
        <f t="shared" si="6"/>
        <v>260</v>
      </c>
      <c r="EV9" s="22">
        <v>0</v>
      </c>
      <c r="EW9" s="22">
        <v>260</v>
      </c>
      <c r="EX9" s="22">
        <v>145</v>
      </c>
      <c r="EY9" s="22">
        <v>115</v>
      </c>
      <c r="EZ9" s="57" t="s">
        <v>170</v>
      </c>
      <c r="FA9" s="22">
        <v>27</v>
      </c>
      <c r="FB9" s="22">
        <v>28</v>
      </c>
      <c r="FC9" s="22">
        <v>73</v>
      </c>
      <c r="FD9" s="22">
        <v>65</v>
      </c>
      <c r="FE9" s="22">
        <v>45</v>
      </c>
      <c r="FF9" s="22">
        <v>16</v>
      </c>
      <c r="FG9" s="22">
        <v>6</v>
      </c>
      <c r="FH9" s="291">
        <f t="shared" si="31"/>
        <v>0.11550422034651266</v>
      </c>
      <c r="FI9" s="24">
        <f t="shared" si="7"/>
        <v>203</v>
      </c>
      <c r="FJ9" s="22">
        <v>0</v>
      </c>
      <c r="FK9" s="22">
        <v>203</v>
      </c>
      <c r="FL9" s="22">
        <v>112</v>
      </c>
      <c r="FM9" s="22">
        <v>91</v>
      </c>
      <c r="FN9" s="57" t="s">
        <v>181</v>
      </c>
      <c r="FO9" s="22">
        <v>40</v>
      </c>
      <c r="FP9" s="22">
        <v>17</v>
      </c>
      <c r="FQ9" s="22">
        <v>60</v>
      </c>
      <c r="FR9" s="22">
        <v>41</v>
      </c>
      <c r="FS9" s="22">
        <v>29</v>
      </c>
      <c r="FT9" s="22">
        <v>8</v>
      </c>
      <c r="FU9" s="22">
        <v>8</v>
      </c>
      <c r="FV9" s="291">
        <f t="shared" si="32"/>
        <v>9.0182141270546426E-2</v>
      </c>
      <c r="FW9" s="44">
        <f t="shared" si="8"/>
        <v>301</v>
      </c>
      <c r="FX9" s="44">
        <f t="shared" si="9"/>
        <v>1780</v>
      </c>
      <c r="FY9" s="63">
        <f t="shared" si="10"/>
        <v>88.582852065748554</v>
      </c>
      <c r="FZ9" s="63">
        <f t="shared" si="11"/>
        <v>8.6183918258551753</v>
      </c>
      <c r="GA9" s="63">
        <f t="shared" si="12"/>
        <v>3.4611440072697861</v>
      </c>
      <c r="GB9" s="11"/>
      <c r="GC9" s="44">
        <f t="shared" si="13"/>
        <v>7.5521990226565974</v>
      </c>
      <c r="GD9" s="210"/>
      <c r="GE9" s="92"/>
      <c r="GF9" s="210"/>
      <c r="GG9" s="211"/>
      <c r="GH9" s="210"/>
      <c r="GI9" s="211"/>
      <c r="GJ9" s="210"/>
      <c r="GK9" s="211"/>
      <c r="GL9" s="92"/>
      <c r="GM9" s="92"/>
      <c r="GN9" s="210"/>
      <c r="GO9" s="211"/>
      <c r="GP9" s="210">
        <f t="shared" si="33"/>
        <v>0</v>
      </c>
      <c r="GQ9" s="211">
        <f t="shared" si="34"/>
        <v>0</v>
      </c>
      <c r="GR9" s="210">
        <f t="shared" si="35"/>
        <v>0</v>
      </c>
      <c r="GS9" s="92"/>
      <c r="GT9" s="211"/>
      <c r="GU9" s="210">
        <f t="shared" si="36"/>
        <v>0</v>
      </c>
      <c r="GV9" s="211">
        <f t="shared" si="37"/>
        <v>0</v>
      </c>
      <c r="GW9" s="210">
        <f t="shared" si="38"/>
        <v>0</v>
      </c>
      <c r="GX9" s="92"/>
      <c r="GY9" s="211"/>
      <c r="GZ9" s="210" t="e">
        <f>#REF!+#REF!</f>
        <v>#REF!</v>
      </c>
      <c r="HA9" s="92"/>
      <c r="HB9" s="92"/>
      <c r="HC9" s="211"/>
      <c r="HD9" s="210">
        <f t="shared" si="39"/>
        <v>0</v>
      </c>
      <c r="HE9" s="92"/>
      <c r="HF9" s="92"/>
      <c r="HG9" s="211"/>
      <c r="HH9" s="210">
        <f t="shared" si="40"/>
        <v>0</v>
      </c>
      <c r="HI9" s="92"/>
      <c r="HJ9" s="211"/>
      <c r="HK9" s="210">
        <f t="shared" si="41"/>
        <v>0</v>
      </c>
      <c r="HL9" s="92"/>
      <c r="HM9" s="211"/>
      <c r="HN9" s="356">
        <v>13</v>
      </c>
      <c r="HO9" s="124"/>
      <c r="HP9" s="124"/>
      <c r="HQ9" s="166"/>
      <c r="HR9" s="96" t="e">
        <f t="shared" si="14"/>
        <v>#DIV/0!</v>
      </c>
      <c r="HS9" s="124"/>
      <c r="HT9" s="166"/>
      <c r="HU9" s="96">
        <f t="shared" si="15"/>
        <v>5.7752110173256328E-3</v>
      </c>
      <c r="HV9" s="124"/>
      <c r="HW9" s="166"/>
      <c r="HX9" s="124"/>
      <c r="HY9" s="124"/>
      <c r="HZ9" s="37"/>
      <c r="IA9" s="124"/>
      <c r="IB9" s="37"/>
      <c r="IC9" s="166"/>
      <c r="ID9" s="124"/>
      <c r="IE9" s="166"/>
      <c r="IF9" s="37"/>
      <c r="IG9" s="267"/>
      <c r="IH9" s="11"/>
      <c r="II9" s="37"/>
      <c r="IJ9" s="37"/>
      <c r="IK9" s="564"/>
      <c r="IL9" s="124"/>
      <c r="IM9" s="124"/>
      <c r="IN9" s="124"/>
      <c r="IO9" s="124"/>
      <c r="IP9" s="124"/>
      <c r="IQ9" s="124"/>
      <c r="IR9" s="565"/>
      <c r="IS9" s="124"/>
      <c r="IT9" s="565"/>
      <c r="IU9" s="11"/>
      <c r="IV9" s="11"/>
      <c r="IW9" s="11"/>
      <c r="IX9" s="24">
        <f t="shared" si="42"/>
        <v>0</v>
      </c>
      <c r="IY9" s="22"/>
      <c r="IZ9" s="22"/>
      <c r="JA9" s="22"/>
      <c r="JB9" s="22"/>
      <c r="JC9" s="57"/>
      <c r="JD9" s="22"/>
      <c r="JE9" s="22"/>
      <c r="JF9" s="22"/>
      <c r="JG9" s="22"/>
      <c r="JH9" s="22"/>
      <c r="JI9" s="22"/>
      <c r="JJ9" s="22"/>
      <c r="JK9" s="291">
        <f t="shared" si="16"/>
        <v>0</v>
      </c>
    </row>
    <row r="10" spans="1:271" s="1" customFormat="1" x14ac:dyDescent="0.3">
      <c r="A10" s="11"/>
      <c r="B10" s="3">
        <v>7</v>
      </c>
      <c r="C10" s="286" t="s">
        <v>7</v>
      </c>
      <c r="D10" s="22">
        <v>0</v>
      </c>
      <c r="E10" s="22">
        <v>0</v>
      </c>
      <c r="F10" s="22">
        <v>771287</v>
      </c>
      <c r="G10" s="22">
        <v>2558</v>
      </c>
      <c r="H10" s="22">
        <v>321</v>
      </c>
      <c r="I10" s="22">
        <v>1850</v>
      </c>
      <c r="J10" s="22">
        <v>194</v>
      </c>
      <c r="K10" s="22">
        <v>915</v>
      </c>
      <c r="L10" s="23">
        <f t="shared" si="17"/>
        <v>1109</v>
      </c>
      <c r="M10" s="22">
        <v>80</v>
      </c>
      <c r="N10" s="22">
        <v>810</v>
      </c>
      <c r="O10" s="23">
        <f t="shared" si="18"/>
        <v>890</v>
      </c>
      <c r="P10" s="22">
        <v>43</v>
      </c>
      <c r="Q10" s="22">
        <v>276</v>
      </c>
      <c r="R10" s="22">
        <v>281</v>
      </c>
      <c r="S10" s="22">
        <v>371</v>
      </c>
      <c r="T10" s="22">
        <v>96</v>
      </c>
      <c r="U10" s="22">
        <v>764</v>
      </c>
      <c r="V10" s="22">
        <v>1</v>
      </c>
      <c r="W10" s="22">
        <v>167</v>
      </c>
      <c r="X10" s="24">
        <f t="shared" si="19"/>
        <v>814</v>
      </c>
      <c r="Y10" s="22">
        <v>24</v>
      </c>
      <c r="Z10" s="22">
        <v>790</v>
      </c>
      <c r="AA10" s="22">
        <v>307</v>
      </c>
      <c r="AB10" s="22">
        <v>507</v>
      </c>
      <c r="AC10" s="57" t="s">
        <v>46</v>
      </c>
      <c r="AD10" s="22">
        <v>79</v>
      </c>
      <c r="AE10" s="22">
        <v>45</v>
      </c>
      <c r="AF10" s="22">
        <v>184</v>
      </c>
      <c r="AG10" s="22">
        <v>214</v>
      </c>
      <c r="AH10" s="22">
        <v>195</v>
      </c>
      <c r="AI10" s="22">
        <v>78</v>
      </c>
      <c r="AJ10" s="22">
        <v>19</v>
      </c>
      <c r="AK10" s="291">
        <f t="shared" si="20"/>
        <v>0.31821735731039874</v>
      </c>
      <c r="AL10" s="24">
        <f t="shared" si="21"/>
        <v>388</v>
      </c>
      <c r="AM10" s="22">
        <v>8</v>
      </c>
      <c r="AN10" s="22">
        <v>380</v>
      </c>
      <c r="AO10" s="22">
        <v>137</v>
      </c>
      <c r="AP10" s="22">
        <v>251</v>
      </c>
      <c r="AQ10" s="57">
        <v>36.78</v>
      </c>
      <c r="AR10" s="22">
        <v>12</v>
      </c>
      <c r="AS10" s="22">
        <v>8</v>
      </c>
      <c r="AT10" s="22">
        <v>87</v>
      </c>
      <c r="AU10" s="22">
        <v>120</v>
      </c>
      <c r="AV10" s="22">
        <v>111</v>
      </c>
      <c r="AW10" s="22">
        <v>45</v>
      </c>
      <c r="AX10" s="22">
        <v>5</v>
      </c>
      <c r="AY10" s="291">
        <f t="shared" si="22"/>
        <v>0.15168100078186084</v>
      </c>
      <c r="AZ10" s="24">
        <f t="shared" si="23"/>
        <v>62</v>
      </c>
      <c r="BA10" s="22">
        <v>1</v>
      </c>
      <c r="BB10" s="22">
        <v>61</v>
      </c>
      <c r="BC10" s="22">
        <v>0</v>
      </c>
      <c r="BD10" s="22">
        <v>28</v>
      </c>
      <c r="BE10" s="22">
        <v>34</v>
      </c>
      <c r="BF10" s="57" t="s">
        <v>59</v>
      </c>
      <c r="BG10" s="27">
        <v>8</v>
      </c>
      <c r="BH10" s="27">
        <v>0</v>
      </c>
      <c r="BI10" s="27">
        <v>7</v>
      </c>
      <c r="BJ10" s="27">
        <v>19</v>
      </c>
      <c r="BK10" s="27">
        <v>14</v>
      </c>
      <c r="BL10" s="27">
        <v>12</v>
      </c>
      <c r="BM10" s="27">
        <v>2</v>
      </c>
      <c r="BN10" s="291">
        <f t="shared" si="24"/>
        <v>2.4237685691946835E-2</v>
      </c>
      <c r="BO10" s="24">
        <f t="shared" si="25"/>
        <v>41</v>
      </c>
      <c r="BP10" s="22">
        <v>10</v>
      </c>
      <c r="BQ10" s="22">
        <v>31</v>
      </c>
      <c r="BR10" s="22">
        <v>33</v>
      </c>
      <c r="BS10" s="22">
        <v>8</v>
      </c>
      <c r="BT10" s="57" t="s">
        <v>75</v>
      </c>
      <c r="BU10" s="22">
        <v>1</v>
      </c>
      <c r="BV10" s="22">
        <v>2</v>
      </c>
      <c r="BW10" s="22">
        <v>14</v>
      </c>
      <c r="BX10" s="22">
        <v>9</v>
      </c>
      <c r="BY10" s="22">
        <v>7</v>
      </c>
      <c r="BZ10" s="22">
        <v>7</v>
      </c>
      <c r="CA10" s="22">
        <v>1</v>
      </c>
      <c r="CB10" s="291">
        <f t="shared" si="26"/>
        <v>1.6028146989835811E-2</v>
      </c>
      <c r="CC10" s="24">
        <f t="shared" si="0"/>
        <v>52</v>
      </c>
      <c r="CD10" s="22">
        <v>10</v>
      </c>
      <c r="CE10" s="22">
        <v>42</v>
      </c>
      <c r="CF10" s="22">
        <v>42</v>
      </c>
      <c r="CG10" s="22">
        <v>10</v>
      </c>
      <c r="CH10" s="57" t="s">
        <v>88</v>
      </c>
      <c r="CI10" s="22">
        <v>0</v>
      </c>
      <c r="CJ10" s="22">
        <v>2</v>
      </c>
      <c r="CK10" s="22">
        <v>9</v>
      </c>
      <c r="CL10" s="22">
        <v>8</v>
      </c>
      <c r="CM10" s="22">
        <v>18</v>
      </c>
      <c r="CN10" s="22">
        <v>9</v>
      </c>
      <c r="CO10" s="22">
        <v>6</v>
      </c>
      <c r="CP10" s="291">
        <f t="shared" si="1"/>
        <v>2.0328381548084442E-2</v>
      </c>
      <c r="CQ10" s="24">
        <f t="shared" si="2"/>
        <v>76</v>
      </c>
      <c r="CR10" s="22">
        <v>33</v>
      </c>
      <c r="CS10" s="22">
        <v>43</v>
      </c>
      <c r="CT10" s="22">
        <v>40</v>
      </c>
      <c r="CU10" s="22">
        <v>36</v>
      </c>
      <c r="CV10" s="57" t="s">
        <v>125</v>
      </c>
      <c r="CW10" s="22">
        <v>23</v>
      </c>
      <c r="CX10" s="22">
        <v>9</v>
      </c>
      <c r="CY10" s="22">
        <v>20</v>
      </c>
      <c r="CZ10" s="22">
        <v>9</v>
      </c>
      <c r="DA10" s="22">
        <v>6</v>
      </c>
      <c r="DB10" s="22">
        <v>8</v>
      </c>
      <c r="DC10" s="22">
        <v>1</v>
      </c>
      <c r="DD10" s="291">
        <f t="shared" si="27"/>
        <v>2.9710711493354185E-2</v>
      </c>
      <c r="DE10" s="24">
        <f t="shared" si="3"/>
        <v>185</v>
      </c>
      <c r="DF10" s="22">
        <v>11</v>
      </c>
      <c r="DG10" s="22">
        <v>174</v>
      </c>
      <c r="DH10" s="22">
        <v>113</v>
      </c>
      <c r="DI10" s="22">
        <v>72</v>
      </c>
      <c r="DJ10" s="57" t="s">
        <v>96</v>
      </c>
      <c r="DK10" s="22">
        <v>21</v>
      </c>
      <c r="DL10" s="22">
        <v>20</v>
      </c>
      <c r="DM10" s="22">
        <v>58</v>
      </c>
      <c r="DN10" s="22">
        <v>44</v>
      </c>
      <c r="DO10" s="22">
        <v>29</v>
      </c>
      <c r="DP10" s="22">
        <v>9</v>
      </c>
      <c r="DQ10" s="22">
        <v>4</v>
      </c>
      <c r="DR10" s="291">
        <f t="shared" si="28"/>
        <v>7.2322126661454267E-2</v>
      </c>
      <c r="DS10" s="24">
        <f t="shared" si="4"/>
        <v>181</v>
      </c>
      <c r="DT10" s="22">
        <v>20</v>
      </c>
      <c r="DU10" s="22">
        <v>161</v>
      </c>
      <c r="DV10" s="22">
        <v>103</v>
      </c>
      <c r="DW10" s="22">
        <v>78</v>
      </c>
      <c r="DX10" s="57" t="s">
        <v>141</v>
      </c>
      <c r="DY10" s="22">
        <v>33</v>
      </c>
      <c r="DZ10" s="22">
        <v>22</v>
      </c>
      <c r="EA10" s="22">
        <v>57</v>
      </c>
      <c r="EB10" s="22">
        <v>44</v>
      </c>
      <c r="EC10" s="22">
        <v>16</v>
      </c>
      <c r="ED10" s="22">
        <v>8</v>
      </c>
      <c r="EE10" s="22">
        <v>1</v>
      </c>
      <c r="EF10" s="291">
        <f t="shared" si="29"/>
        <v>7.07584050039093E-2</v>
      </c>
      <c r="EG10" s="24">
        <f t="shared" si="5"/>
        <v>237</v>
      </c>
      <c r="EH10" s="22">
        <v>33</v>
      </c>
      <c r="EI10" s="22">
        <v>204</v>
      </c>
      <c r="EJ10" s="22">
        <v>142</v>
      </c>
      <c r="EK10" s="22">
        <v>95</v>
      </c>
      <c r="EL10" s="22" t="s">
        <v>154</v>
      </c>
      <c r="EM10" s="22">
        <v>36</v>
      </c>
      <c r="EN10" s="22">
        <v>12</v>
      </c>
      <c r="EO10" s="22">
        <v>71</v>
      </c>
      <c r="EP10" s="22">
        <v>63</v>
      </c>
      <c r="EQ10" s="22">
        <v>32</v>
      </c>
      <c r="ER10" s="22">
        <v>16</v>
      </c>
      <c r="ES10" s="22">
        <v>7</v>
      </c>
      <c r="ET10" s="291">
        <f t="shared" si="30"/>
        <v>9.2650508209538698E-2</v>
      </c>
      <c r="EU10" s="24">
        <f t="shared" si="6"/>
        <v>673</v>
      </c>
      <c r="EV10" s="22">
        <v>88</v>
      </c>
      <c r="EW10" s="22">
        <v>585</v>
      </c>
      <c r="EX10" s="22">
        <v>425</v>
      </c>
      <c r="EY10" s="22">
        <v>248</v>
      </c>
      <c r="EZ10" s="57" t="s">
        <v>171</v>
      </c>
      <c r="FA10" s="22">
        <v>100</v>
      </c>
      <c r="FB10" s="22">
        <v>51</v>
      </c>
      <c r="FC10" s="22">
        <v>213</v>
      </c>
      <c r="FD10" s="22">
        <v>163</v>
      </c>
      <c r="FE10" s="22">
        <v>95</v>
      </c>
      <c r="FF10" s="22">
        <v>40</v>
      </c>
      <c r="FG10" s="22">
        <v>11</v>
      </c>
      <c r="FH10" s="291">
        <f t="shared" si="31"/>
        <v>0.26309616888193904</v>
      </c>
      <c r="FI10" s="24">
        <f t="shared" si="7"/>
        <v>181</v>
      </c>
      <c r="FJ10" s="22">
        <v>22</v>
      </c>
      <c r="FK10" s="22">
        <v>159</v>
      </c>
      <c r="FL10" s="22">
        <v>98</v>
      </c>
      <c r="FM10" s="22">
        <v>83</v>
      </c>
      <c r="FN10" s="57" t="s">
        <v>186</v>
      </c>
      <c r="FO10" s="22">
        <v>44</v>
      </c>
      <c r="FP10" s="22">
        <v>16</v>
      </c>
      <c r="FQ10" s="22">
        <v>53</v>
      </c>
      <c r="FR10" s="22">
        <v>34</v>
      </c>
      <c r="FS10" s="22">
        <v>22</v>
      </c>
      <c r="FT10" s="22">
        <v>8</v>
      </c>
      <c r="FU10" s="22">
        <v>4</v>
      </c>
      <c r="FV10" s="291">
        <f t="shared" si="32"/>
        <v>7.07584050039093E-2</v>
      </c>
      <c r="FW10" s="44">
        <f t="shared" si="8"/>
        <v>319</v>
      </c>
      <c r="FX10" s="44">
        <f t="shared" si="9"/>
        <v>1680</v>
      </c>
      <c r="FY10" s="63">
        <f t="shared" si="10"/>
        <v>72.322126661454263</v>
      </c>
      <c r="FZ10" s="63">
        <f t="shared" si="11"/>
        <v>12.548866301798279</v>
      </c>
      <c r="GA10" s="63">
        <f t="shared" si="12"/>
        <v>3.3165345714370913</v>
      </c>
      <c r="GB10" s="11"/>
      <c r="GC10" s="44">
        <f t="shared" si="13"/>
        <v>7.2322126661454265</v>
      </c>
      <c r="GD10" s="210"/>
      <c r="GE10" s="92"/>
      <c r="GF10" s="210"/>
      <c r="GG10" s="211"/>
      <c r="GH10" s="210"/>
      <c r="GI10" s="211"/>
      <c r="GJ10" s="210"/>
      <c r="GK10" s="211"/>
      <c r="GL10" s="92"/>
      <c r="GM10" s="92"/>
      <c r="GN10" s="210"/>
      <c r="GO10" s="211"/>
      <c r="GP10" s="210">
        <f t="shared" si="33"/>
        <v>0</v>
      </c>
      <c r="GQ10" s="211">
        <f t="shared" si="34"/>
        <v>0</v>
      </c>
      <c r="GR10" s="210">
        <f t="shared" si="35"/>
        <v>0</v>
      </c>
      <c r="GS10" s="92"/>
      <c r="GT10" s="211"/>
      <c r="GU10" s="210">
        <f t="shared" si="36"/>
        <v>0</v>
      </c>
      <c r="GV10" s="211">
        <f t="shared" si="37"/>
        <v>0</v>
      </c>
      <c r="GW10" s="210">
        <f t="shared" si="38"/>
        <v>0</v>
      </c>
      <c r="GX10" s="92"/>
      <c r="GY10" s="211"/>
      <c r="GZ10" s="210" t="e">
        <f>#REF!+#REF!</f>
        <v>#REF!</v>
      </c>
      <c r="HA10" s="92"/>
      <c r="HB10" s="92"/>
      <c r="HC10" s="211"/>
      <c r="HD10" s="210">
        <f t="shared" si="39"/>
        <v>0</v>
      </c>
      <c r="HE10" s="92"/>
      <c r="HF10" s="92"/>
      <c r="HG10" s="211"/>
      <c r="HH10" s="210">
        <f t="shared" si="40"/>
        <v>0</v>
      </c>
      <c r="HI10" s="92"/>
      <c r="HJ10" s="211"/>
      <c r="HK10" s="210">
        <f t="shared" si="41"/>
        <v>0</v>
      </c>
      <c r="HL10" s="92"/>
      <c r="HM10" s="211"/>
      <c r="HN10" s="356">
        <v>13</v>
      </c>
      <c r="HO10" s="124"/>
      <c r="HP10" s="124"/>
      <c r="HQ10" s="166"/>
      <c r="HR10" s="96" t="e">
        <f t="shared" si="14"/>
        <v>#DIV/0!</v>
      </c>
      <c r="HS10" s="124"/>
      <c r="HT10" s="166"/>
      <c r="HU10" s="96">
        <f t="shared" si="15"/>
        <v>5.0820953870211105E-3</v>
      </c>
      <c r="HV10" s="124"/>
      <c r="HW10" s="166"/>
      <c r="HX10" s="124"/>
      <c r="HY10" s="124"/>
      <c r="HZ10" s="37"/>
      <c r="IA10" s="124"/>
      <c r="IB10" s="37"/>
      <c r="IC10" s="166"/>
      <c r="ID10" s="124"/>
      <c r="IE10" s="166"/>
      <c r="IF10" s="37"/>
      <c r="IG10" s="267"/>
      <c r="IH10" s="11"/>
      <c r="II10" s="37"/>
      <c r="IJ10" s="37"/>
      <c r="IK10" s="564"/>
      <c r="IL10" s="124"/>
      <c r="IM10" s="124"/>
      <c r="IN10" s="124"/>
      <c r="IO10" s="124"/>
      <c r="IP10" s="124"/>
      <c r="IQ10" s="124"/>
      <c r="IR10" s="565"/>
      <c r="IS10" s="124"/>
      <c r="IT10" s="565"/>
      <c r="IU10" s="11"/>
      <c r="IV10" s="11"/>
      <c r="IW10" s="11"/>
      <c r="IX10" s="24">
        <f t="shared" si="42"/>
        <v>0</v>
      </c>
      <c r="IY10" s="22"/>
      <c r="IZ10" s="22"/>
      <c r="JA10" s="22"/>
      <c r="JB10" s="22"/>
      <c r="JC10" s="57"/>
      <c r="JD10" s="22"/>
      <c r="JE10" s="22"/>
      <c r="JF10" s="22"/>
      <c r="JG10" s="22"/>
      <c r="JH10" s="22"/>
      <c r="JI10" s="22"/>
      <c r="JJ10" s="22"/>
      <c r="JK10" s="291">
        <f t="shared" si="16"/>
        <v>0</v>
      </c>
    </row>
    <row r="11" spans="1:271" s="1" customFormat="1" x14ac:dyDescent="0.3">
      <c r="A11" s="11"/>
      <c r="B11" s="3">
        <v>8</v>
      </c>
      <c r="C11" s="286" t="s">
        <v>8</v>
      </c>
      <c r="D11" s="22">
        <v>0</v>
      </c>
      <c r="E11" s="22">
        <v>0</v>
      </c>
      <c r="F11" s="22">
        <v>864188</v>
      </c>
      <c r="G11" s="22">
        <v>3045</v>
      </c>
      <c r="H11" s="22">
        <v>460</v>
      </c>
      <c r="I11" s="22">
        <f>1650+469</f>
        <v>2119</v>
      </c>
      <c r="J11" s="22">
        <v>326</v>
      </c>
      <c r="K11" s="22">
        <v>1073</v>
      </c>
      <c r="L11" s="23">
        <f t="shared" si="17"/>
        <v>1399</v>
      </c>
      <c r="M11" s="22">
        <v>134</v>
      </c>
      <c r="N11" s="22">
        <v>1046</v>
      </c>
      <c r="O11" s="23">
        <f t="shared" si="18"/>
        <v>1180</v>
      </c>
      <c r="P11" s="22">
        <v>65</v>
      </c>
      <c r="Q11" s="22">
        <v>303</v>
      </c>
      <c r="R11" s="22">
        <v>305</v>
      </c>
      <c r="S11" s="22">
        <v>647</v>
      </c>
      <c r="T11" s="22">
        <v>83</v>
      </c>
      <c r="U11" s="22">
        <v>998</v>
      </c>
      <c r="V11" s="22">
        <v>3</v>
      </c>
      <c r="W11" s="22">
        <v>175</v>
      </c>
      <c r="X11" s="24">
        <f t="shared" si="19"/>
        <v>783</v>
      </c>
      <c r="Y11" s="22">
        <v>37</v>
      </c>
      <c r="Z11" s="22">
        <v>746</v>
      </c>
      <c r="AA11" s="22">
        <v>308</v>
      </c>
      <c r="AB11" s="22">
        <v>475</v>
      </c>
      <c r="AC11" s="57" t="s">
        <v>47</v>
      </c>
      <c r="AD11" s="22">
        <v>50</v>
      </c>
      <c r="AE11" s="22">
        <v>32</v>
      </c>
      <c r="AF11" s="22">
        <v>217</v>
      </c>
      <c r="AG11" s="22">
        <v>205</v>
      </c>
      <c r="AH11" s="22">
        <v>204</v>
      </c>
      <c r="AI11" s="22">
        <v>62</v>
      </c>
      <c r="AJ11" s="22">
        <v>13</v>
      </c>
      <c r="AK11" s="291">
        <f t="shared" si="20"/>
        <v>0.25714285714285712</v>
      </c>
      <c r="AL11" s="24">
        <f t="shared" si="21"/>
        <v>298</v>
      </c>
      <c r="AM11" s="22">
        <v>7</v>
      </c>
      <c r="AN11" s="22">
        <v>291</v>
      </c>
      <c r="AO11" s="22">
        <v>113</v>
      </c>
      <c r="AP11" s="22">
        <v>185</v>
      </c>
      <c r="AQ11" s="57">
        <v>36.07</v>
      </c>
      <c r="AR11" s="22">
        <v>9</v>
      </c>
      <c r="AS11" s="22">
        <v>7</v>
      </c>
      <c r="AT11" s="22">
        <v>73</v>
      </c>
      <c r="AU11" s="22">
        <v>88</v>
      </c>
      <c r="AV11" s="22">
        <v>93</v>
      </c>
      <c r="AW11" s="22">
        <v>26</v>
      </c>
      <c r="AX11" s="22">
        <v>2</v>
      </c>
      <c r="AY11" s="291">
        <f t="shared" si="22"/>
        <v>9.7865353037766833E-2</v>
      </c>
      <c r="AZ11" s="24">
        <f t="shared" si="23"/>
        <v>86</v>
      </c>
      <c r="BA11" s="22">
        <v>5</v>
      </c>
      <c r="BB11" s="22">
        <v>81</v>
      </c>
      <c r="BC11" s="22">
        <v>1</v>
      </c>
      <c r="BD11" s="22">
        <v>47</v>
      </c>
      <c r="BE11" s="22">
        <v>40</v>
      </c>
      <c r="BF11" s="57" t="s">
        <v>60</v>
      </c>
      <c r="BG11" s="27">
        <v>14</v>
      </c>
      <c r="BH11" s="27">
        <v>2</v>
      </c>
      <c r="BI11" s="27">
        <v>16</v>
      </c>
      <c r="BJ11" s="27">
        <v>22</v>
      </c>
      <c r="BK11" s="27">
        <v>24</v>
      </c>
      <c r="BL11" s="27">
        <v>8</v>
      </c>
      <c r="BM11" s="27">
        <v>1</v>
      </c>
      <c r="BN11" s="291">
        <f t="shared" si="24"/>
        <v>2.8243021346469624E-2</v>
      </c>
      <c r="BO11" s="24">
        <f t="shared" si="25"/>
        <v>65</v>
      </c>
      <c r="BP11" s="22">
        <v>18</v>
      </c>
      <c r="BQ11" s="22">
        <v>47</v>
      </c>
      <c r="BR11" s="22">
        <v>55</v>
      </c>
      <c r="BS11" s="22">
        <v>10</v>
      </c>
      <c r="BT11" s="57" t="s">
        <v>76</v>
      </c>
      <c r="BU11" s="22">
        <v>0</v>
      </c>
      <c r="BV11" s="22">
        <v>9</v>
      </c>
      <c r="BW11" s="22">
        <v>21</v>
      </c>
      <c r="BX11" s="22">
        <v>12</v>
      </c>
      <c r="BY11" s="22">
        <v>14</v>
      </c>
      <c r="BZ11" s="22">
        <v>7</v>
      </c>
      <c r="CA11" s="22">
        <v>2</v>
      </c>
      <c r="CB11" s="291">
        <f t="shared" si="26"/>
        <v>2.1346469622331693E-2</v>
      </c>
      <c r="CC11" s="24">
        <f t="shared" si="0"/>
        <v>72</v>
      </c>
      <c r="CD11" s="22">
        <v>15</v>
      </c>
      <c r="CE11" s="22">
        <v>57</v>
      </c>
      <c r="CF11" s="22">
        <v>51</v>
      </c>
      <c r="CG11" s="22">
        <v>21</v>
      </c>
      <c r="CH11" s="57">
        <v>38</v>
      </c>
      <c r="CI11" s="22">
        <v>2</v>
      </c>
      <c r="CJ11" s="22">
        <v>2</v>
      </c>
      <c r="CK11" s="22">
        <v>23</v>
      </c>
      <c r="CL11" s="22">
        <v>16</v>
      </c>
      <c r="CM11" s="22">
        <v>15</v>
      </c>
      <c r="CN11" s="22">
        <v>10</v>
      </c>
      <c r="CO11" s="22">
        <v>4</v>
      </c>
      <c r="CP11" s="291">
        <f t="shared" si="1"/>
        <v>2.3645320197044337E-2</v>
      </c>
      <c r="CQ11" s="24">
        <f t="shared" si="2"/>
        <v>175</v>
      </c>
      <c r="CR11" s="22">
        <v>93</v>
      </c>
      <c r="CS11" s="22">
        <v>82</v>
      </c>
      <c r="CT11" s="22">
        <v>96</v>
      </c>
      <c r="CU11" s="22">
        <v>79</v>
      </c>
      <c r="CV11" s="57" t="s">
        <v>124</v>
      </c>
      <c r="CW11" s="22">
        <v>55</v>
      </c>
      <c r="CX11" s="22">
        <v>28</v>
      </c>
      <c r="CY11" s="22">
        <v>43</v>
      </c>
      <c r="CZ11" s="22">
        <v>27</v>
      </c>
      <c r="DA11" s="22">
        <v>13</v>
      </c>
      <c r="DB11" s="22">
        <v>7</v>
      </c>
      <c r="DC11" s="22">
        <v>2</v>
      </c>
      <c r="DD11" s="291">
        <f t="shared" si="27"/>
        <v>5.7471264367816091E-2</v>
      </c>
      <c r="DE11" s="24">
        <f t="shared" si="3"/>
        <v>238</v>
      </c>
      <c r="DF11" s="22">
        <v>13</v>
      </c>
      <c r="DG11" s="22">
        <v>225</v>
      </c>
      <c r="DH11" s="22">
        <v>130</v>
      </c>
      <c r="DI11" s="22">
        <v>108</v>
      </c>
      <c r="DJ11" s="57" t="s">
        <v>97</v>
      </c>
      <c r="DK11" s="22">
        <v>19</v>
      </c>
      <c r="DL11" s="22">
        <v>16</v>
      </c>
      <c r="DM11" s="22">
        <v>77</v>
      </c>
      <c r="DN11" s="22">
        <v>49</v>
      </c>
      <c r="DO11" s="22">
        <v>45</v>
      </c>
      <c r="DP11" s="22">
        <v>26</v>
      </c>
      <c r="DQ11" s="22">
        <v>6</v>
      </c>
      <c r="DR11" s="291">
        <f t="shared" si="28"/>
        <v>7.8160919540229884E-2</v>
      </c>
      <c r="DS11" s="24">
        <f t="shared" si="4"/>
        <v>250</v>
      </c>
      <c r="DT11" s="22">
        <v>26</v>
      </c>
      <c r="DU11" s="22">
        <v>224</v>
      </c>
      <c r="DV11" s="22">
        <v>147</v>
      </c>
      <c r="DW11" s="22">
        <v>103</v>
      </c>
      <c r="DX11" s="57" t="s">
        <v>142</v>
      </c>
      <c r="DY11" s="22">
        <v>41</v>
      </c>
      <c r="DZ11" s="22">
        <v>28</v>
      </c>
      <c r="EA11" s="22">
        <v>91</v>
      </c>
      <c r="EB11" s="22">
        <v>41</v>
      </c>
      <c r="EC11" s="22">
        <v>32</v>
      </c>
      <c r="ED11" s="22">
        <v>13</v>
      </c>
      <c r="EE11" s="22">
        <v>4</v>
      </c>
      <c r="EF11" s="291">
        <f t="shared" si="29"/>
        <v>8.2101806239737271E-2</v>
      </c>
      <c r="EG11" s="24">
        <f t="shared" si="5"/>
        <v>329</v>
      </c>
      <c r="EH11" s="22">
        <v>50</v>
      </c>
      <c r="EI11" s="22">
        <v>279</v>
      </c>
      <c r="EJ11" s="22">
        <v>193</v>
      </c>
      <c r="EK11" s="22">
        <v>136</v>
      </c>
      <c r="EL11" s="22" t="s">
        <v>155</v>
      </c>
      <c r="EM11" s="22">
        <v>34</v>
      </c>
      <c r="EN11" s="22">
        <v>22</v>
      </c>
      <c r="EO11" s="22">
        <v>112</v>
      </c>
      <c r="EP11" s="22">
        <v>94</v>
      </c>
      <c r="EQ11" s="22">
        <v>44</v>
      </c>
      <c r="ER11" s="22">
        <v>17</v>
      </c>
      <c r="ES11" s="22">
        <v>6</v>
      </c>
      <c r="ET11" s="291">
        <f t="shared" si="30"/>
        <v>0.10804597701149425</v>
      </c>
      <c r="EU11" s="24">
        <f t="shared" si="6"/>
        <v>1034</v>
      </c>
      <c r="EV11" s="22">
        <v>163</v>
      </c>
      <c r="EW11" s="22">
        <v>871</v>
      </c>
      <c r="EX11" s="22">
        <v>618</v>
      </c>
      <c r="EY11" s="22">
        <v>416</v>
      </c>
      <c r="EZ11" s="57" t="s">
        <v>172</v>
      </c>
      <c r="FA11" s="22">
        <v>136</v>
      </c>
      <c r="FB11" s="22">
        <v>106</v>
      </c>
      <c r="FC11" s="22">
        <v>361</v>
      </c>
      <c r="FD11" s="22">
        <v>226</v>
      </c>
      <c r="FE11" s="22">
        <v>141</v>
      </c>
      <c r="FF11" s="22">
        <v>48</v>
      </c>
      <c r="FG11" s="22">
        <v>16</v>
      </c>
      <c r="FH11" s="291">
        <f t="shared" si="31"/>
        <v>0.33957307060755337</v>
      </c>
      <c r="FI11" s="24">
        <f t="shared" si="7"/>
        <v>390</v>
      </c>
      <c r="FJ11" s="22">
        <v>47</v>
      </c>
      <c r="FK11" s="22">
        <v>343</v>
      </c>
      <c r="FL11" s="22">
        <v>224</v>
      </c>
      <c r="FM11" s="22">
        <v>166</v>
      </c>
      <c r="FN11" s="57" t="s">
        <v>187</v>
      </c>
      <c r="FO11" s="22">
        <v>73</v>
      </c>
      <c r="FP11" s="22">
        <v>29</v>
      </c>
      <c r="FQ11" s="22">
        <v>127</v>
      </c>
      <c r="FR11" s="22">
        <v>81</v>
      </c>
      <c r="FS11" s="22">
        <v>56</v>
      </c>
      <c r="FT11" s="22">
        <v>23</v>
      </c>
      <c r="FU11" s="22">
        <v>1</v>
      </c>
      <c r="FV11" s="291">
        <f t="shared" si="32"/>
        <v>0.12807881773399016</v>
      </c>
      <c r="FW11" s="44">
        <f t="shared" si="8"/>
        <v>368</v>
      </c>
      <c r="FX11" s="44">
        <f t="shared" si="9"/>
        <v>2211</v>
      </c>
      <c r="FY11" s="63">
        <f t="shared" si="10"/>
        <v>69.589490968801314</v>
      </c>
      <c r="FZ11" s="63">
        <f t="shared" si="11"/>
        <v>15.106732348111658</v>
      </c>
      <c r="GA11" s="63">
        <f t="shared" si="12"/>
        <v>3.5235388595999946</v>
      </c>
      <c r="GB11" s="11"/>
      <c r="GC11" s="44">
        <f t="shared" si="13"/>
        <v>7.8160919540229887</v>
      </c>
      <c r="GD11" s="210"/>
      <c r="GE11" s="92"/>
      <c r="GF11" s="210"/>
      <c r="GG11" s="211"/>
      <c r="GH11" s="210"/>
      <c r="GI11" s="211"/>
      <c r="GJ11" s="210"/>
      <c r="GK11" s="211"/>
      <c r="GL11" s="92"/>
      <c r="GM11" s="92"/>
      <c r="GN11" s="210"/>
      <c r="GO11" s="211"/>
      <c r="GP11" s="210">
        <f t="shared" si="33"/>
        <v>0</v>
      </c>
      <c r="GQ11" s="211">
        <f t="shared" si="34"/>
        <v>0</v>
      </c>
      <c r="GR11" s="210">
        <f t="shared" si="35"/>
        <v>0</v>
      </c>
      <c r="GS11" s="92"/>
      <c r="GT11" s="211"/>
      <c r="GU11" s="210">
        <f t="shared" si="36"/>
        <v>0</v>
      </c>
      <c r="GV11" s="211">
        <f t="shared" si="37"/>
        <v>0</v>
      </c>
      <c r="GW11" s="210">
        <f t="shared" si="38"/>
        <v>0</v>
      </c>
      <c r="GX11" s="92"/>
      <c r="GY11" s="211"/>
      <c r="GZ11" s="210" t="e">
        <f>#REF!+#REF!</f>
        <v>#REF!</v>
      </c>
      <c r="HA11" s="92"/>
      <c r="HB11" s="92"/>
      <c r="HC11" s="211"/>
      <c r="HD11" s="210">
        <f t="shared" si="39"/>
        <v>0</v>
      </c>
      <c r="HE11" s="92"/>
      <c r="HF11" s="92"/>
      <c r="HG11" s="211"/>
      <c r="HH11" s="210">
        <f t="shared" si="40"/>
        <v>0</v>
      </c>
      <c r="HI11" s="92"/>
      <c r="HJ11" s="211"/>
      <c r="HK11" s="210">
        <f t="shared" si="41"/>
        <v>0</v>
      </c>
      <c r="HL11" s="92"/>
      <c r="HM11" s="211"/>
      <c r="HN11" s="356">
        <v>25</v>
      </c>
      <c r="HO11" s="124"/>
      <c r="HP11" s="124"/>
      <c r="HQ11" s="166"/>
      <c r="HR11" s="96" t="e">
        <f t="shared" si="14"/>
        <v>#DIV/0!</v>
      </c>
      <c r="HS11" s="124"/>
      <c r="HT11" s="166"/>
      <c r="HU11" s="96">
        <f t="shared" si="15"/>
        <v>8.2101806239737278E-3</v>
      </c>
      <c r="HV11" s="124"/>
      <c r="HW11" s="166"/>
      <c r="HX11" s="124"/>
      <c r="HY11" s="124"/>
      <c r="HZ11" s="37"/>
      <c r="IA11" s="124"/>
      <c r="IB11" s="37"/>
      <c r="IC11" s="166"/>
      <c r="ID11" s="124"/>
      <c r="IE11" s="166"/>
      <c r="IF11" s="37"/>
      <c r="IG11" s="267"/>
      <c r="IH11" s="11"/>
      <c r="II11" s="37"/>
      <c r="IJ11" s="37"/>
      <c r="IK11" s="564"/>
      <c r="IL11" s="124"/>
      <c r="IM11" s="124"/>
      <c r="IN11" s="124"/>
      <c r="IO11" s="124"/>
      <c r="IP11" s="124"/>
      <c r="IQ11" s="124"/>
      <c r="IR11" s="565"/>
      <c r="IS11" s="124"/>
      <c r="IT11" s="565"/>
      <c r="IU11" s="11"/>
      <c r="IV11" s="11"/>
      <c r="IW11" s="11"/>
      <c r="IX11" s="24">
        <f t="shared" si="42"/>
        <v>0</v>
      </c>
      <c r="IY11" s="22"/>
      <c r="IZ11" s="22"/>
      <c r="JA11" s="22"/>
      <c r="JB11" s="22"/>
      <c r="JC11" s="57"/>
      <c r="JD11" s="22"/>
      <c r="JE11" s="22"/>
      <c r="JF11" s="22"/>
      <c r="JG11" s="22"/>
      <c r="JH11" s="22"/>
      <c r="JI11" s="22"/>
      <c r="JJ11" s="22"/>
      <c r="JK11" s="291">
        <f t="shared" si="16"/>
        <v>0</v>
      </c>
    </row>
    <row r="12" spans="1:271" s="1" customFormat="1" x14ac:dyDescent="0.3">
      <c r="A12" s="11"/>
      <c r="B12" s="3">
        <v>9</v>
      </c>
      <c r="C12" s="286" t="s">
        <v>9</v>
      </c>
      <c r="D12" s="22">
        <v>0</v>
      </c>
      <c r="E12" s="22">
        <v>0</v>
      </c>
      <c r="F12" s="22">
        <v>537652</v>
      </c>
      <c r="G12" s="22">
        <v>2102</v>
      </c>
      <c r="H12" s="22">
        <v>444</v>
      </c>
      <c r="I12" s="22">
        <f>1116+469</f>
        <v>1585</v>
      </c>
      <c r="J12" s="22">
        <v>240</v>
      </c>
      <c r="K12" s="22">
        <v>805</v>
      </c>
      <c r="L12" s="23">
        <f t="shared" si="17"/>
        <v>1045</v>
      </c>
      <c r="M12" s="22">
        <v>63</v>
      </c>
      <c r="N12" s="22">
        <v>780</v>
      </c>
      <c r="O12" s="23">
        <f t="shared" si="18"/>
        <v>843</v>
      </c>
      <c r="P12" s="22">
        <v>55</v>
      </c>
      <c r="Q12" s="22">
        <v>215</v>
      </c>
      <c r="R12" s="22">
        <v>185</v>
      </c>
      <c r="S12" s="22">
        <v>347</v>
      </c>
      <c r="T12" s="22">
        <v>69</v>
      </c>
      <c r="U12" s="22">
        <v>819</v>
      </c>
      <c r="V12" s="22">
        <v>4</v>
      </c>
      <c r="W12" s="22">
        <v>194</v>
      </c>
      <c r="X12" s="24">
        <f t="shared" si="19"/>
        <v>517</v>
      </c>
      <c r="Y12" s="22">
        <v>22</v>
      </c>
      <c r="Z12" s="22">
        <v>495</v>
      </c>
      <c r="AA12" s="22">
        <v>213</v>
      </c>
      <c r="AB12" s="22">
        <v>304</v>
      </c>
      <c r="AC12" s="57" t="s">
        <v>48</v>
      </c>
      <c r="AD12" s="22">
        <v>29</v>
      </c>
      <c r="AE12" s="22">
        <v>15</v>
      </c>
      <c r="AF12" s="22">
        <v>94</v>
      </c>
      <c r="AG12" s="22">
        <v>173</v>
      </c>
      <c r="AH12" s="22">
        <v>133</v>
      </c>
      <c r="AI12" s="22">
        <v>57</v>
      </c>
      <c r="AJ12" s="22">
        <v>16</v>
      </c>
      <c r="AK12" s="291">
        <f t="shared" si="20"/>
        <v>0.24595623215984777</v>
      </c>
      <c r="AL12" s="24">
        <f t="shared" si="21"/>
        <v>205</v>
      </c>
      <c r="AM12" s="22">
        <v>3</v>
      </c>
      <c r="AN12" s="22">
        <v>202</v>
      </c>
      <c r="AO12" s="22">
        <v>73</v>
      </c>
      <c r="AP12" s="22">
        <v>132</v>
      </c>
      <c r="AQ12" s="57">
        <v>39.03</v>
      </c>
      <c r="AR12" s="22">
        <v>3</v>
      </c>
      <c r="AS12" s="22">
        <v>3</v>
      </c>
      <c r="AT12" s="22">
        <v>36</v>
      </c>
      <c r="AU12" s="22">
        <v>67</v>
      </c>
      <c r="AV12" s="22">
        <v>64</v>
      </c>
      <c r="AW12" s="22">
        <v>25</v>
      </c>
      <c r="AX12" s="22">
        <v>7</v>
      </c>
      <c r="AY12" s="291">
        <f t="shared" si="22"/>
        <v>9.7526165556612754E-2</v>
      </c>
      <c r="AZ12" s="24">
        <f t="shared" si="23"/>
        <v>50</v>
      </c>
      <c r="BA12" s="22">
        <v>5</v>
      </c>
      <c r="BB12" s="22">
        <v>45</v>
      </c>
      <c r="BC12" s="22">
        <v>3</v>
      </c>
      <c r="BD12" s="22">
        <v>25</v>
      </c>
      <c r="BE12" s="22">
        <v>28</v>
      </c>
      <c r="BF12" s="57" t="s">
        <v>66</v>
      </c>
      <c r="BG12" s="22">
        <v>11</v>
      </c>
      <c r="BH12" s="22">
        <v>3</v>
      </c>
      <c r="BI12" s="22">
        <v>13</v>
      </c>
      <c r="BJ12" s="22">
        <v>14</v>
      </c>
      <c r="BK12" s="22">
        <v>10</v>
      </c>
      <c r="BL12" s="22">
        <v>2</v>
      </c>
      <c r="BM12" s="22">
        <v>0</v>
      </c>
      <c r="BN12" s="291">
        <f t="shared" si="24"/>
        <v>2.3786869647954328E-2</v>
      </c>
      <c r="BO12" s="24">
        <f t="shared" si="25"/>
        <v>35</v>
      </c>
      <c r="BP12" s="22">
        <v>10</v>
      </c>
      <c r="BQ12" s="22">
        <v>25</v>
      </c>
      <c r="BR12" s="22">
        <v>31</v>
      </c>
      <c r="BS12" s="22">
        <v>4</v>
      </c>
      <c r="BT12" s="57" t="s">
        <v>82</v>
      </c>
      <c r="BU12" s="22">
        <v>2</v>
      </c>
      <c r="BV12" s="22">
        <v>2</v>
      </c>
      <c r="BW12" s="22">
        <v>13</v>
      </c>
      <c r="BX12" s="22">
        <v>5</v>
      </c>
      <c r="BY12" s="22">
        <v>6</v>
      </c>
      <c r="BZ12" s="22">
        <v>6</v>
      </c>
      <c r="CA12" s="22">
        <v>1</v>
      </c>
      <c r="CB12" s="291">
        <f t="shared" si="26"/>
        <v>1.665080875356803E-2</v>
      </c>
      <c r="CC12" s="24">
        <f t="shared" si="0"/>
        <v>68</v>
      </c>
      <c r="CD12" s="22">
        <v>12</v>
      </c>
      <c r="CE12" s="22">
        <v>56</v>
      </c>
      <c r="CF12" s="22">
        <v>70</v>
      </c>
      <c r="CG12" s="22">
        <v>18</v>
      </c>
      <c r="CH12" s="57" t="s">
        <v>89</v>
      </c>
      <c r="CI12" s="22">
        <v>2</v>
      </c>
      <c r="CJ12" s="22">
        <v>3</v>
      </c>
      <c r="CK12" s="22">
        <v>28</v>
      </c>
      <c r="CL12" s="22">
        <v>23</v>
      </c>
      <c r="CM12" s="22">
        <v>15</v>
      </c>
      <c r="CN12" s="22">
        <v>15</v>
      </c>
      <c r="CO12" s="22">
        <v>2</v>
      </c>
      <c r="CP12" s="291">
        <f t="shared" si="1"/>
        <v>3.2350142721217889E-2</v>
      </c>
      <c r="CQ12" s="24">
        <f t="shared" si="2"/>
        <v>169</v>
      </c>
      <c r="CR12" s="22">
        <v>110</v>
      </c>
      <c r="CS12" s="22">
        <v>59</v>
      </c>
      <c r="CT12" s="22">
        <v>112</v>
      </c>
      <c r="CU12" s="22">
        <v>57</v>
      </c>
      <c r="CV12" s="57" t="s">
        <v>123</v>
      </c>
      <c r="CW12" s="22">
        <v>62</v>
      </c>
      <c r="CX12" s="22">
        <v>22</v>
      </c>
      <c r="CY12" s="22">
        <v>41</v>
      </c>
      <c r="CZ12" s="22">
        <v>25</v>
      </c>
      <c r="DA12" s="22">
        <v>11</v>
      </c>
      <c r="DB12" s="22">
        <v>4</v>
      </c>
      <c r="DC12" s="22">
        <v>4</v>
      </c>
      <c r="DD12" s="291">
        <f t="shared" si="27"/>
        <v>8.0399619410085638E-2</v>
      </c>
      <c r="DE12" s="24">
        <f t="shared" si="3"/>
        <v>150</v>
      </c>
      <c r="DF12" s="22">
        <v>9</v>
      </c>
      <c r="DG12" s="22">
        <v>141</v>
      </c>
      <c r="DH12" s="22">
        <v>87</v>
      </c>
      <c r="DI12" s="22">
        <v>63</v>
      </c>
      <c r="DJ12" s="57" t="s">
        <v>98</v>
      </c>
      <c r="DK12" s="22">
        <v>18</v>
      </c>
      <c r="DL12" s="22">
        <v>13</v>
      </c>
      <c r="DM12" s="22">
        <v>34</v>
      </c>
      <c r="DN12" s="22">
        <v>32</v>
      </c>
      <c r="DO12" s="22">
        <v>40</v>
      </c>
      <c r="DP12" s="22">
        <v>12</v>
      </c>
      <c r="DQ12" s="22">
        <v>1</v>
      </c>
      <c r="DR12" s="291">
        <f t="shared" si="28"/>
        <v>7.1360608943862994E-2</v>
      </c>
      <c r="DS12" s="24">
        <f t="shared" si="4"/>
        <v>168</v>
      </c>
      <c r="DT12" s="22">
        <v>22</v>
      </c>
      <c r="DU12" s="22">
        <v>146</v>
      </c>
      <c r="DV12" s="22">
        <v>101</v>
      </c>
      <c r="DW12" s="22">
        <v>67</v>
      </c>
      <c r="DX12" s="57" t="s">
        <v>143</v>
      </c>
      <c r="DY12" s="22">
        <v>23</v>
      </c>
      <c r="DZ12" s="22">
        <v>27</v>
      </c>
      <c r="EA12" s="22">
        <v>48</v>
      </c>
      <c r="EB12" s="22">
        <v>33</v>
      </c>
      <c r="EC12" s="22">
        <v>30</v>
      </c>
      <c r="ED12" s="22">
        <v>2</v>
      </c>
      <c r="EE12" s="22">
        <v>5</v>
      </c>
      <c r="EF12" s="291">
        <f t="shared" si="29"/>
        <v>7.9923882017126552E-2</v>
      </c>
      <c r="EG12" s="24">
        <f t="shared" si="5"/>
        <v>201</v>
      </c>
      <c r="EH12" s="22">
        <v>31</v>
      </c>
      <c r="EI12" s="22">
        <v>170</v>
      </c>
      <c r="EJ12" s="22">
        <v>120</v>
      </c>
      <c r="EK12" s="22">
        <v>81</v>
      </c>
      <c r="EL12" s="22" t="s">
        <v>156</v>
      </c>
      <c r="EM12" s="22">
        <v>19</v>
      </c>
      <c r="EN12" s="22">
        <v>14</v>
      </c>
      <c r="EO12" s="22">
        <v>65</v>
      </c>
      <c r="EP12" s="22">
        <v>43</v>
      </c>
      <c r="EQ12" s="22">
        <v>37</v>
      </c>
      <c r="ER12" s="22">
        <v>17</v>
      </c>
      <c r="ES12" s="22">
        <v>6</v>
      </c>
      <c r="ET12" s="291">
        <f t="shared" si="30"/>
        <v>9.5623215984776397E-2</v>
      </c>
      <c r="EU12" s="24">
        <f t="shared" si="6"/>
        <v>688</v>
      </c>
      <c r="EV12" s="22">
        <v>102</v>
      </c>
      <c r="EW12" s="22">
        <v>586</v>
      </c>
      <c r="EX12" s="22">
        <v>423</v>
      </c>
      <c r="EY12" s="22">
        <v>265</v>
      </c>
      <c r="EZ12" s="57" t="s">
        <v>173</v>
      </c>
      <c r="FA12" s="22">
        <v>79</v>
      </c>
      <c r="FB12" s="22">
        <v>64</v>
      </c>
      <c r="FC12" s="22">
        <v>224</v>
      </c>
      <c r="FD12" s="22">
        <v>157</v>
      </c>
      <c r="FE12" s="22">
        <v>100</v>
      </c>
      <c r="FF12" s="22">
        <v>44</v>
      </c>
      <c r="FG12" s="22">
        <v>20</v>
      </c>
      <c r="FH12" s="291">
        <f t="shared" si="31"/>
        <v>0.32730732635585158</v>
      </c>
      <c r="FI12" s="24">
        <f t="shared" si="7"/>
        <v>379</v>
      </c>
      <c r="FJ12" s="22">
        <v>43</v>
      </c>
      <c r="FK12" s="22">
        <v>336</v>
      </c>
      <c r="FL12" s="22">
        <v>228</v>
      </c>
      <c r="FM12" s="22">
        <v>151</v>
      </c>
      <c r="FN12" s="57" t="s">
        <v>188</v>
      </c>
      <c r="FO12" s="22">
        <v>58</v>
      </c>
      <c r="FP12" s="22">
        <v>25</v>
      </c>
      <c r="FQ12" s="22">
        <v>129</v>
      </c>
      <c r="FR12" s="22">
        <v>74</v>
      </c>
      <c r="FS12" s="22">
        <v>53</v>
      </c>
      <c r="FT12" s="22">
        <v>32</v>
      </c>
      <c r="FU12" s="22">
        <v>8</v>
      </c>
      <c r="FV12" s="291">
        <f t="shared" si="32"/>
        <v>0.18030447193149382</v>
      </c>
      <c r="FW12" s="44">
        <f t="shared" si="8"/>
        <v>270</v>
      </c>
      <c r="FX12" s="44">
        <f t="shared" si="9"/>
        <v>1618</v>
      </c>
      <c r="FY12" s="63">
        <f t="shared" si="10"/>
        <v>75.404376784015227</v>
      </c>
      <c r="FZ12" s="63">
        <f t="shared" si="11"/>
        <v>21.122740247383444</v>
      </c>
      <c r="GA12" s="63">
        <f t="shared" si="12"/>
        <v>3.9095920781472029</v>
      </c>
      <c r="GB12" s="11"/>
      <c r="GC12" s="44">
        <f t="shared" si="13"/>
        <v>7.1360608943862989</v>
      </c>
      <c r="GD12" s="210"/>
      <c r="GE12" s="92"/>
      <c r="GF12" s="210"/>
      <c r="GG12" s="211"/>
      <c r="GH12" s="210"/>
      <c r="GI12" s="211"/>
      <c r="GJ12" s="210"/>
      <c r="GK12" s="211"/>
      <c r="GL12" s="92"/>
      <c r="GM12" s="92"/>
      <c r="GN12" s="210"/>
      <c r="GO12" s="211"/>
      <c r="GP12" s="210">
        <f t="shared" si="33"/>
        <v>0</v>
      </c>
      <c r="GQ12" s="211">
        <f t="shared" si="34"/>
        <v>0</v>
      </c>
      <c r="GR12" s="210">
        <f t="shared" si="35"/>
        <v>0</v>
      </c>
      <c r="GS12" s="92"/>
      <c r="GT12" s="211"/>
      <c r="GU12" s="210">
        <f t="shared" si="36"/>
        <v>0</v>
      </c>
      <c r="GV12" s="211">
        <f t="shared" si="37"/>
        <v>0</v>
      </c>
      <c r="GW12" s="210">
        <f t="shared" si="38"/>
        <v>0</v>
      </c>
      <c r="GX12" s="92"/>
      <c r="GY12" s="211"/>
      <c r="GZ12" s="210" t="e">
        <f>#REF!+#REF!</f>
        <v>#REF!</v>
      </c>
      <c r="HA12" s="92"/>
      <c r="HB12" s="92"/>
      <c r="HC12" s="211"/>
      <c r="HD12" s="210">
        <f t="shared" si="39"/>
        <v>0</v>
      </c>
      <c r="HE12" s="92"/>
      <c r="HF12" s="92"/>
      <c r="HG12" s="211"/>
      <c r="HH12" s="210">
        <f t="shared" si="40"/>
        <v>0</v>
      </c>
      <c r="HI12" s="92"/>
      <c r="HJ12" s="211"/>
      <c r="HK12" s="210">
        <f t="shared" si="41"/>
        <v>0</v>
      </c>
      <c r="HL12" s="92"/>
      <c r="HM12" s="211"/>
      <c r="HN12" s="356">
        <v>25</v>
      </c>
      <c r="HO12" s="124"/>
      <c r="HP12" s="124"/>
      <c r="HQ12" s="166"/>
      <c r="HR12" s="96" t="e">
        <f t="shared" si="14"/>
        <v>#DIV/0!</v>
      </c>
      <c r="HS12" s="124"/>
      <c r="HT12" s="166"/>
      <c r="HU12" s="96">
        <f t="shared" si="15"/>
        <v>1.1893434823977164E-2</v>
      </c>
      <c r="HV12" s="124"/>
      <c r="HW12" s="166"/>
      <c r="HX12" s="124"/>
      <c r="HY12" s="124"/>
      <c r="HZ12" s="37"/>
      <c r="IA12" s="124"/>
      <c r="IB12" s="37"/>
      <c r="IC12" s="166"/>
      <c r="ID12" s="124"/>
      <c r="IE12" s="166"/>
      <c r="IF12" s="37"/>
      <c r="IG12" s="267"/>
      <c r="IH12" s="11"/>
      <c r="II12" s="37"/>
      <c r="IJ12" s="37"/>
      <c r="IK12" s="564"/>
      <c r="IL12" s="124"/>
      <c r="IM12" s="124"/>
      <c r="IN12" s="124"/>
      <c r="IO12" s="124"/>
      <c r="IP12" s="124"/>
      <c r="IQ12" s="124"/>
      <c r="IR12" s="565"/>
      <c r="IS12" s="124"/>
      <c r="IT12" s="565"/>
      <c r="IU12" s="11"/>
      <c r="IV12" s="11"/>
      <c r="IW12" s="11"/>
      <c r="IX12" s="24">
        <f t="shared" si="42"/>
        <v>0</v>
      </c>
      <c r="IY12" s="22"/>
      <c r="IZ12" s="22"/>
      <c r="JA12" s="22"/>
      <c r="JB12" s="22"/>
      <c r="JC12" s="57"/>
      <c r="JD12" s="22"/>
      <c r="JE12" s="22"/>
      <c r="JF12" s="22"/>
      <c r="JG12" s="22"/>
      <c r="JH12" s="22"/>
      <c r="JI12" s="22"/>
      <c r="JJ12" s="22"/>
      <c r="JK12" s="291">
        <f t="shared" si="16"/>
        <v>0</v>
      </c>
    </row>
    <row r="13" spans="1:271" s="1" customFormat="1" x14ac:dyDescent="0.3">
      <c r="A13" s="11"/>
      <c r="B13" s="3">
        <v>10</v>
      </c>
      <c r="C13" s="286" t="s">
        <v>1</v>
      </c>
      <c r="D13" s="22">
        <v>0</v>
      </c>
      <c r="E13" s="22">
        <v>0</v>
      </c>
      <c r="F13" s="22">
        <v>830927</v>
      </c>
      <c r="G13" s="22">
        <v>2921</v>
      </c>
      <c r="H13" s="22">
        <v>502</v>
      </c>
      <c r="I13" s="22">
        <f>584+1636</f>
        <v>2220</v>
      </c>
      <c r="J13" s="22">
        <v>356</v>
      </c>
      <c r="K13" s="22">
        <v>1124</v>
      </c>
      <c r="L13" s="23">
        <f t="shared" si="17"/>
        <v>1480</v>
      </c>
      <c r="M13" s="22">
        <v>146</v>
      </c>
      <c r="N13" s="22">
        <v>1096</v>
      </c>
      <c r="O13" s="23">
        <f t="shared" si="18"/>
        <v>1242</v>
      </c>
      <c r="P13" s="22">
        <v>95</v>
      </c>
      <c r="Q13" s="22">
        <v>350</v>
      </c>
      <c r="R13" s="22">
        <v>321</v>
      </c>
      <c r="S13" s="22">
        <v>483</v>
      </c>
      <c r="T13" s="22">
        <v>143</v>
      </c>
      <c r="U13" s="22">
        <v>1040</v>
      </c>
      <c r="V13" s="22">
        <v>14</v>
      </c>
      <c r="W13" s="22">
        <v>276</v>
      </c>
      <c r="X13" s="24">
        <f t="shared" si="19"/>
        <v>559</v>
      </c>
      <c r="Y13" s="22">
        <v>33</v>
      </c>
      <c r="Z13" s="22">
        <v>526</v>
      </c>
      <c r="AA13" s="22">
        <v>213</v>
      </c>
      <c r="AB13" s="22">
        <v>346</v>
      </c>
      <c r="AC13" s="57" t="s">
        <v>49</v>
      </c>
      <c r="AD13" s="22">
        <v>41</v>
      </c>
      <c r="AE13" s="22">
        <v>16</v>
      </c>
      <c r="AF13" s="22">
        <v>131</v>
      </c>
      <c r="AG13" s="22">
        <v>180</v>
      </c>
      <c r="AH13" s="22">
        <v>118</v>
      </c>
      <c r="AI13" s="22">
        <v>61</v>
      </c>
      <c r="AJ13" s="22">
        <v>12</v>
      </c>
      <c r="AK13" s="291">
        <f t="shared" si="20"/>
        <v>0.19137281752824375</v>
      </c>
      <c r="AL13" s="24">
        <f t="shared" si="21"/>
        <v>213</v>
      </c>
      <c r="AM13" s="22">
        <v>6</v>
      </c>
      <c r="AN13" s="22">
        <v>207</v>
      </c>
      <c r="AO13" s="22">
        <v>73</v>
      </c>
      <c r="AP13" s="22">
        <v>140</v>
      </c>
      <c r="AQ13" s="57">
        <v>37.340000000000003</v>
      </c>
      <c r="AR13" s="22">
        <v>5</v>
      </c>
      <c r="AS13" s="22">
        <v>7</v>
      </c>
      <c r="AT13" s="22">
        <v>44</v>
      </c>
      <c r="AU13" s="22">
        <v>68</v>
      </c>
      <c r="AV13" s="22">
        <v>55</v>
      </c>
      <c r="AW13" s="22">
        <v>30</v>
      </c>
      <c r="AX13" s="22">
        <v>4</v>
      </c>
      <c r="AY13" s="291">
        <f t="shared" si="22"/>
        <v>7.2920232796987339E-2</v>
      </c>
      <c r="AZ13" s="24">
        <f t="shared" si="23"/>
        <v>70</v>
      </c>
      <c r="BA13" s="22">
        <v>5</v>
      </c>
      <c r="BB13" s="22">
        <v>65</v>
      </c>
      <c r="BC13" s="22">
        <v>1</v>
      </c>
      <c r="BD13" s="22">
        <v>32</v>
      </c>
      <c r="BE13" s="22">
        <v>39</v>
      </c>
      <c r="BF13" s="57" t="s">
        <v>67</v>
      </c>
      <c r="BG13" s="22">
        <v>9</v>
      </c>
      <c r="BH13" s="22">
        <v>2</v>
      </c>
      <c r="BI13" s="22">
        <v>15</v>
      </c>
      <c r="BJ13" s="22">
        <v>21</v>
      </c>
      <c r="BK13" s="22">
        <v>18</v>
      </c>
      <c r="BL13" s="22">
        <v>4</v>
      </c>
      <c r="BM13" s="22">
        <v>2</v>
      </c>
      <c r="BN13" s="291">
        <f t="shared" si="24"/>
        <v>2.3964395754878465E-2</v>
      </c>
      <c r="BO13" s="24">
        <f t="shared" si="25"/>
        <v>80</v>
      </c>
      <c r="BP13" s="22">
        <v>29</v>
      </c>
      <c r="BQ13" s="22">
        <v>51</v>
      </c>
      <c r="BR13" s="22">
        <v>58</v>
      </c>
      <c r="BS13" s="22">
        <v>22</v>
      </c>
      <c r="BT13" s="57" t="s">
        <v>83</v>
      </c>
      <c r="BU13" s="22">
        <v>3</v>
      </c>
      <c r="BV13" s="22">
        <v>1</v>
      </c>
      <c r="BW13" s="22">
        <v>22</v>
      </c>
      <c r="BX13" s="22">
        <v>25</v>
      </c>
      <c r="BY13" s="22">
        <v>21</v>
      </c>
      <c r="BZ13" s="22">
        <v>5</v>
      </c>
      <c r="CA13" s="22">
        <v>3</v>
      </c>
      <c r="CB13" s="291">
        <f t="shared" si="26"/>
        <v>2.7387880862718247E-2</v>
      </c>
      <c r="CC13" s="24">
        <f t="shared" si="0"/>
        <v>73</v>
      </c>
      <c r="CD13" s="22">
        <v>11</v>
      </c>
      <c r="CE13" s="22">
        <v>62</v>
      </c>
      <c r="CF13" s="22">
        <v>60</v>
      </c>
      <c r="CG13" s="22">
        <v>13</v>
      </c>
      <c r="CH13" s="57" t="s">
        <v>90</v>
      </c>
      <c r="CI13" s="22">
        <v>1</v>
      </c>
      <c r="CJ13" s="22">
        <v>2</v>
      </c>
      <c r="CK13" s="22">
        <v>21</v>
      </c>
      <c r="CL13" s="22">
        <v>22</v>
      </c>
      <c r="CM13" s="22">
        <v>13</v>
      </c>
      <c r="CN13" s="22">
        <v>11</v>
      </c>
      <c r="CO13" s="22">
        <v>3</v>
      </c>
      <c r="CP13" s="291">
        <f t="shared" si="1"/>
        <v>2.4991441287230399E-2</v>
      </c>
      <c r="CQ13" s="24">
        <f t="shared" si="2"/>
        <v>195</v>
      </c>
      <c r="CR13" s="22">
        <v>118</v>
      </c>
      <c r="CS13" s="22">
        <v>77</v>
      </c>
      <c r="CT13" s="22">
        <v>119</v>
      </c>
      <c r="CU13" s="22">
        <v>76</v>
      </c>
      <c r="CV13" s="57" t="s">
        <v>122</v>
      </c>
      <c r="CW13" s="22">
        <v>74</v>
      </c>
      <c r="CX13" s="22">
        <v>23</v>
      </c>
      <c r="CY13" s="22">
        <v>44</v>
      </c>
      <c r="CZ13" s="22">
        <v>27</v>
      </c>
      <c r="DA13" s="22">
        <v>15</v>
      </c>
      <c r="DB13" s="22">
        <v>10</v>
      </c>
      <c r="DC13" s="22">
        <v>2</v>
      </c>
      <c r="DD13" s="291">
        <f t="shared" si="27"/>
        <v>6.6757959602875727E-2</v>
      </c>
      <c r="DE13" s="24">
        <f t="shared" si="3"/>
        <v>241</v>
      </c>
      <c r="DF13" s="22">
        <v>5</v>
      </c>
      <c r="DG13" s="22">
        <v>236</v>
      </c>
      <c r="DH13" s="22">
        <v>132</v>
      </c>
      <c r="DI13" s="22">
        <v>109</v>
      </c>
      <c r="DJ13" s="57" t="s">
        <v>99</v>
      </c>
      <c r="DK13" s="22">
        <v>34</v>
      </c>
      <c r="DL13" s="22">
        <v>18</v>
      </c>
      <c r="DM13" s="22">
        <v>60</v>
      </c>
      <c r="DN13" s="22">
        <v>60</v>
      </c>
      <c r="DO13" s="22">
        <v>48</v>
      </c>
      <c r="DP13" s="22">
        <v>15</v>
      </c>
      <c r="DQ13" s="22">
        <v>6</v>
      </c>
      <c r="DR13" s="291">
        <f t="shared" si="28"/>
        <v>8.2505991098938719E-2</v>
      </c>
      <c r="DS13" s="24">
        <f t="shared" si="4"/>
        <v>176</v>
      </c>
      <c r="DT13" s="22">
        <v>19</v>
      </c>
      <c r="DU13" s="22">
        <v>157</v>
      </c>
      <c r="DV13" s="22">
        <v>107</v>
      </c>
      <c r="DW13" s="22">
        <v>69</v>
      </c>
      <c r="DX13" s="57" t="s">
        <v>144</v>
      </c>
      <c r="DY13" s="22">
        <v>25</v>
      </c>
      <c r="DZ13" s="22">
        <v>21</v>
      </c>
      <c r="EA13" s="22">
        <v>55</v>
      </c>
      <c r="EB13" s="22">
        <v>41</v>
      </c>
      <c r="EC13" s="22">
        <v>21</v>
      </c>
      <c r="ED13" s="22">
        <v>11</v>
      </c>
      <c r="EE13" s="22">
        <v>2</v>
      </c>
      <c r="EF13" s="291">
        <f t="shared" si="29"/>
        <v>6.0253337897980146E-2</v>
      </c>
      <c r="EG13" s="24">
        <f t="shared" si="5"/>
        <v>344</v>
      </c>
      <c r="EH13" s="22">
        <v>57</v>
      </c>
      <c r="EI13" s="22">
        <v>287</v>
      </c>
      <c r="EJ13" s="22">
        <v>211</v>
      </c>
      <c r="EK13" s="22">
        <v>133</v>
      </c>
      <c r="EL13" s="22" t="s">
        <v>157</v>
      </c>
      <c r="EM13" s="22">
        <v>29</v>
      </c>
      <c r="EN13" s="22">
        <v>15</v>
      </c>
      <c r="EO13" s="22">
        <v>115</v>
      </c>
      <c r="EP13" s="22">
        <v>93</v>
      </c>
      <c r="EQ13" s="22">
        <v>59</v>
      </c>
      <c r="ER13" s="22">
        <v>22</v>
      </c>
      <c r="ES13" s="22">
        <v>11</v>
      </c>
      <c r="ET13" s="291">
        <f t="shared" si="30"/>
        <v>0.11776788770968846</v>
      </c>
      <c r="EU13" s="24">
        <f t="shared" si="6"/>
        <v>597</v>
      </c>
      <c r="EV13" s="22">
        <v>102</v>
      </c>
      <c r="EW13" s="22">
        <v>495</v>
      </c>
      <c r="EX13" s="22">
        <v>343</v>
      </c>
      <c r="EY13" s="22">
        <v>254</v>
      </c>
      <c r="EZ13" s="57" t="s">
        <v>174</v>
      </c>
      <c r="FA13" s="22">
        <v>62</v>
      </c>
      <c r="FB13" s="22">
        <v>52</v>
      </c>
      <c r="FC13" s="22">
        <v>202</v>
      </c>
      <c r="FD13" s="22">
        <v>148</v>
      </c>
      <c r="FE13" s="22">
        <v>83</v>
      </c>
      <c r="FF13" s="22">
        <v>38</v>
      </c>
      <c r="FG13" s="22">
        <v>12</v>
      </c>
      <c r="FH13" s="291">
        <f t="shared" si="31"/>
        <v>0.20438206093803493</v>
      </c>
      <c r="FI13" s="24">
        <f t="shared" si="7"/>
        <v>319</v>
      </c>
      <c r="FJ13" s="22">
        <v>51</v>
      </c>
      <c r="FK13" s="22">
        <v>268</v>
      </c>
      <c r="FL13" s="22">
        <v>191</v>
      </c>
      <c r="FM13" s="22">
        <v>128</v>
      </c>
      <c r="FN13" s="57" t="s">
        <v>189</v>
      </c>
      <c r="FO13" s="22">
        <v>52</v>
      </c>
      <c r="FP13" s="22">
        <v>23</v>
      </c>
      <c r="FQ13" s="22">
        <v>105</v>
      </c>
      <c r="FR13" s="22">
        <v>65</v>
      </c>
      <c r="FS13" s="22">
        <v>41</v>
      </c>
      <c r="FT13" s="22">
        <v>19</v>
      </c>
      <c r="FU13" s="22">
        <v>14</v>
      </c>
      <c r="FV13" s="291">
        <f t="shared" si="32"/>
        <v>0.10920917494008901</v>
      </c>
      <c r="FW13" s="44">
        <f t="shared" si="8"/>
        <v>445</v>
      </c>
      <c r="FX13" s="44">
        <f t="shared" si="9"/>
        <v>2277</v>
      </c>
      <c r="FY13" s="63">
        <f t="shared" si="10"/>
        <v>76.001369394043138</v>
      </c>
      <c r="FZ13" s="63">
        <f t="shared" si="11"/>
        <v>17.185895241355698</v>
      </c>
      <c r="GA13" s="63">
        <f t="shared" si="12"/>
        <v>3.5153509273377805</v>
      </c>
      <c r="GB13" s="11"/>
      <c r="GC13" s="44">
        <f t="shared" si="13"/>
        <v>8.2505991098938711</v>
      </c>
      <c r="GD13" s="212"/>
      <c r="GE13" s="213"/>
      <c r="GF13" s="212"/>
      <c r="GG13" s="214"/>
      <c r="GH13" s="212"/>
      <c r="GI13" s="214"/>
      <c r="GJ13" s="212"/>
      <c r="GK13" s="214"/>
      <c r="GL13" s="213"/>
      <c r="GM13" s="213"/>
      <c r="GN13" s="212"/>
      <c r="GO13" s="214"/>
      <c r="GP13" s="210">
        <f>GL13+GN13</f>
        <v>0</v>
      </c>
      <c r="GQ13" s="211">
        <f>GM13+GO13</f>
        <v>0</v>
      </c>
      <c r="GR13" s="210">
        <f t="shared" si="35"/>
        <v>0</v>
      </c>
      <c r="GS13" s="92"/>
      <c r="GT13" s="211"/>
      <c r="GU13" s="210">
        <f t="shared" si="36"/>
        <v>0</v>
      </c>
      <c r="GV13" s="211">
        <f t="shared" si="37"/>
        <v>0</v>
      </c>
      <c r="GW13" s="210">
        <f t="shared" si="38"/>
        <v>0</v>
      </c>
      <c r="GX13" s="92"/>
      <c r="GY13" s="211"/>
      <c r="GZ13" s="210" t="e">
        <f>#REF!+#REF!</f>
        <v>#REF!</v>
      </c>
      <c r="HA13" s="92"/>
      <c r="HB13" s="92"/>
      <c r="HC13" s="211"/>
      <c r="HD13" s="210">
        <f t="shared" si="39"/>
        <v>0</v>
      </c>
      <c r="HE13" s="92"/>
      <c r="HF13" s="92"/>
      <c r="HG13" s="211"/>
      <c r="HH13" s="210">
        <f t="shared" si="40"/>
        <v>0</v>
      </c>
      <c r="HI13" s="92"/>
      <c r="HJ13" s="211"/>
      <c r="HK13" s="210">
        <f t="shared" si="41"/>
        <v>0</v>
      </c>
      <c r="HL13" s="92"/>
      <c r="HM13" s="211"/>
      <c r="HN13" s="356">
        <v>32</v>
      </c>
      <c r="HO13" s="124"/>
      <c r="HP13" s="124"/>
      <c r="HQ13" s="166"/>
      <c r="HR13" s="96" t="e">
        <f t="shared" si="14"/>
        <v>#DIV/0!</v>
      </c>
      <c r="HS13" s="124"/>
      <c r="HT13" s="166"/>
      <c r="HU13" s="96">
        <f t="shared" si="15"/>
        <v>1.0955152345087298E-2</v>
      </c>
      <c r="HV13" s="124"/>
      <c r="HW13" s="166"/>
      <c r="HX13" s="124"/>
      <c r="HY13" s="124"/>
      <c r="HZ13" s="37"/>
      <c r="IA13" s="124"/>
      <c r="IB13" s="37"/>
      <c r="IC13" s="166"/>
      <c r="ID13" s="124"/>
      <c r="IE13" s="166"/>
      <c r="IF13" s="37"/>
      <c r="IG13" s="267"/>
      <c r="IH13" s="11"/>
      <c r="II13" s="37"/>
      <c r="IJ13" s="37"/>
      <c r="IK13" s="564"/>
      <c r="IL13" s="124"/>
      <c r="IM13" s="124"/>
      <c r="IN13" s="124"/>
      <c r="IO13" s="124"/>
      <c r="IP13" s="124"/>
      <c r="IQ13" s="124"/>
      <c r="IR13" s="565"/>
      <c r="IS13" s="124"/>
      <c r="IT13" s="565"/>
      <c r="IU13" s="11"/>
      <c r="IV13" s="11"/>
      <c r="IW13" s="11"/>
      <c r="IX13" s="24">
        <f t="shared" si="42"/>
        <v>0</v>
      </c>
      <c r="IY13" s="22"/>
      <c r="IZ13" s="22"/>
      <c r="JA13" s="22"/>
      <c r="JB13" s="22"/>
      <c r="JC13" s="57"/>
      <c r="JD13" s="22"/>
      <c r="JE13" s="22"/>
      <c r="JF13" s="22"/>
      <c r="JG13" s="22"/>
      <c r="JH13" s="22"/>
      <c r="JI13" s="22"/>
      <c r="JJ13" s="22"/>
      <c r="JK13" s="291">
        <f t="shared" si="16"/>
        <v>0</v>
      </c>
    </row>
    <row r="14" spans="1:271" s="1" customFormat="1" x14ac:dyDescent="0.3">
      <c r="A14" s="11"/>
      <c r="B14" s="3">
        <v>11</v>
      </c>
      <c r="C14" s="286" t="s">
        <v>10</v>
      </c>
      <c r="D14" s="22">
        <v>0</v>
      </c>
      <c r="E14" s="22">
        <v>0</v>
      </c>
      <c r="F14" s="22">
        <v>788827</v>
      </c>
      <c r="G14" s="22">
        <v>2816</v>
      </c>
      <c r="H14" s="22">
        <v>465</v>
      </c>
      <c r="I14" s="22">
        <f>393+1448</f>
        <v>1841</v>
      </c>
      <c r="J14" s="22">
        <v>346</v>
      </c>
      <c r="K14" s="22">
        <v>1000</v>
      </c>
      <c r="L14" s="23">
        <f t="shared" si="17"/>
        <v>1346</v>
      </c>
      <c r="M14" s="22">
        <v>119</v>
      </c>
      <c r="N14" s="22">
        <v>841</v>
      </c>
      <c r="O14" s="23">
        <f t="shared" si="18"/>
        <v>960</v>
      </c>
      <c r="P14" s="22">
        <v>59</v>
      </c>
      <c r="Q14" s="22">
        <v>279</v>
      </c>
      <c r="R14" s="22">
        <v>257</v>
      </c>
      <c r="S14" s="22">
        <v>424</v>
      </c>
      <c r="T14" s="22">
        <v>107</v>
      </c>
      <c r="U14" s="22">
        <v>914</v>
      </c>
      <c r="V14" s="22">
        <v>8</v>
      </c>
      <c r="W14" s="22">
        <v>258</v>
      </c>
      <c r="X14" s="24">
        <f t="shared" si="19"/>
        <v>584</v>
      </c>
      <c r="Y14" s="22">
        <v>39</v>
      </c>
      <c r="Z14" s="22">
        <v>545</v>
      </c>
      <c r="AA14" s="22">
        <v>238</v>
      </c>
      <c r="AB14" s="22">
        <v>346</v>
      </c>
      <c r="AC14" s="57" t="s">
        <v>50</v>
      </c>
      <c r="AD14" s="22">
        <v>42</v>
      </c>
      <c r="AE14" s="22">
        <v>22</v>
      </c>
      <c r="AF14" s="22">
        <v>129</v>
      </c>
      <c r="AG14" s="22">
        <v>141</v>
      </c>
      <c r="AH14" s="22">
        <v>153</v>
      </c>
      <c r="AI14" s="22">
        <v>79</v>
      </c>
      <c r="AJ14" s="22">
        <v>18</v>
      </c>
      <c r="AK14" s="291">
        <f t="shared" si="20"/>
        <v>0.20738636363636365</v>
      </c>
      <c r="AL14" s="24">
        <f t="shared" si="21"/>
        <v>213</v>
      </c>
      <c r="AM14" s="22">
        <v>6</v>
      </c>
      <c r="AN14" s="22">
        <v>207</v>
      </c>
      <c r="AO14" s="22">
        <v>69</v>
      </c>
      <c r="AP14" s="22">
        <v>144</v>
      </c>
      <c r="AQ14" s="57">
        <v>37.76</v>
      </c>
      <c r="AR14" s="22">
        <v>7</v>
      </c>
      <c r="AS14" s="22">
        <v>5</v>
      </c>
      <c r="AT14" s="22">
        <v>39</v>
      </c>
      <c r="AU14" s="22">
        <v>66</v>
      </c>
      <c r="AV14" s="22">
        <v>58</v>
      </c>
      <c r="AW14" s="22">
        <v>35</v>
      </c>
      <c r="AX14" s="22">
        <v>3</v>
      </c>
      <c r="AY14" s="291">
        <f t="shared" si="22"/>
        <v>7.5639204545454544E-2</v>
      </c>
      <c r="AZ14" s="24">
        <f t="shared" si="23"/>
        <v>80</v>
      </c>
      <c r="BA14" s="22">
        <v>8</v>
      </c>
      <c r="BB14" s="22">
        <v>72</v>
      </c>
      <c r="BC14" s="22">
        <v>2</v>
      </c>
      <c r="BD14" s="22">
        <v>44</v>
      </c>
      <c r="BE14" s="22">
        <v>38</v>
      </c>
      <c r="BF14" s="57" t="s">
        <v>68</v>
      </c>
      <c r="BG14" s="22">
        <v>13</v>
      </c>
      <c r="BH14" s="22">
        <v>1</v>
      </c>
      <c r="BI14" s="22">
        <v>14</v>
      </c>
      <c r="BJ14" s="22">
        <v>20</v>
      </c>
      <c r="BK14" s="22">
        <v>20</v>
      </c>
      <c r="BL14" s="22">
        <v>11</v>
      </c>
      <c r="BM14" s="22">
        <v>3</v>
      </c>
      <c r="BN14" s="291">
        <f t="shared" si="24"/>
        <v>2.8409090909090908E-2</v>
      </c>
      <c r="BO14" s="24">
        <f t="shared" si="25"/>
        <v>60</v>
      </c>
      <c r="BP14" s="22">
        <v>27</v>
      </c>
      <c r="BQ14" s="22">
        <v>33</v>
      </c>
      <c r="BR14" s="22">
        <v>48</v>
      </c>
      <c r="BS14" s="22">
        <v>12</v>
      </c>
      <c r="BT14" s="57" t="s">
        <v>84</v>
      </c>
      <c r="BU14" s="22">
        <v>2</v>
      </c>
      <c r="BV14" s="22">
        <v>0</v>
      </c>
      <c r="BW14" s="22">
        <v>22</v>
      </c>
      <c r="BX14" s="22">
        <v>15</v>
      </c>
      <c r="BY14" s="22">
        <v>15</v>
      </c>
      <c r="BZ14" s="22">
        <v>4</v>
      </c>
      <c r="CA14" s="22">
        <v>2</v>
      </c>
      <c r="CB14" s="291">
        <f t="shared" si="26"/>
        <v>2.130681818181818E-2</v>
      </c>
      <c r="CC14" s="24">
        <f t="shared" si="0"/>
        <v>71</v>
      </c>
      <c r="CD14" s="22">
        <v>5</v>
      </c>
      <c r="CE14" s="22">
        <v>66</v>
      </c>
      <c r="CF14" s="22">
        <v>44</v>
      </c>
      <c r="CG14" s="22">
        <v>27</v>
      </c>
      <c r="CH14" s="57" t="s">
        <v>91</v>
      </c>
      <c r="CI14" s="22">
        <v>2</v>
      </c>
      <c r="CJ14" s="22">
        <v>1</v>
      </c>
      <c r="CK14" s="22">
        <v>23</v>
      </c>
      <c r="CL14" s="22">
        <v>20</v>
      </c>
      <c r="CM14" s="22">
        <v>14</v>
      </c>
      <c r="CN14" s="22">
        <v>8</v>
      </c>
      <c r="CO14" s="22">
        <v>3</v>
      </c>
      <c r="CP14" s="291">
        <f t="shared" si="1"/>
        <v>2.521306818181818E-2</v>
      </c>
      <c r="CQ14" s="24">
        <f t="shared" si="2"/>
        <v>137</v>
      </c>
      <c r="CR14" s="22">
        <v>68</v>
      </c>
      <c r="CS14" s="22">
        <v>69</v>
      </c>
      <c r="CT14" s="22">
        <v>73</v>
      </c>
      <c r="CU14" s="22">
        <v>64</v>
      </c>
      <c r="CV14" s="57" t="s">
        <v>121</v>
      </c>
      <c r="CW14" s="22">
        <v>50</v>
      </c>
      <c r="CX14" s="22">
        <v>17</v>
      </c>
      <c r="CY14" s="22">
        <v>24</v>
      </c>
      <c r="CZ14" s="22">
        <v>17</v>
      </c>
      <c r="DA14" s="22">
        <v>12</v>
      </c>
      <c r="DB14" s="22">
        <v>15</v>
      </c>
      <c r="DC14" s="22">
        <v>2</v>
      </c>
      <c r="DD14" s="291">
        <f t="shared" si="27"/>
        <v>4.8650568181818184E-2</v>
      </c>
      <c r="DE14" s="24">
        <f t="shared" si="3"/>
        <v>213</v>
      </c>
      <c r="DF14" s="22">
        <v>11</v>
      </c>
      <c r="DG14" s="22">
        <v>202</v>
      </c>
      <c r="DH14" s="22">
        <v>121</v>
      </c>
      <c r="DI14" s="22">
        <v>92</v>
      </c>
      <c r="DJ14" s="57" t="s">
        <v>100</v>
      </c>
      <c r="DK14" s="22">
        <v>27</v>
      </c>
      <c r="DL14" s="22">
        <v>8</v>
      </c>
      <c r="DM14" s="22">
        <v>48</v>
      </c>
      <c r="DN14" s="22">
        <v>65</v>
      </c>
      <c r="DO14" s="22">
        <v>42</v>
      </c>
      <c r="DP14" s="22">
        <v>22</v>
      </c>
      <c r="DQ14" s="22">
        <v>1</v>
      </c>
      <c r="DR14" s="291">
        <f t="shared" si="28"/>
        <v>7.5639204545454544E-2</v>
      </c>
      <c r="DS14" s="24">
        <f t="shared" si="4"/>
        <v>153</v>
      </c>
      <c r="DT14" s="22">
        <v>10</v>
      </c>
      <c r="DU14" s="22">
        <v>143</v>
      </c>
      <c r="DV14" s="22">
        <v>90</v>
      </c>
      <c r="DW14" s="22">
        <v>63</v>
      </c>
      <c r="DX14" s="57" t="s">
        <v>145</v>
      </c>
      <c r="DY14" s="22">
        <v>21</v>
      </c>
      <c r="DZ14" s="22">
        <v>14</v>
      </c>
      <c r="EA14" s="22">
        <v>46</v>
      </c>
      <c r="EB14" s="22">
        <v>40</v>
      </c>
      <c r="EC14" s="22">
        <v>21</v>
      </c>
      <c r="ED14" s="22">
        <v>9</v>
      </c>
      <c r="EE14" s="22">
        <v>2</v>
      </c>
      <c r="EF14" s="291">
        <f t="shared" si="29"/>
        <v>5.433238636363636E-2</v>
      </c>
      <c r="EG14" s="24">
        <f t="shared" si="5"/>
        <v>396</v>
      </c>
      <c r="EH14" s="22">
        <v>71</v>
      </c>
      <c r="EI14" s="22">
        <v>325</v>
      </c>
      <c r="EJ14" s="22">
        <v>246</v>
      </c>
      <c r="EK14" s="22">
        <v>150</v>
      </c>
      <c r="EL14" s="22" t="s">
        <v>158</v>
      </c>
      <c r="EM14" s="22">
        <v>34</v>
      </c>
      <c r="EN14" s="22">
        <v>19</v>
      </c>
      <c r="EO14" s="22">
        <v>131</v>
      </c>
      <c r="EP14" s="22">
        <v>133</v>
      </c>
      <c r="EQ14" s="22">
        <v>45</v>
      </c>
      <c r="ER14" s="22">
        <v>27</v>
      </c>
      <c r="ES14" s="22">
        <v>7</v>
      </c>
      <c r="ET14" s="291">
        <f t="shared" si="30"/>
        <v>0.140625</v>
      </c>
      <c r="EU14" s="24">
        <f t="shared" si="6"/>
        <v>1005</v>
      </c>
      <c r="EV14" s="22">
        <v>164</v>
      </c>
      <c r="EW14" s="22">
        <v>841</v>
      </c>
      <c r="EX14" s="22">
        <v>607</v>
      </c>
      <c r="EY14" s="22">
        <v>398</v>
      </c>
      <c r="EZ14" s="57" t="s">
        <v>175</v>
      </c>
      <c r="FA14" s="22">
        <v>125</v>
      </c>
      <c r="FB14" s="22">
        <v>49</v>
      </c>
      <c r="FC14" s="22">
        <v>350</v>
      </c>
      <c r="FD14" s="22">
        <v>257</v>
      </c>
      <c r="FE14" s="22">
        <v>138</v>
      </c>
      <c r="FF14" s="22">
        <v>63</v>
      </c>
      <c r="FG14" s="22">
        <v>23</v>
      </c>
      <c r="FH14" s="291">
        <f t="shared" si="31"/>
        <v>0.35688920454545453</v>
      </c>
      <c r="FI14" s="24">
        <f t="shared" si="7"/>
        <v>419</v>
      </c>
      <c r="FJ14" s="22">
        <v>45</v>
      </c>
      <c r="FK14" s="22">
        <v>374</v>
      </c>
      <c r="FL14" s="22">
        <v>238</v>
      </c>
      <c r="FM14" s="22">
        <v>181</v>
      </c>
      <c r="FN14" s="57" t="s">
        <v>190</v>
      </c>
      <c r="FO14" s="22">
        <v>61</v>
      </c>
      <c r="FP14" s="22">
        <v>24</v>
      </c>
      <c r="FQ14" s="22">
        <v>127</v>
      </c>
      <c r="FR14" s="22">
        <v>106</v>
      </c>
      <c r="FS14" s="22">
        <v>59</v>
      </c>
      <c r="FT14" s="22">
        <v>33</v>
      </c>
      <c r="FU14" s="22">
        <v>9</v>
      </c>
      <c r="FV14" s="291">
        <f t="shared" si="32"/>
        <v>0.14879261363636365</v>
      </c>
      <c r="FW14" s="44">
        <f t="shared" si="8"/>
        <v>338</v>
      </c>
      <c r="FX14" s="44">
        <f t="shared" si="9"/>
        <v>1968</v>
      </c>
      <c r="FY14" s="63">
        <f t="shared" si="10"/>
        <v>65.376420454545453</v>
      </c>
      <c r="FZ14" s="63">
        <f t="shared" si="11"/>
        <v>16.51278409090909</v>
      </c>
      <c r="GA14" s="63">
        <f t="shared" si="12"/>
        <v>3.5698575226253664</v>
      </c>
      <c r="GB14" s="11"/>
      <c r="GC14" s="44">
        <f t="shared" si="13"/>
        <v>7.5639204545454541</v>
      </c>
      <c r="GD14" s="210"/>
      <c r="GE14" s="92"/>
      <c r="GF14" s="210"/>
      <c r="GG14" s="211"/>
      <c r="GH14" s="210"/>
      <c r="GI14" s="211"/>
      <c r="GJ14" s="210"/>
      <c r="GK14" s="211"/>
      <c r="GL14" s="92"/>
      <c r="GM14" s="92"/>
      <c r="GN14" s="210"/>
      <c r="GO14" s="211"/>
      <c r="GP14" s="210">
        <f t="shared" si="33"/>
        <v>0</v>
      </c>
      <c r="GQ14" s="211">
        <f t="shared" si="34"/>
        <v>0</v>
      </c>
      <c r="GR14" s="210">
        <f t="shared" si="35"/>
        <v>0</v>
      </c>
      <c r="GS14" s="92"/>
      <c r="GT14" s="211"/>
      <c r="GU14" s="210">
        <f t="shared" si="36"/>
        <v>0</v>
      </c>
      <c r="GV14" s="211">
        <f t="shared" si="37"/>
        <v>0</v>
      </c>
      <c r="GW14" s="210">
        <f t="shared" si="38"/>
        <v>0</v>
      </c>
      <c r="GX14" s="92"/>
      <c r="GY14" s="211"/>
      <c r="GZ14" s="210" t="e">
        <f>#REF!+#REF!</f>
        <v>#REF!</v>
      </c>
      <c r="HA14" s="92"/>
      <c r="HB14" s="92"/>
      <c r="HC14" s="211"/>
      <c r="HD14" s="210">
        <f t="shared" si="39"/>
        <v>0</v>
      </c>
      <c r="HE14" s="92"/>
      <c r="HF14" s="92"/>
      <c r="HG14" s="211"/>
      <c r="HH14" s="210">
        <f t="shared" si="40"/>
        <v>0</v>
      </c>
      <c r="HI14" s="92"/>
      <c r="HJ14" s="211"/>
      <c r="HK14" s="210">
        <f t="shared" si="41"/>
        <v>0</v>
      </c>
      <c r="HL14" s="92"/>
      <c r="HM14" s="211"/>
      <c r="HN14" s="356">
        <v>13</v>
      </c>
      <c r="HO14" s="124"/>
      <c r="HP14" s="124"/>
      <c r="HQ14" s="166"/>
      <c r="HR14" s="96" t="e">
        <f t="shared" si="14"/>
        <v>#DIV/0!</v>
      </c>
      <c r="HS14" s="124"/>
      <c r="HT14" s="166"/>
      <c r="HU14" s="96">
        <f t="shared" si="15"/>
        <v>4.616477272727273E-3</v>
      </c>
      <c r="HV14" s="124"/>
      <c r="HW14" s="166"/>
      <c r="HX14" s="124"/>
      <c r="HY14" s="124"/>
      <c r="HZ14" s="37"/>
      <c r="IA14" s="124"/>
      <c r="IB14" s="37"/>
      <c r="IC14" s="166"/>
      <c r="ID14" s="124"/>
      <c r="IE14" s="166"/>
      <c r="IF14" s="37"/>
      <c r="IG14" s="267"/>
      <c r="IH14" s="11"/>
      <c r="II14" s="37"/>
      <c r="IJ14" s="37"/>
      <c r="IK14" s="564"/>
      <c r="IL14" s="124"/>
      <c r="IM14" s="124"/>
      <c r="IN14" s="124"/>
      <c r="IO14" s="124"/>
      <c r="IP14" s="124"/>
      <c r="IQ14" s="124"/>
      <c r="IR14" s="565"/>
      <c r="IS14" s="124"/>
      <c r="IT14" s="565"/>
      <c r="IU14" s="11"/>
      <c r="IV14" s="11"/>
      <c r="IW14" s="11"/>
      <c r="IX14" s="24">
        <f t="shared" si="42"/>
        <v>0</v>
      </c>
      <c r="IY14" s="22"/>
      <c r="IZ14" s="22"/>
      <c r="JA14" s="22"/>
      <c r="JB14" s="22"/>
      <c r="JC14" s="57"/>
      <c r="JD14" s="22"/>
      <c r="JE14" s="22"/>
      <c r="JF14" s="22"/>
      <c r="JG14" s="22"/>
      <c r="JH14" s="22"/>
      <c r="JI14" s="22"/>
      <c r="JJ14" s="22"/>
      <c r="JK14" s="291">
        <f t="shared" si="16"/>
        <v>0</v>
      </c>
    </row>
    <row r="15" spans="1:271" s="1" customFormat="1" x14ac:dyDescent="0.3">
      <c r="A15" s="11"/>
      <c r="B15" s="3">
        <v>12</v>
      </c>
      <c r="C15" s="286" t="s">
        <v>11</v>
      </c>
      <c r="D15" s="22">
        <v>0</v>
      </c>
      <c r="E15" s="22">
        <v>0</v>
      </c>
      <c r="F15" s="22">
        <v>771770</v>
      </c>
      <c r="G15" s="22">
        <v>2630</v>
      </c>
      <c r="H15" s="22">
        <v>498</v>
      </c>
      <c r="I15" s="22">
        <f>207+1550</f>
        <v>1757</v>
      </c>
      <c r="J15" s="22">
        <v>335</v>
      </c>
      <c r="K15" s="22">
        <v>946</v>
      </c>
      <c r="L15" s="23">
        <f t="shared" si="17"/>
        <v>1281</v>
      </c>
      <c r="M15" s="22">
        <v>163</v>
      </c>
      <c r="N15" s="22">
        <v>811</v>
      </c>
      <c r="O15" s="23">
        <f t="shared" si="18"/>
        <v>974</v>
      </c>
      <c r="P15" s="22">
        <v>60</v>
      </c>
      <c r="Q15" s="22">
        <v>295</v>
      </c>
      <c r="R15" s="22">
        <v>305</v>
      </c>
      <c r="S15" s="22">
        <v>390</v>
      </c>
      <c r="T15" s="22">
        <v>108</v>
      </c>
      <c r="U15" s="22">
        <v>887</v>
      </c>
      <c r="V15" s="22">
        <v>5</v>
      </c>
      <c r="W15" s="22">
        <v>205</v>
      </c>
      <c r="X15" s="24">
        <f t="shared" si="19"/>
        <v>578</v>
      </c>
      <c r="Y15" s="22">
        <v>29</v>
      </c>
      <c r="Z15" s="22">
        <v>549</v>
      </c>
      <c r="AA15" s="22">
        <v>239</v>
      </c>
      <c r="AB15" s="22">
        <v>339</v>
      </c>
      <c r="AC15" s="57" t="s">
        <v>51</v>
      </c>
      <c r="AD15" s="22">
        <v>50</v>
      </c>
      <c r="AE15" s="22">
        <v>18</v>
      </c>
      <c r="AF15" s="22">
        <v>120</v>
      </c>
      <c r="AG15" s="22">
        <v>149</v>
      </c>
      <c r="AH15" s="22">
        <v>150</v>
      </c>
      <c r="AI15" s="22">
        <v>77</v>
      </c>
      <c r="AJ15" s="22">
        <v>14</v>
      </c>
      <c r="AK15" s="291">
        <f t="shared" si="20"/>
        <v>0.21977186311787072</v>
      </c>
      <c r="AL15" s="24">
        <f t="shared" si="21"/>
        <v>214</v>
      </c>
      <c r="AM15" s="22">
        <v>6</v>
      </c>
      <c r="AN15" s="22">
        <v>208</v>
      </c>
      <c r="AO15" s="22">
        <v>88</v>
      </c>
      <c r="AP15" s="22">
        <v>126</v>
      </c>
      <c r="AQ15" s="57">
        <v>38.86</v>
      </c>
      <c r="AR15" s="22">
        <v>6</v>
      </c>
      <c r="AS15" s="22">
        <v>2</v>
      </c>
      <c r="AT15" s="22">
        <v>39</v>
      </c>
      <c r="AU15" s="22">
        <v>62</v>
      </c>
      <c r="AV15" s="22">
        <v>61</v>
      </c>
      <c r="AW15" s="22">
        <v>38</v>
      </c>
      <c r="AX15" s="22">
        <v>6</v>
      </c>
      <c r="AY15" s="291">
        <f t="shared" si="22"/>
        <v>8.1368821292775659E-2</v>
      </c>
      <c r="AZ15" s="24">
        <f t="shared" si="23"/>
        <v>76</v>
      </c>
      <c r="BA15" s="22">
        <v>6</v>
      </c>
      <c r="BB15" s="22">
        <v>70</v>
      </c>
      <c r="BC15" s="22">
        <v>1</v>
      </c>
      <c r="BD15" s="22">
        <v>35</v>
      </c>
      <c r="BE15" s="22">
        <v>42</v>
      </c>
      <c r="BF15" s="57" t="s">
        <v>61</v>
      </c>
      <c r="BG15" s="27">
        <v>16</v>
      </c>
      <c r="BH15" s="27">
        <v>1</v>
      </c>
      <c r="BI15" s="27">
        <v>18</v>
      </c>
      <c r="BJ15" s="27">
        <v>13</v>
      </c>
      <c r="BK15" s="27">
        <v>18</v>
      </c>
      <c r="BL15" s="27">
        <v>8</v>
      </c>
      <c r="BM15" s="27">
        <v>3</v>
      </c>
      <c r="BN15" s="291">
        <f t="shared" si="24"/>
        <v>2.8897338403041824E-2</v>
      </c>
      <c r="BO15" s="24">
        <f t="shared" si="25"/>
        <v>67</v>
      </c>
      <c r="BP15" s="22">
        <v>28</v>
      </c>
      <c r="BQ15" s="22">
        <v>39</v>
      </c>
      <c r="BR15" s="22">
        <v>59</v>
      </c>
      <c r="BS15" s="22">
        <v>8</v>
      </c>
      <c r="BT15" s="57" t="s">
        <v>77</v>
      </c>
      <c r="BU15" s="22">
        <v>3</v>
      </c>
      <c r="BV15" s="22">
        <v>2</v>
      </c>
      <c r="BW15" s="22">
        <v>25</v>
      </c>
      <c r="BX15" s="22">
        <v>17</v>
      </c>
      <c r="BY15" s="22">
        <v>12</v>
      </c>
      <c r="BZ15" s="22">
        <v>7</v>
      </c>
      <c r="CA15" s="22">
        <v>1</v>
      </c>
      <c r="CB15" s="291">
        <f t="shared" si="26"/>
        <v>2.547528517110266E-2</v>
      </c>
      <c r="CC15" s="24">
        <f t="shared" si="0"/>
        <v>78</v>
      </c>
      <c r="CD15" s="22">
        <v>15</v>
      </c>
      <c r="CE15" s="22">
        <v>63</v>
      </c>
      <c r="CF15" s="22">
        <v>63</v>
      </c>
      <c r="CG15" s="22">
        <v>15</v>
      </c>
      <c r="CH15" s="57">
        <v>37</v>
      </c>
      <c r="CI15" s="22">
        <v>3</v>
      </c>
      <c r="CJ15" s="22">
        <v>4</v>
      </c>
      <c r="CK15" s="22">
        <v>28</v>
      </c>
      <c r="CL15" s="22">
        <v>18</v>
      </c>
      <c r="CM15" s="22">
        <v>16</v>
      </c>
      <c r="CN15" s="22">
        <v>4</v>
      </c>
      <c r="CO15" s="22">
        <v>5</v>
      </c>
      <c r="CP15" s="291">
        <f t="shared" si="1"/>
        <v>2.9657794676806085E-2</v>
      </c>
      <c r="CQ15" s="24">
        <f t="shared" si="2"/>
        <v>180</v>
      </c>
      <c r="CR15" s="22">
        <v>111</v>
      </c>
      <c r="CS15" s="22">
        <v>69</v>
      </c>
      <c r="CT15" s="22">
        <v>99</v>
      </c>
      <c r="CU15" s="22">
        <v>81</v>
      </c>
      <c r="CV15" s="57" t="s">
        <v>120</v>
      </c>
      <c r="CW15" s="22">
        <v>59</v>
      </c>
      <c r="CX15" s="22">
        <v>28</v>
      </c>
      <c r="CY15" s="22">
        <v>42</v>
      </c>
      <c r="CZ15" s="22">
        <v>32</v>
      </c>
      <c r="DA15" s="22">
        <v>11</v>
      </c>
      <c r="DB15" s="22">
        <v>6</v>
      </c>
      <c r="DC15" s="22">
        <v>2</v>
      </c>
      <c r="DD15" s="291">
        <f t="shared" si="27"/>
        <v>6.8441064638783272E-2</v>
      </c>
      <c r="DE15" s="24">
        <f t="shared" si="3"/>
        <v>205</v>
      </c>
      <c r="DF15" s="22">
        <v>11</v>
      </c>
      <c r="DG15" s="22">
        <v>194</v>
      </c>
      <c r="DH15" s="22">
        <v>113</v>
      </c>
      <c r="DI15" s="22">
        <v>92</v>
      </c>
      <c r="DJ15" s="57" t="s">
        <v>101</v>
      </c>
      <c r="DK15" s="22">
        <v>21</v>
      </c>
      <c r="DL15" s="22">
        <v>25</v>
      </c>
      <c r="DM15" s="22">
        <v>44</v>
      </c>
      <c r="DN15" s="22">
        <v>55</v>
      </c>
      <c r="DO15" s="22">
        <v>41</v>
      </c>
      <c r="DP15" s="22">
        <v>15</v>
      </c>
      <c r="DQ15" s="22">
        <v>4</v>
      </c>
      <c r="DR15" s="291">
        <f t="shared" si="28"/>
        <v>7.7946768060836502E-2</v>
      </c>
      <c r="DS15" s="24">
        <f t="shared" si="4"/>
        <v>181</v>
      </c>
      <c r="DT15" s="22">
        <v>26</v>
      </c>
      <c r="DU15" s="22">
        <v>155</v>
      </c>
      <c r="DV15" s="22">
        <v>108</v>
      </c>
      <c r="DW15" s="22">
        <v>73</v>
      </c>
      <c r="DX15" s="57" t="s">
        <v>146</v>
      </c>
      <c r="DY15" s="22">
        <v>25</v>
      </c>
      <c r="DZ15" s="22">
        <v>22</v>
      </c>
      <c r="EA15" s="22">
        <v>64</v>
      </c>
      <c r="EB15" s="22">
        <v>36</v>
      </c>
      <c r="EC15" s="22">
        <v>24</v>
      </c>
      <c r="ED15" s="22">
        <v>8</v>
      </c>
      <c r="EE15" s="22">
        <v>2</v>
      </c>
      <c r="EF15" s="291">
        <f t="shared" si="29"/>
        <v>6.8821292775665399E-2</v>
      </c>
      <c r="EG15" s="24">
        <f t="shared" si="5"/>
        <v>344</v>
      </c>
      <c r="EH15" s="22">
        <v>59</v>
      </c>
      <c r="EI15" s="22">
        <v>285</v>
      </c>
      <c r="EJ15" s="22">
        <v>194</v>
      </c>
      <c r="EK15" s="22">
        <v>150</v>
      </c>
      <c r="EL15" s="22" t="s">
        <v>159</v>
      </c>
      <c r="EM15" s="22">
        <v>37</v>
      </c>
      <c r="EN15" s="22">
        <v>32</v>
      </c>
      <c r="EO15" s="22">
        <v>89</v>
      </c>
      <c r="EP15" s="22">
        <v>95</v>
      </c>
      <c r="EQ15" s="22">
        <v>54</v>
      </c>
      <c r="ER15" s="22">
        <v>27</v>
      </c>
      <c r="ES15" s="22">
        <v>10</v>
      </c>
      <c r="ET15" s="291">
        <f t="shared" si="30"/>
        <v>0.13079847908745248</v>
      </c>
      <c r="EU15" s="24">
        <f t="shared" si="6"/>
        <v>1006</v>
      </c>
      <c r="EV15" s="22">
        <v>192</v>
      </c>
      <c r="EW15" s="22">
        <v>814</v>
      </c>
      <c r="EX15" s="22">
        <v>602</v>
      </c>
      <c r="EY15" s="22">
        <v>404</v>
      </c>
      <c r="EZ15" s="57" t="s">
        <v>176</v>
      </c>
      <c r="FA15" s="22">
        <v>120</v>
      </c>
      <c r="FB15" s="22">
        <v>92</v>
      </c>
      <c r="FC15" s="22">
        <v>301</v>
      </c>
      <c r="FD15" s="22">
        <v>250</v>
      </c>
      <c r="FE15" s="22">
        <v>142</v>
      </c>
      <c r="FF15" s="22">
        <v>72</v>
      </c>
      <c r="FG15" s="22">
        <v>29</v>
      </c>
      <c r="FH15" s="291">
        <f t="shared" si="31"/>
        <v>0.38250950570342207</v>
      </c>
      <c r="FI15" s="24">
        <f t="shared" si="7"/>
        <v>332</v>
      </c>
      <c r="FJ15" s="22">
        <v>60</v>
      </c>
      <c r="FK15" s="22">
        <v>272</v>
      </c>
      <c r="FL15" s="22">
        <v>211</v>
      </c>
      <c r="FM15" s="22">
        <v>121</v>
      </c>
      <c r="FN15" s="57" t="s">
        <v>191</v>
      </c>
      <c r="FO15" s="22">
        <v>47</v>
      </c>
      <c r="FP15" s="22">
        <v>25</v>
      </c>
      <c r="FQ15" s="22">
        <v>106</v>
      </c>
      <c r="FR15" s="22">
        <v>74</v>
      </c>
      <c r="FS15" s="22">
        <v>45</v>
      </c>
      <c r="FT15" s="22">
        <v>22</v>
      </c>
      <c r="FU15" s="22">
        <v>13</v>
      </c>
      <c r="FV15" s="291">
        <f t="shared" si="32"/>
        <v>0.12623574144486693</v>
      </c>
      <c r="FW15" s="44">
        <f t="shared" si="8"/>
        <v>355</v>
      </c>
      <c r="FX15" s="44">
        <f t="shared" si="9"/>
        <v>1900</v>
      </c>
      <c r="FY15" s="63">
        <f t="shared" si="10"/>
        <v>66.806083650190118</v>
      </c>
      <c r="FZ15" s="63">
        <f t="shared" si="11"/>
        <v>18.935361216730037</v>
      </c>
      <c r="GA15" s="63">
        <f t="shared" si="12"/>
        <v>3.407751013903106</v>
      </c>
      <c r="GB15" s="11"/>
      <c r="GC15" s="44">
        <f t="shared" si="13"/>
        <v>7.7946768060836504</v>
      </c>
      <c r="GD15" s="210"/>
      <c r="GE15" s="92"/>
      <c r="GF15" s="210"/>
      <c r="GG15" s="211"/>
      <c r="GH15" s="210"/>
      <c r="GI15" s="211"/>
      <c r="GJ15" s="210"/>
      <c r="GK15" s="211"/>
      <c r="GL15" s="92"/>
      <c r="GM15" s="92"/>
      <c r="GN15" s="210"/>
      <c r="GO15" s="211"/>
      <c r="GP15" s="210">
        <f t="shared" si="33"/>
        <v>0</v>
      </c>
      <c r="GQ15" s="211">
        <f t="shared" si="34"/>
        <v>0</v>
      </c>
      <c r="GR15" s="210">
        <f t="shared" si="35"/>
        <v>0</v>
      </c>
      <c r="GS15" s="92"/>
      <c r="GT15" s="211"/>
      <c r="GU15" s="210">
        <f t="shared" si="36"/>
        <v>0</v>
      </c>
      <c r="GV15" s="211">
        <f t="shared" si="37"/>
        <v>0</v>
      </c>
      <c r="GW15" s="210">
        <f t="shared" si="38"/>
        <v>0</v>
      </c>
      <c r="GX15" s="92"/>
      <c r="GY15" s="211"/>
      <c r="GZ15" s="210" t="e">
        <f>#REF!+#REF!</f>
        <v>#REF!</v>
      </c>
      <c r="HA15" s="92"/>
      <c r="HB15" s="92"/>
      <c r="HC15" s="211"/>
      <c r="HD15" s="210">
        <f t="shared" si="39"/>
        <v>0</v>
      </c>
      <c r="HE15" s="92"/>
      <c r="HF15" s="92"/>
      <c r="HG15" s="211"/>
      <c r="HH15" s="210">
        <f t="shared" si="40"/>
        <v>0</v>
      </c>
      <c r="HI15" s="92"/>
      <c r="HJ15" s="211"/>
      <c r="HK15" s="210">
        <f t="shared" si="41"/>
        <v>0</v>
      </c>
      <c r="HL15" s="92"/>
      <c r="HM15" s="211"/>
      <c r="HN15" s="356">
        <v>24</v>
      </c>
      <c r="HO15" s="124"/>
      <c r="HP15" s="124"/>
      <c r="HQ15" s="166"/>
      <c r="HR15" s="96" t="e">
        <f t="shared" si="14"/>
        <v>#DIV/0!</v>
      </c>
      <c r="HS15" s="124"/>
      <c r="HT15" s="166"/>
      <c r="HU15" s="96">
        <f t="shared" si="15"/>
        <v>9.125475285171103E-3</v>
      </c>
      <c r="HV15" s="124"/>
      <c r="HW15" s="166"/>
      <c r="HX15" s="124"/>
      <c r="HY15" s="124"/>
      <c r="HZ15" s="37"/>
      <c r="IA15" s="124"/>
      <c r="IB15" s="37"/>
      <c r="IC15" s="166"/>
      <c r="ID15" s="124"/>
      <c r="IE15" s="166"/>
      <c r="IF15" s="37"/>
      <c r="IG15" s="267"/>
      <c r="IH15" s="11"/>
      <c r="II15" s="37"/>
      <c r="IJ15" s="37"/>
      <c r="IK15" s="564"/>
      <c r="IL15" s="124"/>
      <c r="IM15" s="124"/>
      <c r="IN15" s="124"/>
      <c r="IO15" s="124"/>
      <c r="IP15" s="124"/>
      <c r="IQ15" s="124"/>
      <c r="IR15" s="565"/>
      <c r="IS15" s="124"/>
      <c r="IT15" s="565"/>
      <c r="IU15" s="11"/>
      <c r="IV15" s="11"/>
      <c r="IW15" s="11"/>
      <c r="IX15" s="24">
        <f t="shared" si="42"/>
        <v>0</v>
      </c>
      <c r="IY15" s="22"/>
      <c r="IZ15" s="22"/>
      <c r="JA15" s="22"/>
      <c r="JB15" s="22"/>
      <c r="JC15" s="57"/>
      <c r="JD15" s="22"/>
      <c r="JE15" s="22"/>
      <c r="JF15" s="22"/>
      <c r="JG15" s="22"/>
      <c r="JH15" s="22"/>
      <c r="JI15" s="22"/>
      <c r="JJ15" s="22"/>
      <c r="JK15" s="291">
        <f t="shared" si="16"/>
        <v>0</v>
      </c>
    </row>
    <row r="16" spans="1:271" s="134" customFormat="1" x14ac:dyDescent="0.3">
      <c r="A16" s="11"/>
      <c r="B16" s="135">
        <v>13</v>
      </c>
      <c r="C16" s="287" t="s">
        <v>12</v>
      </c>
      <c r="D16" s="136">
        <v>786621</v>
      </c>
      <c r="E16" s="136">
        <v>128</v>
      </c>
      <c r="F16" s="136">
        <v>907310</v>
      </c>
      <c r="G16" s="136">
        <v>3015</v>
      </c>
      <c r="H16" s="136">
        <v>429</v>
      </c>
      <c r="I16" s="136">
        <f>224+1808</f>
        <v>2032</v>
      </c>
      <c r="J16" s="136">
        <v>297</v>
      </c>
      <c r="K16" s="136">
        <v>1076</v>
      </c>
      <c r="L16" s="137">
        <f t="shared" si="17"/>
        <v>1373</v>
      </c>
      <c r="M16" s="136">
        <v>132</v>
      </c>
      <c r="N16" s="136">
        <v>956</v>
      </c>
      <c r="O16" s="137">
        <f t="shared" si="18"/>
        <v>1088</v>
      </c>
      <c r="P16" s="136">
        <v>62</v>
      </c>
      <c r="Q16" s="136">
        <v>339</v>
      </c>
      <c r="R16" s="136">
        <v>248</v>
      </c>
      <c r="S16" s="136">
        <v>405</v>
      </c>
      <c r="T16" s="136">
        <v>109</v>
      </c>
      <c r="U16" s="136">
        <v>1031</v>
      </c>
      <c r="V16" s="136">
        <v>7</v>
      </c>
      <c r="W16" s="136">
        <v>260</v>
      </c>
      <c r="X16" s="136">
        <f t="shared" si="19"/>
        <v>632</v>
      </c>
      <c r="Y16" s="136">
        <v>31</v>
      </c>
      <c r="Z16" s="136">
        <v>601</v>
      </c>
      <c r="AA16" s="136">
        <v>278</v>
      </c>
      <c r="AB16" s="136">
        <v>354</v>
      </c>
      <c r="AC16" s="138" t="s">
        <v>52</v>
      </c>
      <c r="AD16" s="136">
        <v>55</v>
      </c>
      <c r="AE16" s="136">
        <v>21</v>
      </c>
      <c r="AF16" s="136">
        <v>133</v>
      </c>
      <c r="AG16" s="136">
        <v>168</v>
      </c>
      <c r="AH16" s="136">
        <v>169</v>
      </c>
      <c r="AI16" s="136">
        <v>75</v>
      </c>
      <c r="AJ16" s="136">
        <v>11</v>
      </c>
      <c r="AK16" s="291">
        <f t="shared" si="20"/>
        <v>0.20961857379767829</v>
      </c>
      <c r="AL16" s="136">
        <f t="shared" si="21"/>
        <v>230</v>
      </c>
      <c r="AM16" s="136">
        <v>2</v>
      </c>
      <c r="AN16" s="136">
        <v>228</v>
      </c>
      <c r="AO16" s="136">
        <v>93</v>
      </c>
      <c r="AP16" s="136">
        <v>137</v>
      </c>
      <c r="AQ16" s="138">
        <v>38.79</v>
      </c>
      <c r="AR16" s="136">
        <v>8</v>
      </c>
      <c r="AS16" s="136">
        <v>6</v>
      </c>
      <c r="AT16" s="136">
        <v>32</v>
      </c>
      <c r="AU16" s="136">
        <v>65</v>
      </c>
      <c r="AV16" s="136">
        <v>84</v>
      </c>
      <c r="AW16" s="136">
        <v>31</v>
      </c>
      <c r="AX16" s="136">
        <v>4</v>
      </c>
      <c r="AY16" s="291">
        <f t="shared" si="22"/>
        <v>7.6285240464344942E-2</v>
      </c>
      <c r="AZ16" s="136">
        <f t="shared" si="23"/>
        <v>99</v>
      </c>
      <c r="BA16" s="136">
        <v>7</v>
      </c>
      <c r="BB16" s="136">
        <v>92</v>
      </c>
      <c r="BC16" s="136">
        <v>2</v>
      </c>
      <c r="BD16" s="136">
        <v>62</v>
      </c>
      <c r="BE16" s="136">
        <v>39</v>
      </c>
      <c r="BF16" s="138" t="s">
        <v>62</v>
      </c>
      <c r="BG16" s="136">
        <v>19</v>
      </c>
      <c r="BH16" s="136">
        <v>5</v>
      </c>
      <c r="BI16" s="136">
        <v>14</v>
      </c>
      <c r="BJ16" s="136">
        <v>22</v>
      </c>
      <c r="BK16" s="136">
        <v>13</v>
      </c>
      <c r="BL16" s="136">
        <v>23</v>
      </c>
      <c r="BM16" s="136">
        <v>5</v>
      </c>
      <c r="BN16" s="291">
        <f t="shared" si="24"/>
        <v>3.2835820895522387E-2</v>
      </c>
      <c r="BO16" s="136">
        <f t="shared" si="25"/>
        <v>72</v>
      </c>
      <c r="BP16" s="136">
        <v>19</v>
      </c>
      <c r="BQ16" s="136">
        <v>53</v>
      </c>
      <c r="BR16" s="136">
        <v>62</v>
      </c>
      <c r="BS16" s="136">
        <v>10</v>
      </c>
      <c r="BT16" s="138" t="s">
        <v>78</v>
      </c>
      <c r="BU16" s="136">
        <v>3</v>
      </c>
      <c r="BV16" s="136">
        <v>1</v>
      </c>
      <c r="BW16" s="136">
        <v>21</v>
      </c>
      <c r="BX16" s="136">
        <v>21</v>
      </c>
      <c r="BY16" s="136">
        <v>18</v>
      </c>
      <c r="BZ16" s="136">
        <v>7</v>
      </c>
      <c r="CA16" s="136">
        <v>1</v>
      </c>
      <c r="CB16" s="291">
        <f t="shared" si="26"/>
        <v>2.3880597014925373E-2</v>
      </c>
      <c r="CC16" s="136">
        <f t="shared" si="0"/>
        <v>71</v>
      </c>
      <c r="CD16" s="136">
        <v>14</v>
      </c>
      <c r="CE16" s="136">
        <v>57</v>
      </c>
      <c r="CF16" s="136">
        <v>60</v>
      </c>
      <c r="CG16" s="136">
        <v>11</v>
      </c>
      <c r="CH16" s="138">
        <v>46</v>
      </c>
      <c r="CI16" s="136">
        <v>1</v>
      </c>
      <c r="CJ16" s="136">
        <v>3</v>
      </c>
      <c r="CK16" s="136">
        <v>25</v>
      </c>
      <c r="CL16" s="136">
        <v>15</v>
      </c>
      <c r="CM16" s="136">
        <v>14</v>
      </c>
      <c r="CN16" s="136">
        <v>6</v>
      </c>
      <c r="CO16" s="136">
        <v>7</v>
      </c>
      <c r="CP16" s="291">
        <f t="shared" si="1"/>
        <v>2.3548922056384744E-2</v>
      </c>
      <c r="CQ16" s="136">
        <f t="shared" si="2"/>
        <v>171</v>
      </c>
      <c r="CR16" s="136">
        <v>97</v>
      </c>
      <c r="CS16" s="136">
        <v>74</v>
      </c>
      <c r="CT16" s="136">
        <v>97</v>
      </c>
      <c r="CU16" s="136">
        <v>74</v>
      </c>
      <c r="CV16" s="138" t="s">
        <v>119</v>
      </c>
      <c r="CW16" s="136">
        <v>51</v>
      </c>
      <c r="CX16" s="136">
        <v>21</v>
      </c>
      <c r="CY16" s="136">
        <v>49</v>
      </c>
      <c r="CZ16" s="136">
        <v>27</v>
      </c>
      <c r="DA16" s="136">
        <v>14</v>
      </c>
      <c r="DB16" s="136">
        <v>7</v>
      </c>
      <c r="DC16" s="136">
        <v>2</v>
      </c>
      <c r="DD16" s="291">
        <f t="shared" si="27"/>
        <v>5.6716417910447764E-2</v>
      </c>
      <c r="DE16" s="136">
        <f t="shared" si="3"/>
        <v>146</v>
      </c>
      <c r="DF16" s="136">
        <v>2</v>
      </c>
      <c r="DG16" s="136">
        <v>144</v>
      </c>
      <c r="DH16" s="136">
        <v>78</v>
      </c>
      <c r="DI16" s="136">
        <v>68</v>
      </c>
      <c r="DJ16" s="138" t="s">
        <v>102</v>
      </c>
      <c r="DK16" s="136">
        <v>24</v>
      </c>
      <c r="DL16" s="136">
        <v>7</v>
      </c>
      <c r="DM16" s="136">
        <v>32</v>
      </c>
      <c r="DN16" s="136">
        <v>37</v>
      </c>
      <c r="DO16" s="136">
        <v>28</v>
      </c>
      <c r="DP16" s="136">
        <v>15</v>
      </c>
      <c r="DQ16" s="136">
        <v>3</v>
      </c>
      <c r="DR16" s="291">
        <f t="shared" si="28"/>
        <v>4.8424543946932005E-2</v>
      </c>
      <c r="DS16" s="136">
        <f t="shared" si="4"/>
        <v>161</v>
      </c>
      <c r="DT16" s="136">
        <v>11</v>
      </c>
      <c r="DU16" s="136">
        <v>150</v>
      </c>
      <c r="DV16" s="136">
        <v>104</v>
      </c>
      <c r="DW16" s="136">
        <v>57</v>
      </c>
      <c r="DX16" s="138" t="s">
        <v>147</v>
      </c>
      <c r="DY16" s="136">
        <v>22</v>
      </c>
      <c r="DZ16" s="136">
        <v>18</v>
      </c>
      <c r="EA16" s="136">
        <v>35</v>
      </c>
      <c r="EB16" s="136">
        <v>37</v>
      </c>
      <c r="EC16" s="136">
        <v>34</v>
      </c>
      <c r="ED16" s="136">
        <v>8</v>
      </c>
      <c r="EE16" s="136">
        <v>7</v>
      </c>
      <c r="EF16" s="291">
        <f t="shared" si="29"/>
        <v>5.3399668325041456E-2</v>
      </c>
      <c r="EG16" s="136">
        <f t="shared" si="5"/>
        <v>369</v>
      </c>
      <c r="EH16" s="136">
        <v>61</v>
      </c>
      <c r="EI16" s="136">
        <v>308</v>
      </c>
      <c r="EJ16" s="136">
        <v>215</v>
      </c>
      <c r="EK16" s="136">
        <v>154</v>
      </c>
      <c r="EL16" s="136" t="s">
        <v>161</v>
      </c>
      <c r="EM16" s="136">
        <v>42</v>
      </c>
      <c r="EN16" s="136">
        <v>29</v>
      </c>
      <c r="EO16" s="136">
        <v>84</v>
      </c>
      <c r="EP16" s="136">
        <v>99</v>
      </c>
      <c r="EQ16" s="136">
        <v>67</v>
      </c>
      <c r="ER16" s="136">
        <v>35</v>
      </c>
      <c r="ES16" s="136">
        <v>13</v>
      </c>
      <c r="ET16" s="291">
        <f t="shared" si="30"/>
        <v>0.12238805970149254</v>
      </c>
      <c r="EU16" s="136">
        <f t="shared" si="6"/>
        <v>906</v>
      </c>
      <c r="EV16" s="136">
        <v>131</v>
      </c>
      <c r="EW16" s="136">
        <v>775</v>
      </c>
      <c r="EX16" s="136">
        <v>568</v>
      </c>
      <c r="EY16" s="136">
        <v>338</v>
      </c>
      <c r="EZ16" s="138" t="s">
        <v>177</v>
      </c>
      <c r="FA16" s="136">
        <v>94</v>
      </c>
      <c r="FB16" s="136">
        <v>71</v>
      </c>
      <c r="FC16" s="136">
        <v>273</v>
      </c>
      <c r="FD16" s="136">
        <v>209</v>
      </c>
      <c r="FE16" s="136">
        <v>160</v>
      </c>
      <c r="FF16" s="136">
        <v>63</v>
      </c>
      <c r="FG16" s="136">
        <v>36</v>
      </c>
      <c r="FH16" s="291">
        <f t="shared" si="31"/>
        <v>0.30049751243781092</v>
      </c>
      <c r="FI16" s="136">
        <f t="shared" si="7"/>
        <v>425</v>
      </c>
      <c r="FJ16" s="136">
        <v>53</v>
      </c>
      <c r="FK16" s="136">
        <v>372</v>
      </c>
      <c r="FL16" s="136">
        <v>267</v>
      </c>
      <c r="FM16" s="136">
        <v>158</v>
      </c>
      <c r="FN16" s="138" t="s">
        <v>192</v>
      </c>
      <c r="FO16" s="136">
        <v>66</v>
      </c>
      <c r="FP16" s="136">
        <v>32</v>
      </c>
      <c r="FQ16" s="136">
        <v>117</v>
      </c>
      <c r="FR16" s="136">
        <v>98</v>
      </c>
      <c r="FS16" s="136">
        <v>72</v>
      </c>
      <c r="FT16" s="136">
        <v>28</v>
      </c>
      <c r="FU16" s="136">
        <v>12</v>
      </c>
      <c r="FV16" s="291">
        <f t="shared" si="32"/>
        <v>0.14096185737976782</v>
      </c>
      <c r="FW16" s="139">
        <f t="shared" si="8"/>
        <v>401</v>
      </c>
      <c r="FX16" s="139">
        <f t="shared" si="9"/>
        <v>2060</v>
      </c>
      <c r="FY16" s="139">
        <f t="shared" si="10"/>
        <v>67.396351575456052</v>
      </c>
      <c r="FZ16" s="139">
        <f t="shared" si="11"/>
        <v>14.228855721393035</v>
      </c>
      <c r="GA16" s="139">
        <f t="shared" si="12"/>
        <v>3.3230097761514807</v>
      </c>
      <c r="GB16" s="139"/>
      <c r="GC16" s="139">
        <f t="shared" si="13"/>
        <v>4.8424543946932008</v>
      </c>
      <c r="GD16" s="189"/>
      <c r="GE16" s="190"/>
      <c r="GF16" s="189"/>
      <c r="GG16" s="191"/>
      <c r="GH16" s="189"/>
      <c r="GI16" s="191"/>
      <c r="GJ16" s="189"/>
      <c r="GK16" s="191"/>
      <c r="GL16" s="190"/>
      <c r="GM16" s="190"/>
      <c r="GN16" s="189"/>
      <c r="GO16" s="191"/>
      <c r="GP16" s="189">
        <f t="shared" si="33"/>
        <v>0</v>
      </c>
      <c r="GQ16" s="191">
        <f t="shared" si="34"/>
        <v>0</v>
      </c>
      <c r="GR16" s="210">
        <f t="shared" si="35"/>
        <v>0</v>
      </c>
      <c r="GS16" s="92"/>
      <c r="GT16" s="211"/>
      <c r="GU16" s="189">
        <f t="shared" si="36"/>
        <v>0</v>
      </c>
      <c r="GV16" s="191">
        <f t="shared" si="37"/>
        <v>0</v>
      </c>
      <c r="GW16" s="189">
        <f t="shared" si="38"/>
        <v>0</v>
      </c>
      <c r="GX16" s="92"/>
      <c r="GY16" s="211"/>
      <c r="GZ16" s="189" t="e">
        <f>#REF!+#REF!</f>
        <v>#REF!</v>
      </c>
      <c r="HA16" s="92"/>
      <c r="HB16" s="92"/>
      <c r="HC16" s="211"/>
      <c r="HD16" s="189">
        <f t="shared" si="39"/>
        <v>0</v>
      </c>
      <c r="HE16" s="92"/>
      <c r="HF16" s="92"/>
      <c r="HG16" s="211"/>
      <c r="HH16" s="189">
        <f t="shared" si="40"/>
        <v>0</v>
      </c>
      <c r="HI16" s="92"/>
      <c r="HJ16" s="211"/>
      <c r="HK16" s="189">
        <f t="shared" si="41"/>
        <v>0</v>
      </c>
      <c r="HL16" s="92"/>
      <c r="HM16" s="211"/>
      <c r="HN16" s="356">
        <v>34</v>
      </c>
      <c r="HO16" s="139"/>
      <c r="HP16" s="167"/>
      <c r="HQ16" s="168"/>
      <c r="HR16" s="96">
        <f t="shared" si="14"/>
        <v>0</v>
      </c>
      <c r="HS16" s="167"/>
      <c r="HT16" s="168"/>
      <c r="HU16" s="96">
        <f t="shared" si="15"/>
        <v>1.1276948590381426E-2</v>
      </c>
      <c r="HV16" s="167"/>
      <c r="HW16" s="168"/>
      <c r="HX16" s="167"/>
      <c r="HY16" s="167"/>
      <c r="HZ16" s="256"/>
      <c r="IA16" s="167"/>
      <c r="IB16" s="256"/>
      <c r="IC16" s="168"/>
      <c r="ID16" s="167"/>
      <c r="IE16" s="168"/>
      <c r="IF16" s="256"/>
      <c r="IG16" s="268"/>
      <c r="II16" s="256"/>
      <c r="IJ16" s="256"/>
      <c r="IK16" s="566"/>
      <c r="IL16" s="167"/>
      <c r="IM16" s="167"/>
      <c r="IN16" s="167"/>
      <c r="IO16" s="167"/>
      <c r="IP16" s="167"/>
      <c r="IQ16" s="167"/>
      <c r="IR16" s="567"/>
      <c r="IS16" s="167"/>
      <c r="IT16" s="567"/>
      <c r="IU16" s="281">
        <f t="shared" ref="IU16:IU31" si="43">F16/E16</f>
        <v>7088.359375</v>
      </c>
      <c r="IV16" s="281">
        <f t="shared" ref="IV16:IV31" si="44">G16/E16</f>
        <v>23.5546875</v>
      </c>
      <c r="IW16" s="281">
        <f>IV16*1000/IU16</f>
        <v>3.3230097761514807</v>
      </c>
      <c r="IX16" s="136">
        <f t="shared" si="42"/>
        <v>0</v>
      </c>
      <c r="IY16" s="136"/>
      <c r="IZ16" s="136"/>
      <c r="JA16" s="136"/>
      <c r="JB16" s="136"/>
      <c r="JC16" s="138"/>
      <c r="JD16" s="136"/>
      <c r="JE16" s="136"/>
      <c r="JF16" s="136"/>
      <c r="JG16" s="136"/>
      <c r="JH16" s="136"/>
      <c r="JI16" s="136"/>
      <c r="JJ16" s="136"/>
      <c r="JK16" s="291">
        <f t="shared" si="16"/>
        <v>0</v>
      </c>
    </row>
    <row r="17" spans="1:271" s="1" customFormat="1" x14ac:dyDescent="0.3">
      <c r="A17" s="11"/>
      <c r="B17" s="3">
        <v>14</v>
      </c>
      <c r="C17" s="286" t="s">
        <v>13</v>
      </c>
      <c r="D17" s="22">
        <v>726464</v>
      </c>
      <c r="E17" s="22">
        <v>149</v>
      </c>
      <c r="F17" s="22">
        <v>894172</v>
      </c>
      <c r="G17" s="22">
        <v>3259</v>
      </c>
      <c r="H17" s="22">
        <v>455</v>
      </c>
      <c r="I17" s="22">
        <f>2249+58</f>
        <v>2307</v>
      </c>
      <c r="J17" s="22">
        <v>300</v>
      </c>
      <c r="K17" s="22">
        <v>1258</v>
      </c>
      <c r="L17" s="23">
        <f t="shared" si="17"/>
        <v>1558</v>
      </c>
      <c r="M17" s="22">
        <v>155</v>
      </c>
      <c r="N17" s="22">
        <v>1049</v>
      </c>
      <c r="O17" s="23">
        <f t="shared" si="18"/>
        <v>1204</v>
      </c>
      <c r="P17" s="22">
        <v>61</v>
      </c>
      <c r="Q17" s="22">
        <v>359</v>
      </c>
      <c r="R17" s="22">
        <v>257</v>
      </c>
      <c r="S17" s="22">
        <v>482</v>
      </c>
      <c r="T17" s="22">
        <v>130</v>
      </c>
      <c r="U17" s="22">
        <v>1165</v>
      </c>
      <c r="V17" s="22">
        <v>3</v>
      </c>
      <c r="W17" s="22">
        <v>305</v>
      </c>
      <c r="X17" s="24">
        <f t="shared" si="19"/>
        <v>775</v>
      </c>
      <c r="Y17" s="22">
        <v>35</v>
      </c>
      <c r="Z17" s="22">
        <v>740</v>
      </c>
      <c r="AA17" s="22">
        <v>346</v>
      </c>
      <c r="AB17" s="22">
        <v>429</v>
      </c>
      <c r="AC17" s="57" t="s">
        <v>53</v>
      </c>
      <c r="AD17" s="22">
        <v>82</v>
      </c>
      <c r="AE17" s="22">
        <v>36</v>
      </c>
      <c r="AF17" s="22">
        <v>154</v>
      </c>
      <c r="AG17" s="22">
        <v>212</v>
      </c>
      <c r="AH17" s="22">
        <v>192</v>
      </c>
      <c r="AI17" s="22">
        <v>76</v>
      </c>
      <c r="AJ17" s="22">
        <v>23</v>
      </c>
      <c r="AK17" s="291">
        <f t="shared" si="20"/>
        <v>0.23780300705737956</v>
      </c>
      <c r="AL17" s="24">
        <f t="shared" si="21"/>
        <v>298</v>
      </c>
      <c r="AM17" s="22">
        <v>7</v>
      </c>
      <c r="AN17" s="22">
        <v>291</v>
      </c>
      <c r="AO17" s="22">
        <v>127</v>
      </c>
      <c r="AP17" s="22">
        <v>171</v>
      </c>
      <c r="AQ17" s="57">
        <v>36.770000000000003</v>
      </c>
      <c r="AR17" s="22">
        <v>20</v>
      </c>
      <c r="AS17" s="22">
        <v>14</v>
      </c>
      <c r="AT17" s="22">
        <v>49</v>
      </c>
      <c r="AU17" s="22">
        <v>79</v>
      </c>
      <c r="AV17" s="22">
        <v>90</v>
      </c>
      <c r="AW17" s="22">
        <v>36</v>
      </c>
      <c r="AX17" s="22">
        <v>10</v>
      </c>
      <c r="AY17" s="291">
        <f t="shared" si="22"/>
        <v>9.1439091745934342E-2</v>
      </c>
      <c r="AZ17" s="24">
        <f t="shared" si="23"/>
        <v>156</v>
      </c>
      <c r="BA17" s="22">
        <v>8</v>
      </c>
      <c r="BB17" s="22">
        <v>148</v>
      </c>
      <c r="BC17" s="22">
        <v>8</v>
      </c>
      <c r="BD17" s="22">
        <v>91</v>
      </c>
      <c r="BE17" s="22">
        <v>73</v>
      </c>
      <c r="BF17" s="57" t="s">
        <v>63</v>
      </c>
      <c r="BG17" s="27">
        <v>19</v>
      </c>
      <c r="BH17" s="27">
        <v>1</v>
      </c>
      <c r="BI17" s="27">
        <v>24</v>
      </c>
      <c r="BJ17" s="27">
        <v>39</v>
      </c>
      <c r="BK17" s="27">
        <v>41</v>
      </c>
      <c r="BL17" s="27">
        <v>28</v>
      </c>
      <c r="BM17" s="27">
        <v>12</v>
      </c>
      <c r="BN17" s="291">
        <f t="shared" si="24"/>
        <v>4.7867444001227367E-2</v>
      </c>
      <c r="BO17" s="24">
        <f t="shared" si="25"/>
        <v>92</v>
      </c>
      <c r="BP17" s="22">
        <v>16</v>
      </c>
      <c r="BQ17" s="22">
        <v>76</v>
      </c>
      <c r="BR17" s="22">
        <v>72</v>
      </c>
      <c r="BS17" s="22">
        <v>20</v>
      </c>
      <c r="BT17" s="57" t="s">
        <v>79</v>
      </c>
      <c r="BU17" s="22">
        <v>0</v>
      </c>
      <c r="BV17" s="22">
        <v>3</v>
      </c>
      <c r="BW17" s="22">
        <v>29</v>
      </c>
      <c r="BX17" s="22">
        <v>25</v>
      </c>
      <c r="BY17" s="22">
        <v>23</v>
      </c>
      <c r="BZ17" s="22">
        <v>11</v>
      </c>
      <c r="CA17" s="22">
        <v>1</v>
      </c>
      <c r="CB17" s="291">
        <f t="shared" si="26"/>
        <v>2.822951825713409E-2</v>
      </c>
      <c r="CC17" s="24">
        <f t="shared" si="0"/>
        <v>83</v>
      </c>
      <c r="CD17" s="22">
        <v>10</v>
      </c>
      <c r="CE17" s="22">
        <v>73</v>
      </c>
      <c r="CF17" s="22">
        <v>71</v>
      </c>
      <c r="CG17" s="22">
        <v>12</v>
      </c>
      <c r="CH17" s="57">
        <v>38</v>
      </c>
      <c r="CI17" s="22">
        <v>2</v>
      </c>
      <c r="CJ17" s="22">
        <v>5</v>
      </c>
      <c r="CK17" s="22">
        <v>19</v>
      </c>
      <c r="CL17" s="22">
        <v>20</v>
      </c>
      <c r="CM17" s="22">
        <v>17</v>
      </c>
      <c r="CN17" s="22">
        <v>14</v>
      </c>
      <c r="CO17" s="22">
        <v>6</v>
      </c>
      <c r="CP17" s="291">
        <f t="shared" si="1"/>
        <v>2.5467934949370972E-2</v>
      </c>
      <c r="CQ17" s="24">
        <f t="shared" si="2"/>
        <v>163</v>
      </c>
      <c r="CR17" s="22">
        <v>72</v>
      </c>
      <c r="CS17" s="22">
        <v>91</v>
      </c>
      <c r="CT17" s="22">
        <v>88</v>
      </c>
      <c r="CU17" s="22">
        <v>75</v>
      </c>
      <c r="CV17" s="57" t="s">
        <v>118</v>
      </c>
      <c r="CW17" s="22">
        <v>52</v>
      </c>
      <c r="CX17" s="22">
        <v>22</v>
      </c>
      <c r="CY17" s="22">
        <v>36</v>
      </c>
      <c r="CZ17" s="22">
        <v>27</v>
      </c>
      <c r="DA17" s="22">
        <v>14</v>
      </c>
      <c r="DB17" s="22">
        <v>9</v>
      </c>
      <c r="DC17" s="22">
        <v>3</v>
      </c>
      <c r="DD17" s="291">
        <f t="shared" si="27"/>
        <v>5.0015342129487571E-2</v>
      </c>
      <c r="DE17" s="24">
        <f t="shared" si="3"/>
        <v>184</v>
      </c>
      <c r="DF17" s="22">
        <v>3</v>
      </c>
      <c r="DG17" s="22">
        <v>181</v>
      </c>
      <c r="DH17" s="22">
        <v>108</v>
      </c>
      <c r="DI17" s="22">
        <v>76</v>
      </c>
      <c r="DJ17" s="57" t="s">
        <v>103</v>
      </c>
      <c r="DK17" s="22">
        <v>28</v>
      </c>
      <c r="DL17" s="22">
        <v>16</v>
      </c>
      <c r="DM17" s="22">
        <v>33</v>
      </c>
      <c r="DN17" s="22">
        <v>52</v>
      </c>
      <c r="DO17" s="22">
        <v>33</v>
      </c>
      <c r="DP17" s="22">
        <v>20</v>
      </c>
      <c r="DQ17" s="22">
        <v>2</v>
      </c>
      <c r="DR17" s="291">
        <f t="shared" si="28"/>
        <v>5.6459036514268181E-2</v>
      </c>
      <c r="DS17" s="24">
        <f t="shared" si="4"/>
        <v>165</v>
      </c>
      <c r="DT17" s="22">
        <v>15</v>
      </c>
      <c r="DU17" s="22">
        <v>150</v>
      </c>
      <c r="DV17" s="22">
        <v>97</v>
      </c>
      <c r="DW17" s="22">
        <v>68</v>
      </c>
      <c r="DX17" s="57" t="s">
        <v>148</v>
      </c>
      <c r="DY17" s="22">
        <v>26</v>
      </c>
      <c r="DZ17" s="22">
        <v>15</v>
      </c>
      <c r="EA17" s="22">
        <v>39</v>
      </c>
      <c r="EB17" s="22">
        <v>42</v>
      </c>
      <c r="EC17" s="22">
        <v>24</v>
      </c>
      <c r="ED17" s="22">
        <v>16</v>
      </c>
      <c r="EE17" s="22">
        <v>3</v>
      </c>
      <c r="EF17" s="291">
        <f t="shared" si="29"/>
        <v>5.0629027308990486E-2</v>
      </c>
      <c r="EG17" s="24">
        <f t="shared" si="5"/>
        <v>360</v>
      </c>
      <c r="EH17" s="22">
        <v>60</v>
      </c>
      <c r="EI17" s="22">
        <v>300</v>
      </c>
      <c r="EJ17" s="22">
        <v>232</v>
      </c>
      <c r="EK17" s="22">
        <v>128</v>
      </c>
      <c r="EL17" s="22" t="s">
        <v>160</v>
      </c>
      <c r="EM17" s="22">
        <v>34</v>
      </c>
      <c r="EN17" s="22">
        <v>21</v>
      </c>
      <c r="EO17" s="22">
        <v>100</v>
      </c>
      <c r="EP17" s="22">
        <v>98</v>
      </c>
      <c r="EQ17" s="22">
        <v>61</v>
      </c>
      <c r="ER17" s="22">
        <v>37</v>
      </c>
      <c r="ES17" s="22">
        <v>9</v>
      </c>
      <c r="ET17" s="291">
        <f t="shared" si="30"/>
        <v>0.1104633323105247</v>
      </c>
      <c r="EU17" s="24">
        <f t="shared" si="6"/>
        <v>781</v>
      </c>
      <c r="EV17" s="22">
        <v>146</v>
      </c>
      <c r="EW17" s="22">
        <v>635</v>
      </c>
      <c r="EX17" s="22">
        <v>471</v>
      </c>
      <c r="EY17" s="22">
        <v>310</v>
      </c>
      <c r="EZ17" s="57" t="s">
        <v>178</v>
      </c>
      <c r="FA17" s="22">
        <v>101</v>
      </c>
      <c r="FB17" s="22">
        <v>69</v>
      </c>
      <c r="FC17" s="22">
        <v>224</v>
      </c>
      <c r="FD17" s="22">
        <v>193</v>
      </c>
      <c r="FE17" s="22">
        <v>107</v>
      </c>
      <c r="FF17" s="22">
        <v>56</v>
      </c>
      <c r="FG17" s="22">
        <v>31</v>
      </c>
      <c r="FH17" s="291">
        <f t="shared" si="31"/>
        <v>0.2396440625958883</v>
      </c>
      <c r="FI17" s="24">
        <f t="shared" si="7"/>
        <v>311</v>
      </c>
      <c r="FJ17" s="22">
        <v>47</v>
      </c>
      <c r="FK17" s="22">
        <v>264</v>
      </c>
      <c r="FL17" s="22">
        <v>174</v>
      </c>
      <c r="FM17" s="22">
        <v>137</v>
      </c>
      <c r="FN17" s="57" t="s">
        <v>193</v>
      </c>
      <c r="FO17" s="22">
        <v>69</v>
      </c>
      <c r="FP17" s="22">
        <v>20</v>
      </c>
      <c r="FQ17" s="22">
        <v>92</v>
      </c>
      <c r="FR17" s="22">
        <v>76</v>
      </c>
      <c r="FS17" s="22">
        <v>35</v>
      </c>
      <c r="FT17" s="22">
        <v>11</v>
      </c>
      <c r="FU17" s="22">
        <v>8</v>
      </c>
      <c r="FV17" s="291">
        <f t="shared" si="32"/>
        <v>9.5428045412703277E-2</v>
      </c>
      <c r="FW17" s="44">
        <f t="shared" si="8"/>
        <v>420</v>
      </c>
      <c r="FX17" s="44">
        <f t="shared" si="9"/>
        <v>2342</v>
      </c>
      <c r="FY17" s="63">
        <f t="shared" si="10"/>
        <v>70.788585455661249</v>
      </c>
      <c r="FZ17" s="63">
        <f t="shared" si="11"/>
        <v>13.961337833691317</v>
      </c>
      <c r="GA17" s="63">
        <f t="shared" si="12"/>
        <v>3.6447126503625702</v>
      </c>
      <c r="GB17" s="11"/>
      <c r="GC17" s="44">
        <f t="shared" si="13"/>
        <v>5.6459036514268179</v>
      </c>
      <c r="GD17" s="210"/>
      <c r="GE17" s="92"/>
      <c r="GF17" s="210"/>
      <c r="GG17" s="211"/>
      <c r="GH17" s="210"/>
      <c r="GI17" s="211"/>
      <c r="GJ17" s="210"/>
      <c r="GK17" s="211"/>
      <c r="GL17" s="92"/>
      <c r="GM17" s="92"/>
      <c r="GN17" s="210"/>
      <c r="GO17" s="211"/>
      <c r="GP17" s="210">
        <f t="shared" si="33"/>
        <v>0</v>
      </c>
      <c r="GQ17" s="211">
        <f t="shared" si="34"/>
        <v>0</v>
      </c>
      <c r="GR17" s="210">
        <f t="shared" si="35"/>
        <v>0</v>
      </c>
      <c r="GS17" s="92"/>
      <c r="GT17" s="211"/>
      <c r="GU17" s="210">
        <f t="shared" si="36"/>
        <v>0</v>
      </c>
      <c r="GV17" s="211">
        <f t="shared" si="37"/>
        <v>0</v>
      </c>
      <c r="GW17" s="210">
        <f t="shared" si="38"/>
        <v>0</v>
      </c>
      <c r="GX17" s="92"/>
      <c r="GY17" s="211"/>
      <c r="GZ17" s="210" t="e">
        <f>#REF!+#REF!</f>
        <v>#REF!</v>
      </c>
      <c r="HA17" s="92"/>
      <c r="HB17" s="92"/>
      <c r="HC17" s="211"/>
      <c r="HD17" s="210">
        <f t="shared" si="39"/>
        <v>0</v>
      </c>
      <c r="HE17" s="92"/>
      <c r="HF17" s="92"/>
      <c r="HG17" s="211"/>
      <c r="HH17" s="210">
        <f t="shared" si="40"/>
        <v>0</v>
      </c>
      <c r="HI17" s="92"/>
      <c r="HJ17" s="211"/>
      <c r="HK17" s="210">
        <f t="shared" si="41"/>
        <v>0</v>
      </c>
      <c r="HL17" s="92"/>
      <c r="HM17" s="211"/>
      <c r="HN17" s="356">
        <v>23</v>
      </c>
      <c r="HO17" s="124"/>
      <c r="HP17" s="124"/>
      <c r="HQ17" s="166"/>
      <c r="HR17" s="96">
        <f t="shared" si="14"/>
        <v>0</v>
      </c>
      <c r="HS17" s="124"/>
      <c r="HT17" s="166"/>
      <c r="HU17" s="96">
        <f t="shared" si="15"/>
        <v>7.0573795642835226E-3</v>
      </c>
      <c r="HV17" s="124"/>
      <c r="HW17" s="166"/>
      <c r="HX17" s="124"/>
      <c r="HY17" s="124"/>
      <c r="HZ17" s="37"/>
      <c r="IA17" s="124"/>
      <c r="IB17" s="37"/>
      <c r="IC17" s="166"/>
      <c r="ID17" s="124"/>
      <c r="IE17" s="166"/>
      <c r="IF17" s="37"/>
      <c r="IG17" s="267"/>
      <c r="IH17" s="11"/>
      <c r="II17" s="37"/>
      <c r="IJ17" s="37"/>
      <c r="IK17" s="564"/>
      <c r="IL17" s="124"/>
      <c r="IM17" s="124"/>
      <c r="IN17" s="124"/>
      <c r="IO17" s="124"/>
      <c r="IP17" s="124"/>
      <c r="IQ17" s="124"/>
      <c r="IR17" s="565"/>
      <c r="IS17" s="124"/>
      <c r="IT17" s="565"/>
      <c r="IU17" s="281">
        <f t="shared" si="43"/>
        <v>6001.1543624161077</v>
      </c>
      <c r="IV17" s="281">
        <f t="shared" si="44"/>
        <v>21.872483221476511</v>
      </c>
      <c r="IW17" s="281">
        <f t="shared" ref="IW17:IW29" si="45">IV17*1000/IU17</f>
        <v>3.6447126503625702</v>
      </c>
      <c r="IX17" s="24">
        <f t="shared" si="42"/>
        <v>0</v>
      </c>
      <c r="IY17" s="22"/>
      <c r="IZ17" s="22"/>
      <c r="JA17" s="22"/>
      <c r="JB17" s="22"/>
      <c r="JC17" s="57"/>
      <c r="JD17" s="22"/>
      <c r="JE17" s="22"/>
      <c r="JF17" s="22"/>
      <c r="JG17" s="22"/>
      <c r="JH17" s="22"/>
      <c r="JI17" s="22"/>
      <c r="JJ17" s="22"/>
      <c r="JK17" s="291">
        <f t="shared" si="16"/>
        <v>0</v>
      </c>
    </row>
    <row r="18" spans="1:271" s="1" customFormat="1" x14ac:dyDescent="0.3">
      <c r="A18" s="11"/>
      <c r="B18" s="3">
        <v>15</v>
      </c>
      <c r="C18" s="286" t="s">
        <v>14</v>
      </c>
      <c r="D18" s="22">
        <v>444730</v>
      </c>
      <c r="E18" s="22">
        <v>122</v>
      </c>
      <c r="F18" s="22">
        <v>558180</v>
      </c>
      <c r="G18" s="22">
        <v>2243</v>
      </c>
      <c r="H18" s="22">
        <v>415</v>
      </c>
      <c r="I18" s="22">
        <f>1471+59</f>
        <v>1530</v>
      </c>
      <c r="J18" s="22">
        <v>277</v>
      </c>
      <c r="K18" s="22">
        <v>786</v>
      </c>
      <c r="L18" s="23">
        <f t="shared" si="17"/>
        <v>1063</v>
      </c>
      <c r="M18" s="22">
        <v>138</v>
      </c>
      <c r="N18" s="22">
        <v>744</v>
      </c>
      <c r="O18" s="23">
        <f t="shared" si="18"/>
        <v>882</v>
      </c>
      <c r="P18" s="22">
        <v>64</v>
      </c>
      <c r="Q18" s="22">
        <v>270</v>
      </c>
      <c r="R18" s="22">
        <v>217</v>
      </c>
      <c r="S18" s="22">
        <v>293</v>
      </c>
      <c r="T18" s="22">
        <v>119</v>
      </c>
      <c r="U18" s="22">
        <v>772</v>
      </c>
      <c r="V18" s="22">
        <v>4</v>
      </c>
      <c r="W18" s="22">
        <v>206</v>
      </c>
      <c r="X18" s="24">
        <f t="shared" si="19"/>
        <v>428</v>
      </c>
      <c r="Y18" s="22">
        <v>30</v>
      </c>
      <c r="Z18" s="22">
        <v>398</v>
      </c>
      <c r="AA18" s="22">
        <v>178</v>
      </c>
      <c r="AB18" s="22">
        <v>250</v>
      </c>
      <c r="AC18" s="57" t="s">
        <v>54</v>
      </c>
      <c r="AD18" s="22">
        <v>39</v>
      </c>
      <c r="AE18" s="22">
        <v>18</v>
      </c>
      <c r="AF18" s="22">
        <v>63</v>
      </c>
      <c r="AG18" s="22">
        <v>109</v>
      </c>
      <c r="AH18" s="22">
        <v>130</v>
      </c>
      <c r="AI18" s="22">
        <v>58</v>
      </c>
      <c r="AJ18" s="22">
        <v>11</v>
      </c>
      <c r="AK18" s="291">
        <f t="shared" si="20"/>
        <v>0.19081587160053501</v>
      </c>
      <c r="AL18" s="24">
        <f t="shared" si="21"/>
        <v>174</v>
      </c>
      <c r="AM18" s="22">
        <v>3</v>
      </c>
      <c r="AN18" s="22">
        <v>171</v>
      </c>
      <c r="AO18" s="22">
        <v>63</v>
      </c>
      <c r="AP18" s="22">
        <v>111</v>
      </c>
      <c r="AQ18" s="57">
        <v>36.76</v>
      </c>
      <c r="AR18" s="22">
        <v>8</v>
      </c>
      <c r="AS18" s="22">
        <v>5</v>
      </c>
      <c r="AT18" s="22">
        <v>22</v>
      </c>
      <c r="AU18" s="22">
        <v>38</v>
      </c>
      <c r="AV18" s="22">
        <v>66</v>
      </c>
      <c r="AW18" s="22">
        <v>30</v>
      </c>
      <c r="AX18" s="22">
        <v>5</v>
      </c>
      <c r="AY18" s="291">
        <f t="shared" si="22"/>
        <v>7.7574676772180121E-2</v>
      </c>
      <c r="AZ18" s="24">
        <f t="shared" si="23"/>
        <v>56</v>
      </c>
      <c r="BA18" s="22">
        <v>3</v>
      </c>
      <c r="BB18" s="22">
        <v>53</v>
      </c>
      <c r="BC18" s="22">
        <v>1</v>
      </c>
      <c r="BD18" s="22">
        <v>28</v>
      </c>
      <c r="BE18" s="22">
        <v>29</v>
      </c>
      <c r="BF18" s="57" t="s">
        <v>64</v>
      </c>
      <c r="BG18" s="27">
        <v>9</v>
      </c>
      <c r="BH18" s="27">
        <v>0</v>
      </c>
      <c r="BI18" s="27">
        <v>1</v>
      </c>
      <c r="BJ18" s="27">
        <v>15</v>
      </c>
      <c r="BK18" s="27">
        <v>20</v>
      </c>
      <c r="BL18" s="27">
        <v>8</v>
      </c>
      <c r="BM18" s="27">
        <v>4</v>
      </c>
      <c r="BN18" s="291">
        <f t="shared" si="24"/>
        <v>2.4966562639322336E-2</v>
      </c>
      <c r="BO18" s="24">
        <f t="shared" si="25"/>
        <v>48</v>
      </c>
      <c r="BP18" s="22">
        <v>14</v>
      </c>
      <c r="BQ18" s="22">
        <v>34</v>
      </c>
      <c r="BR18" s="22">
        <v>43</v>
      </c>
      <c r="BS18" s="22">
        <v>5</v>
      </c>
      <c r="BT18" s="57" t="s">
        <v>80</v>
      </c>
      <c r="BU18" s="22">
        <v>3</v>
      </c>
      <c r="BV18" s="22">
        <v>3</v>
      </c>
      <c r="BW18" s="22">
        <v>8</v>
      </c>
      <c r="BX18" s="22">
        <v>13</v>
      </c>
      <c r="BY18" s="22">
        <v>13</v>
      </c>
      <c r="BZ18" s="22">
        <v>8</v>
      </c>
      <c r="CA18" s="22">
        <v>0</v>
      </c>
      <c r="CB18" s="291">
        <f t="shared" si="26"/>
        <v>2.139991083370486E-2</v>
      </c>
      <c r="CC18" s="24">
        <f t="shared" si="0"/>
        <v>64</v>
      </c>
      <c r="CD18" s="22">
        <v>18</v>
      </c>
      <c r="CE18" s="22">
        <v>46</v>
      </c>
      <c r="CF18" s="22">
        <v>54</v>
      </c>
      <c r="CG18" s="22">
        <v>10</v>
      </c>
      <c r="CH18" s="57" t="s">
        <v>92</v>
      </c>
      <c r="CI18" s="22">
        <v>1</v>
      </c>
      <c r="CJ18" s="22">
        <v>4</v>
      </c>
      <c r="CK18" s="22">
        <v>19</v>
      </c>
      <c r="CL18" s="22">
        <v>16</v>
      </c>
      <c r="CM18" s="22">
        <v>13</v>
      </c>
      <c r="CN18" s="22">
        <v>8</v>
      </c>
      <c r="CO18" s="22">
        <v>3</v>
      </c>
      <c r="CP18" s="291">
        <f t="shared" si="1"/>
        <v>2.8533214444939812E-2</v>
      </c>
      <c r="CQ18" s="24">
        <f t="shared" si="2"/>
        <v>151</v>
      </c>
      <c r="CR18" s="22">
        <v>96</v>
      </c>
      <c r="CS18" s="22">
        <v>55</v>
      </c>
      <c r="CT18" s="22">
        <v>86</v>
      </c>
      <c r="CU18" s="22">
        <v>65</v>
      </c>
      <c r="CV18" s="57" t="s">
        <v>117</v>
      </c>
      <c r="CW18" s="22">
        <v>55</v>
      </c>
      <c r="CX18" s="22">
        <v>25</v>
      </c>
      <c r="CY18" s="22">
        <v>33</v>
      </c>
      <c r="CZ18" s="22">
        <v>22</v>
      </c>
      <c r="DA18" s="22">
        <v>7</v>
      </c>
      <c r="DB18" s="22">
        <v>7</v>
      </c>
      <c r="DC18" s="22">
        <v>2</v>
      </c>
      <c r="DD18" s="291">
        <f t="shared" si="27"/>
        <v>6.7320552831029876E-2</v>
      </c>
      <c r="DE18" s="24">
        <f t="shared" si="3"/>
        <v>116</v>
      </c>
      <c r="DF18" s="22">
        <v>4</v>
      </c>
      <c r="DG18" s="22">
        <v>112</v>
      </c>
      <c r="DH18" s="22">
        <v>58</v>
      </c>
      <c r="DI18" s="22">
        <v>58</v>
      </c>
      <c r="DJ18" s="57" t="s">
        <v>104</v>
      </c>
      <c r="DK18" s="22">
        <v>22</v>
      </c>
      <c r="DL18" s="22">
        <v>8</v>
      </c>
      <c r="DM18" s="22">
        <v>17</v>
      </c>
      <c r="DN18" s="22">
        <v>28</v>
      </c>
      <c r="DO18" s="22">
        <v>31</v>
      </c>
      <c r="DP18" s="22">
        <v>5</v>
      </c>
      <c r="DQ18" s="22">
        <v>5</v>
      </c>
      <c r="DR18" s="291">
        <f t="shared" si="28"/>
        <v>5.1716451181453411E-2</v>
      </c>
      <c r="DS18" s="24">
        <f t="shared" si="4"/>
        <v>113</v>
      </c>
      <c r="DT18" s="22">
        <v>15</v>
      </c>
      <c r="DU18" s="22">
        <v>98</v>
      </c>
      <c r="DV18" s="22">
        <v>63</v>
      </c>
      <c r="DW18" s="22">
        <v>50</v>
      </c>
      <c r="DX18" s="57" t="s">
        <v>149</v>
      </c>
      <c r="DY18" s="22">
        <v>27</v>
      </c>
      <c r="DZ18" s="22">
        <v>17</v>
      </c>
      <c r="EA18" s="22">
        <v>24</v>
      </c>
      <c r="EB18" s="22">
        <v>21</v>
      </c>
      <c r="EC18" s="22">
        <v>14</v>
      </c>
      <c r="ED18" s="22">
        <v>4</v>
      </c>
      <c r="EE18" s="22">
        <v>6</v>
      </c>
      <c r="EF18" s="291">
        <f t="shared" si="29"/>
        <v>5.0378956754346858E-2</v>
      </c>
      <c r="EG18" s="24">
        <f t="shared" si="5"/>
        <v>302</v>
      </c>
      <c r="EH18" s="22">
        <v>52</v>
      </c>
      <c r="EI18" s="22">
        <v>250</v>
      </c>
      <c r="EJ18" s="22">
        <v>179</v>
      </c>
      <c r="EK18" s="22">
        <v>123</v>
      </c>
      <c r="EL18" s="22" t="s">
        <v>162</v>
      </c>
      <c r="EM18" s="22">
        <v>32</v>
      </c>
      <c r="EN18" s="22">
        <v>16</v>
      </c>
      <c r="EO18" s="22">
        <v>81</v>
      </c>
      <c r="EP18" s="22">
        <v>86</v>
      </c>
      <c r="EQ18" s="22">
        <v>52</v>
      </c>
      <c r="ER18" s="22">
        <v>25</v>
      </c>
      <c r="ES18" s="22">
        <v>10</v>
      </c>
      <c r="ET18" s="291">
        <f t="shared" si="30"/>
        <v>0.13464110566205975</v>
      </c>
      <c r="EU18" s="24">
        <f t="shared" si="6"/>
        <v>607</v>
      </c>
      <c r="EV18" s="22">
        <v>113</v>
      </c>
      <c r="EW18" s="22">
        <v>494</v>
      </c>
      <c r="EX18" s="22">
        <v>360</v>
      </c>
      <c r="EY18" s="22">
        <v>247</v>
      </c>
      <c r="EZ18" s="57" t="s">
        <v>179</v>
      </c>
      <c r="FA18" s="22">
        <v>79</v>
      </c>
      <c r="FB18" s="22">
        <v>56</v>
      </c>
      <c r="FC18" s="22">
        <v>179</v>
      </c>
      <c r="FD18" s="22">
        <v>138</v>
      </c>
      <c r="FE18" s="22">
        <v>87</v>
      </c>
      <c r="FF18" s="22">
        <v>45</v>
      </c>
      <c r="FG18" s="22">
        <v>23</v>
      </c>
      <c r="FH18" s="291">
        <f t="shared" si="31"/>
        <v>0.27061970575122601</v>
      </c>
      <c r="FI18" s="24">
        <f t="shared" si="7"/>
        <v>352</v>
      </c>
      <c r="FJ18" s="22">
        <v>50</v>
      </c>
      <c r="FK18" s="22">
        <v>302</v>
      </c>
      <c r="FL18" s="22">
        <v>208</v>
      </c>
      <c r="FM18" s="22">
        <v>144</v>
      </c>
      <c r="FN18" s="57" t="s">
        <v>194</v>
      </c>
      <c r="FO18" s="22">
        <v>64</v>
      </c>
      <c r="FP18" s="22">
        <v>31</v>
      </c>
      <c r="FQ18" s="22">
        <v>89</v>
      </c>
      <c r="FR18" s="22">
        <v>88</v>
      </c>
      <c r="FS18" s="22">
        <v>40</v>
      </c>
      <c r="FT18" s="22">
        <v>27</v>
      </c>
      <c r="FU18" s="22">
        <v>13</v>
      </c>
      <c r="FV18" s="291">
        <f t="shared" si="32"/>
        <v>0.15693267944716896</v>
      </c>
      <c r="FW18" s="44">
        <f t="shared" si="8"/>
        <v>334</v>
      </c>
      <c r="FX18" s="44">
        <f t="shared" si="9"/>
        <v>1611</v>
      </c>
      <c r="FY18" s="63">
        <f t="shared" si="10"/>
        <v>68.212215782434242</v>
      </c>
      <c r="FZ18" s="63">
        <f t="shared" si="11"/>
        <v>18.502006241640661</v>
      </c>
      <c r="GA18" s="63">
        <f t="shared" si="12"/>
        <v>4.018416998100971</v>
      </c>
      <c r="GB18" s="11"/>
      <c r="GC18" s="44">
        <f t="shared" si="13"/>
        <v>5.1716451181453413</v>
      </c>
      <c r="GD18" s="210"/>
      <c r="GE18" s="92"/>
      <c r="GF18" s="210"/>
      <c r="GG18" s="211"/>
      <c r="GH18" s="210"/>
      <c r="GI18" s="211"/>
      <c r="GJ18" s="210"/>
      <c r="GK18" s="211"/>
      <c r="GL18" s="92"/>
      <c r="GM18" s="92"/>
      <c r="GN18" s="210"/>
      <c r="GO18" s="211"/>
      <c r="GP18" s="210">
        <f t="shared" si="33"/>
        <v>0</v>
      </c>
      <c r="GQ18" s="211">
        <f t="shared" si="34"/>
        <v>0</v>
      </c>
      <c r="GR18" s="210">
        <f t="shared" si="35"/>
        <v>0</v>
      </c>
      <c r="GS18" s="92"/>
      <c r="GT18" s="211"/>
      <c r="GU18" s="210">
        <f t="shared" si="36"/>
        <v>0</v>
      </c>
      <c r="GV18" s="211">
        <f t="shared" si="37"/>
        <v>0</v>
      </c>
      <c r="GW18" s="210">
        <f t="shared" si="38"/>
        <v>0</v>
      </c>
      <c r="GX18" s="92"/>
      <c r="GY18" s="211"/>
      <c r="GZ18" s="210" t="e">
        <f>#REF!+#REF!</f>
        <v>#REF!</v>
      </c>
      <c r="HA18" s="92"/>
      <c r="HB18" s="92"/>
      <c r="HC18" s="211"/>
      <c r="HD18" s="210">
        <f t="shared" si="39"/>
        <v>0</v>
      </c>
      <c r="HE18" s="92"/>
      <c r="HF18" s="92"/>
      <c r="HG18" s="211"/>
      <c r="HH18" s="210">
        <f t="shared" si="40"/>
        <v>0</v>
      </c>
      <c r="HI18" s="92"/>
      <c r="HJ18" s="211"/>
      <c r="HK18" s="210">
        <f t="shared" si="41"/>
        <v>0</v>
      </c>
      <c r="HL18" s="92"/>
      <c r="HM18" s="211"/>
      <c r="HN18" s="356">
        <v>42</v>
      </c>
      <c r="HO18" s="124"/>
      <c r="HP18" s="124"/>
      <c r="HQ18" s="166"/>
      <c r="HR18" s="96">
        <f t="shared" si="14"/>
        <v>0</v>
      </c>
      <c r="HS18" s="124"/>
      <c r="HT18" s="166"/>
      <c r="HU18" s="96">
        <f t="shared" si="15"/>
        <v>1.8724921979491754E-2</v>
      </c>
      <c r="HV18" s="124"/>
      <c r="HW18" s="166"/>
      <c r="HX18" s="124"/>
      <c r="HY18" s="124"/>
      <c r="HZ18" s="37"/>
      <c r="IA18" s="124"/>
      <c r="IB18" s="37"/>
      <c r="IC18" s="166"/>
      <c r="ID18" s="124"/>
      <c r="IE18" s="166"/>
      <c r="IF18" s="37"/>
      <c r="IG18" s="267"/>
      <c r="IH18" s="11"/>
      <c r="II18" s="37"/>
      <c r="IJ18" s="37"/>
      <c r="IK18" s="564"/>
      <c r="IL18" s="124"/>
      <c r="IM18" s="124"/>
      <c r="IN18" s="124"/>
      <c r="IO18" s="124"/>
      <c r="IP18" s="124"/>
      <c r="IQ18" s="124"/>
      <c r="IR18" s="565"/>
      <c r="IS18" s="124"/>
      <c r="IT18" s="565"/>
      <c r="IU18" s="281">
        <f t="shared" si="43"/>
        <v>4575.2459016393441</v>
      </c>
      <c r="IV18" s="281">
        <f t="shared" si="44"/>
        <v>18.385245901639344</v>
      </c>
      <c r="IW18" s="281">
        <f t="shared" si="45"/>
        <v>4.018416998100971</v>
      </c>
      <c r="IX18" s="24">
        <f t="shared" si="42"/>
        <v>0</v>
      </c>
      <c r="IY18" s="22"/>
      <c r="IZ18" s="22"/>
      <c r="JA18" s="22"/>
      <c r="JB18" s="22"/>
      <c r="JC18" s="57"/>
      <c r="JD18" s="22"/>
      <c r="JE18" s="22"/>
      <c r="JF18" s="22"/>
      <c r="JG18" s="22"/>
      <c r="JH18" s="22"/>
      <c r="JI18" s="22"/>
      <c r="JJ18" s="22"/>
      <c r="JK18" s="291">
        <f t="shared" si="16"/>
        <v>0</v>
      </c>
    </row>
    <row r="19" spans="1:271" s="1" customFormat="1" x14ac:dyDescent="0.3">
      <c r="A19" s="11"/>
      <c r="B19" s="3">
        <v>16</v>
      </c>
      <c r="C19" s="286" t="s">
        <v>15</v>
      </c>
      <c r="D19" s="22">
        <v>602543</v>
      </c>
      <c r="E19" s="22">
        <v>128</v>
      </c>
      <c r="F19" s="22">
        <v>750499</v>
      </c>
      <c r="G19" s="22">
        <v>3151</v>
      </c>
      <c r="H19" s="22">
        <v>511</v>
      </c>
      <c r="I19" s="22">
        <f>2177+51</f>
        <v>2228</v>
      </c>
      <c r="J19" s="22">
        <v>355</v>
      </c>
      <c r="K19" s="22">
        <v>1139</v>
      </c>
      <c r="L19" s="23">
        <f t="shared" si="17"/>
        <v>1494</v>
      </c>
      <c r="M19" s="22">
        <v>156</v>
      </c>
      <c r="N19" s="22">
        <v>1089</v>
      </c>
      <c r="O19" s="23">
        <f t="shared" ref="O19:O30" si="46">+SUM(M19:N19)</f>
        <v>1245</v>
      </c>
      <c r="P19" s="22">
        <v>80</v>
      </c>
      <c r="Q19" s="22">
        <v>435</v>
      </c>
      <c r="R19" s="22">
        <v>266</v>
      </c>
      <c r="S19" s="22">
        <v>440</v>
      </c>
      <c r="T19" s="22">
        <v>131</v>
      </c>
      <c r="U19" s="22">
        <v>1077</v>
      </c>
      <c r="V19" s="22">
        <v>3</v>
      </c>
      <c r="W19" s="22">
        <v>307</v>
      </c>
      <c r="X19" s="24">
        <f t="shared" si="19"/>
        <v>490</v>
      </c>
      <c r="Y19" s="22">
        <v>24</v>
      </c>
      <c r="Z19" s="22">
        <v>466</v>
      </c>
      <c r="AA19" s="22">
        <v>216</v>
      </c>
      <c r="AB19" s="22">
        <v>274</v>
      </c>
      <c r="AC19" s="57" t="s">
        <v>55</v>
      </c>
      <c r="AD19" s="22">
        <v>36</v>
      </c>
      <c r="AE19" s="22">
        <v>14</v>
      </c>
      <c r="AF19" s="22">
        <v>76</v>
      </c>
      <c r="AG19" s="22">
        <v>120</v>
      </c>
      <c r="AH19" s="22">
        <v>162</v>
      </c>
      <c r="AI19" s="22">
        <v>62</v>
      </c>
      <c r="AJ19" s="22">
        <v>20</v>
      </c>
      <c r="AK19" s="291">
        <f t="shared" si="20"/>
        <v>0.15550618851158363</v>
      </c>
      <c r="AL19" s="24">
        <f t="shared" si="21"/>
        <v>198</v>
      </c>
      <c r="AM19" s="22">
        <v>2</v>
      </c>
      <c r="AN19" s="22">
        <v>196</v>
      </c>
      <c r="AO19" s="22">
        <v>73</v>
      </c>
      <c r="AP19" s="22">
        <v>125</v>
      </c>
      <c r="AQ19" s="57">
        <v>40</v>
      </c>
      <c r="AR19" s="22">
        <v>9</v>
      </c>
      <c r="AS19" s="22">
        <v>6</v>
      </c>
      <c r="AT19" s="22">
        <v>26</v>
      </c>
      <c r="AU19" s="22">
        <v>46</v>
      </c>
      <c r="AV19" s="22">
        <v>75</v>
      </c>
      <c r="AW19" s="22">
        <v>27</v>
      </c>
      <c r="AX19" s="22">
        <v>9</v>
      </c>
      <c r="AY19" s="291">
        <f t="shared" si="22"/>
        <v>6.2837194541415425E-2</v>
      </c>
      <c r="AZ19" s="24">
        <f t="shared" si="23"/>
        <v>75</v>
      </c>
      <c r="BA19" s="22">
        <v>2</v>
      </c>
      <c r="BB19" s="22">
        <v>73</v>
      </c>
      <c r="BC19" s="22">
        <v>1</v>
      </c>
      <c r="BD19" s="22">
        <v>35</v>
      </c>
      <c r="BE19" s="22">
        <v>41</v>
      </c>
      <c r="BF19" s="57" t="s">
        <v>65</v>
      </c>
      <c r="BG19" s="27">
        <v>8</v>
      </c>
      <c r="BH19" s="27">
        <v>1</v>
      </c>
      <c r="BI19" s="27">
        <v>6</v>
      </c>
      <c r="BJ19" s="27">
        <v>25</v>
      </c>
      <c r="BK19" s="27">
        <v>22</v>
      </c>
      <c r="BL19" s="27">
        <v>11</v>
      </c>
      <c r="BM19" s="27">
        <v>3</v>
      </c>
      <c r="BN19" s="291">
        <f t="shared" si="24"/>
        <v>2.3801967629324024E-2</v>
      </c>
      <c r="BO19" s="24">
        <f t="shared" si="25"/>
        <v>70</v>
      </c>
      <c r="BP19" s="22">
        <v>16</v>
      </c>
      <c r="BQ19" s="22">
        <v>54</v>
      </c>
      <c r="BR19" s="22">
        <v>60</v>
      </c>
      <c r="BS19" s="22">
        <v>10</v>
      </c>
      <c r="BT19" s="57" t="s">
        <v>81</v>
      </c>
      <c r="BU19" s="22">
        <v>0</v>
      </c>
      <c r="BV19" s="22">
        <v>4</v>
      </c>
      <c r="BW19" s="22">
        <v>20</v>
      </c>
      <c r="BX19" s="22">
        <v>21</v>
      </c>
      <c r="BY19" s="22">
        <v>15</v>
      </c>
      <c r="BZ19" s="22">
        <v>7</v>
      </c>
      <c r="CA19" s="22">
        <v>3</v>
      </c>
      <c r="CB19" s="291">
        <f t="shared" si="26"/>
        <v>2.221516978736909E-2</v>
      </c>
      <c r="CC19" s="24">
        <f t="shared" si="0"/>
        <v>71</v>
      </c>
      <c r="CD19" s="22">
        <v>11</v>
      </c>
      <c r="CE19" s="22">
        <v>60</v>
      </c>
      <c r="CF19" s="22">
        <v>62</v>
      </c>
      <c r="CG19" s="22">
        <v>9</v>
      </c>
      <c r="CH19" s="57">
        <v>44</v>
      </c>
      <c r="CI19" s="22">
        <v>2</v>
      </c>
      <c r="CJ19" s="22">
        <v>2</v>
      </c>
      <c r="CK19" s="22">
        <v>18</v>
      </c>
      <c r="CL19" s="22">
        <v>24</v>
      </c>
      <c r="CM19" s="22">
        <v>15</v>
      </c>
      <c r="CN19" s="22">
        <v>6</v>
      </c>
      <c r="CO19" s="22">
        <v>4</v>
      </c>
      <c r="CP19" s="291">
        <f t="shared" si="1"/>
        <v>2.2532529355760077E-2</v>
      </c>
      <c r="CQ19" s="24">
        <f t="shared" si="2"/>
        <v>192</v>
      </c>
      <c r="CR19" s="22">
        <v>108</v>
      </c>
      <c r="CS19" s="22">
        <v>84</v>
      </c>
      <c r="CT19" s="22">
        <v>104</v>
      </c>
      <c r="CU19" s="22">
        <v>88</v>
      </c>
      <c r="CV19" s="57" t="s">
        <v>116</v>
      </c>
      <c r="CW19" s="22">
        <v>68</v>
      </c>
      <c r="CX19" s="22">
        <v>17</v>
      </c>
      <c r="CY19" s="22">
        <v>50</v>
      </c>
      <c r="CZ19" s="22">
        <v>28</v>
      </c>
      <c r="DA19" s="22">
        <v>21</v>
      </c>
      <c r="DB19" s="22">
        <v>5</v>
      </c>
      <c r="DC19" s="22">
        <v>3</v>
      </c>
      <c r="DD19" s="291">
        <f t="shared" si="27"/>
        <v>6.0933037131069505E-2</v>
      </c>
      <c r="DE19" s="24">
        <f t="shared" si="3"/>
        <v>185</v>
      </c>
      <c r="DF19" s="22">
        <v>3</v>
      </c>
      <c r="DG19" s="22">
        <v>182</v>
      </c>
      <c r="DH19" s="22">
        <v>102</v>
      </c>
      <c r="DI19" s="22">
        <v>83</v>
      </c>
      <c r="DJ19" s="57" t="s">
        <v>105</v>
      </c>
      <c r="DK19" s="22">
        <v>37</v>
      </c>
      <c r="DL19" s="22">
        <v>20</v>
      </c>
      <c r="DM19" s="22">
        <v>31</v>
      </c>
      <c r="DN19" s="22">
        <v>35</v>
      </c>
      <c r="DO19" s="22">
        <v>39</v>
      </c>
      <c r="DP19" s="22">
        <v>19</v>
      </c>
      <c r="DQ19" s="22">
        <v>4</v>
      </c>
      <c r="DR19" s="291">
        <f t="shared" si="28"/>
        <v>5.8711520152332594E-2</v>
      </c>
      <c r="DS19" s="24">
        <f t="shared" si="4"/>
        <v>165</v>
      </c>
      <c r="DT19" s="22">
        <v>15</v>
      </c>
      <c r="DU19" s="22">
        <v>150</v>
      </c>
      <c r="DV19" s="22">
        <v>99</v>
      </c>
      <c r="DW19" s="22">
        <v>66</v>
      </c>
      <c r="DX19" s="57" t="s">
        <v>150</v>
      </c>
      <c r="DY19" s="22">
        <v>30</v>
      </c>
      <c r="DZ19" s="22">
        <v>19</v>
      </c>
      <c r="EA19" s="22">
        <v>33</v>
      </c>
      <c r="EB19" s="22">
        <v>35</v>
      </c>
      <c r="EC19" s="22">
        <v>27</v>
      </c>
      <c r="ED19" s="22">
        <v>16</v>
      </c>
      <c r="EE19" s="22">
        <v>5</v>
      </c>
      <c r="EF19" s="291">
        <f t="shared" si="29"/>
        <v>5.2364328784512852E-2</v>
      </c>
      <c r="EG19" s="24">
        <f t="shared" si="5"/>
        <v>463</v>
      </c>
      <c r="EH19" s="22">
        <v>82</v>
      </c>
      <c r="EI19" s="22">
        <v>381</v>
      </c>
      <c r="EJ19" s="22">
        <v>272</v>
      </c>
      <c r="EK19" s="22">
        <v>191</v>
      </c>
      <c r="EL19" s="22" t="s">
        <v>163</v>
      </c>
      <c r="EM19" s="22">
        <v>55</v>
      </c>
      <c r="EN19" s="22">
        <v>34</v>
      </c>
      <c r="EO19" s="22">
        <v>112</v>
      </c>
      <c r="EP19" s="22">
        <v>119</v>
      </c>
      <c r="EQ19" s="22">
        <v>70</v>
      </c>
      <c r="ER19" s="22">
        <v>46</v>
      </c>
      <c r="ES19" s="22">
        <v>27</v>
      </c>
      <c r="ET19" s="291">
        <f t="shared" si="30"/>
        <v>0.14693748016502697</v>
      </c>
      <c r="EU19" s="24">
        <f t="shared" si="6"/>
        <v>851</v>
      </c>
      <c r="EV19" s="22">
        <v>152</v>
      </c>
      <c r="EW19" s="22">
        <v>699</v>
      </c>
      <c r="EX19" s="22">
        <v>518</v>
      </c>
      <c r="EY19" s="22">
        <v>333</v>
      </c>
      <c r="EZ19" s="57" t="s">
        <v>180</v>
      </c>
      <c r="FA19" s="22">
        <v>140</v>
      </c>
      <c r="FB19" s="22">
        <v>70</v>
      </c>
      <c r="FC19" s="22">
        <v>225</v>
      </c>
      <c r="FD19" s="22">
        <v>187</v>
      </c>
      <c r="FE19" s="22">
        <v>126</v>
      </c>
      <c r="FF19" s="22">
        <v>67</v>
      </c>
      <c r="FG19" s="22">
        <v>36</v>
      </c>
      <c r="FH19" s="291">
        <f t="shared" si="31"/>
        <v>0.27007299270072993</v>
      </c>
      <c r="FI19" s="24">
        <f t="shared" si="7"/>
        <v>522</v>
      </c>
      <c r="FJ19" s="22">
        <v>68</v>
      </c>
      <c r="FK19" s="22">
        <v>454</v>
      </c>
      <c r="FL19" s="22">
        <v>342</v>
      </c>
      <c r="FM19" s="22">
        <v>254</v>
      </c>
      <c r="FN19" s="57" t="s">
        <v>195</v>
      </c>
      <c r="FO19" s="22">
        <v>130</v>
      </c>
      <c r="FP19" s="22">
        <v>31</v>
      </c>
      <c r="FQ19" s="22">
        <v>141</v>
      </c>
      <c r="FR19" s="22">
        <v>121</v>
      </c>
      <c r="FS19" s="22">
        <v>109</v>
      </c>
      <c r="FT19" s="22">
        <v>42</v>
      </c>
      <c r="FU19" s="22">
        <v>22</v>
      </c>
      <c r="FV19" s="291">
        <f t="shared" si="32"/>
        <v>0.1656616947000952</v>
      </c>
      <c r="FW19" s="44">
        <f t="shared" si="8"/>
        <v>515</v>
      </c>
      <c r="FX19" s="44">
        <f t="shared" si="9"/>
        <v>2224</v>
      </c>
      <c r="FY19" s="63">
        <f t="shared" si="10"/>
        <v>70.707711837511894</v>
      </c>
      <c r="FZ19" s="63">
        <f t="shared" si="11"/>
        <v>16.217073944779436</v>
      </c>
      <c r="GA19" s="63">
        <f t="shared" si="12"/>
        <v>4.1985399047833507</v>
      </c>
      <c r="GB19" s="11"/>
      <c r="GC19" s="44">
        <f t="shared" si="13"/>
        <v>5.8711520152332595</v>
      </c>
      <c r="GD19" s="210"/>
      <c r="GE19" s="92"/>
      <c r="GF19" s="210"/>
      <c r="GG19" s="211"/>
      <c r="GH19" s="210"/>
      <c r="GI19" s="211"/>
      <c r="GJ19" s="210"/>
      <c r="GK19" s="211"/>
      <c r="GL19" s="92"/>
      <c r="GM19" s="92"/>
      <c r="GN19" s="210"/>
      <c r="GO19" s="211"/>
      <c r="GP19" s="210">
        <f t="shared" si="33"/>
        <v>0</v>
      </c>
      <c r="GQ19" s="211">
        <f t="shared" si="34"/>
        <v>0</v>
      </c>
      <c r="GR19" s="210">
        <f t="shared" si="35"/>
        <v>0</v>
      </c>
      <c r="GS19" s="92"/>
      <c r="GT19" s="211"/>
      <c r="GU19" s="210">
        <f t="shared" si="36"/>
        <v>0</v>
      </c>
      <c r="GV19" s="211">
        <f t="shared" si="37"/>
        <v>0</v>
      </c>
      <c r="GW19" s="210">
        <f t="shared" si="38"/>
        <v>0</v>
      </c>
      <c r="GX19" s="92"/>
      <c r="GY19" s="211"/>
      <c r="GZ19" s="210" t="e">
        <f>#REF!+#REF!</f>
        <v>#REF!</v>
      </c>
      <c r="HA19" s="92"/>
      <c r="HB19" s="92"/>
      <c r="HC19" s="211"/>
      <c r="HD19" s="210">
        <f t="shared" si="39"/>
        <v>0</v>
      </c>
      <c r="HE19" s="92"/>
      <c r="HF19" s="92"/>
      <c r="HG19" s="211"/>
      <c r="HH19" s="210">
        <f t="shared" si="40"/>
        <v>0</v>
      </c>
      <c r="HI19" s="92"/>
      <c r="HJ19" s="211"/>
      <c r="HK19" s="210">
        <f t="shared" si="41"/>
        <v>0</v>
      </c>
      <c r="HL19" s="92"/>
      <c r="HM19" s="211"/>
      <c r="HN19" s="356">
        <v>44</v>
      </c>
      <c r="HO19" s="124"/>
      <c r="HP19" s="124"/>
      <c r="HQ19" s="166"/>
      <c r="HR19" s="96">
        <f t="shared" si="14"/>
        <v>0</v>
      </c>
      <c r="HS19" s="124"/>
      <c r="HT19" s="166"/>
      <c r="HU19" s="96">
        <f t="shared" si="15"/>
        <v>1.3963821009203427E-2</v>
      </c>
      <c r="HV19" s="124"/>
      <c r="HW19" s="166"/>
      <c r="HX19" s="124"/>
      <c r="HY19" s="124"/>
      <c r="HZ19" s="37"/>
      <c r="IA19" s="124"/>
      <c r="IB19" s="37"/>
      <c r="IC19" s="166"/>
      <c r="ID19" s="124"/>
      <c r="IE19" s="166"/>
      <c r="IF19" s="37"/>
      <c r="IG19" s="267"/>
      <c r="IH19" s="11"/>
      <c r="II19" s="37"/>
      <c r="IJ19" s="37"/>
      <c r="IK19" s="564"/>
      <c r="IL19" s="124"/>
      <c r="IM19" s="124"/>
      <c r="IN19" s="124"/>
      <c r="IO19" s="124"/>
      <c r="IP19" s="124"/>
      <c r="IQ19" s="124"/>
      <c r="IR19" s="565"/>
      <c r="IS19" s="124"/>
      <c r="IT19" s="565"/>
      <c r="IU19" s="281">
        <f t="shared" si="43"/>
        <v>5863.2734375</v>
      </c>
      <c r="IV19" s="281">
        <f t="shared" si="44"/>
        <v>24.6171875</v>
      </c>
      <c r="IW19" s="281">
        <f t="shared" si="45"/>
        <v>4.1985399047833507</v>
      </c>
      <c r="IX19" s="24">
        <f t="shared" si="42"/>
        <v>0</v>
      </c>
      <c r="IY19" s="22"/>
      <c r="IZ19" s="22"/>
      <c r="JA19" s="22"/>
      <c r="JB19" s="22"/>
      <c r="JC19" s="57"/>
      <c r="JD19" s="22"/>
      <c r="JE19" s="22"/>
      <c r="JF19" s="22"/>
      <c r="JG19" s="22"/>
      <c r="JH19" s="22"/>
      <c r="JI19" s="22"/>
      <c r="JJ19" s="22"/>
      <c r="JK19" s="291">
        <f t="shared" si="16"/>
        <v>0</v>
      </c>
    </row>
    <row r="20" spans="1:271" s="1" customFormat="1" x14ac:dyDescent="0.3">
      <c r="A20" s="11"/>
      <c r="B20" s="3">
        <v>17</v>
      </c>
      <c r="C20" s="286" t="s">
        <v>196</v>
      </c>
      <c r="D20" s="22">
        <v>612990</v>
      </c>
      <c r="E20" s="22">
        <v>149</v>
      </c>
      <c r="F20" s="22">
        <v>812336</v>
      </c>
      <c r="G20" s="22">
        <v>2777</v>
      </c>
      <c r="H20" s="22">
        <v>301</v>
      </c>
      <c r="I20" s="22">
        <v>2328</v>
      </c>
      <c r="J20" s="22">
        <v>210</v>
      </c>
      <c r="K20" s="22">
        <v>1193</v>
      </c>
      <c r="L20" s="23">
        <f t="shared" si="17"/>
        <v>1403</v>
      </c>
      <c r="M20" s="22">
        <v>91</v>
      </c>
      <c r="N20" s="22">
        <v>1128</v>
      </c>
      <c r="O20" s="23">
        <f t="shared" si="46"/>
        <v>1219</v>
      </c>
      <c r="P20" s="22">
        <v>44</v>
      </c>
      <c r="Q20" s="22">
        <v>428</v>
      </c>
      <c r="R20" s="22">
        <v>163</v>
      </c>
      <c r="S20" s="22">
        <v>446</v>
      </c>
      <c r="T20" s="22">
        <v>96</v>
      </c>
      <c r="U20" s="22">
        <v>1110</v>
      </c>
      <c r="V20" s="22">
        <v>2</v>
      </c>
      <c r="W20" s="22">
        <v>395</v>
      </c>
      <c r="X20" s="24">
        <f t="shared" si="19"/>
        <v>737</v>
      </c>
      <c r="Y20" s="22">
        <v>27</v>
      </c>
      <c r="Z20" s="22">
        <v>710</v>
      </c>
      <c r="AA20" s="22">
        <v>302</v>
      </c>
      <c r="AB20" s="22">
        <v>445</v>
      </c>
      <c r="AC20" s="57" t="s">
        <v>198</v>
      </c>
      <c r="AD20" s="22">
        <v>104</v>
      </c>
      <c r="AE20" s="22">
        <v>32</v>
      </c>
      <c r="AF20" s="22">
        <v>102</v>
      </c>
      <c r="AG20" s="22">
        <v>179</v>
      </c>
      <c r="AH20" s="22">
        <v>180</v>
      </c>
      <c r="AI20" s="22">
        <v>112</v>
      </c>
      <c r="AJ20" s="22">
        <v>35</v>
      </c>
      <c r="AK20" s="291">
        <f t="shared" si="20"/>
        <v>0.26539431040691391</v>
      </c>
      <c r="AL20" s="24">
        <f t="shared" si="21"/>
        <v>251</v>
      </c>
      <c r="AM20" s="22">
        <v>2</v>
      </c>
      <c r="AN20" s="22">
        <v>249</v>
      </c>
      <c r="AO20" s="22">
        <v>86</v>
      </c>
      <c r="AP20" s="22">
        <v>170</v>
      </c>
      <c r="AQ20" s="57">
        <v>38.979999999999997</v>
      </c>
      <c r="AR20" s="22">
        <v>14</v>
      </c>
      <c r="AS20" s="22">
        <v>10</v>
      </c>
      <c r="AT20" s="22">
        <v>36</v>
      </c>
      <c r="AU20" s="22">
        <v>62</v>
      </c>
      <c r="AV20" s="22">
        <v>71</v>
      </c>
      <c r="AW20" s="22">
        <v>52</v>
      </c>
      <c r="AX20" s="22">
        <v>10</v>
      </c>
      <c r="AY20" s="291">
        <f t="shared" si="22"/>
        <v>9.0385307886208133E-2</v>
      </c>
      <c r="AZ20" s="24">
        <f t="shared" si="23"/>
        <v>113</v>
      </c>
      <c r="BA20" s="28">
        <v>3</v>
      </c>
      <c r="BB20" s="28">
        <v>110</v>
      </c>
      <c r="BC20" s="22"/>
      <c r="BD20" s="28">
        <v>49</v>
      </c>
      <c r="BE20" s="28">
        <v>73</v>
      </c>
      <c r="BF20" s="58">
        <v>37.92</v>
      </c>
      <c r="BG20" s="28">
        <v>14</v>
      </c>
      <c r="BH20" s="28">
        <v>4</v>
      </c>
      <c r="BI20" s="28">
        <v>16</v>
      </c>
      <c r="BJ20" s="28">
        <v>27</v>
      </c>
      <c r="BK20" s="28">
        <v>31</v>
      </c>
      <c r="BL20" s="28">
        <v>19</v>
      </c>
      <c r="BM20" s="28">
        <v>10</v>
      </c>
      <c r="BN20" s="291">
        <f t="shared" si="24"/>
        <v>4.0691393590205259E-2</v>
      </c>
      <c r="BO20" s="24">
        <f t="shared" si="25"/>
        <v>80</v>
      </c>
      <c r="BP20" s="28">
        <v>12</v>
      </c>
      <c r="BQ20" s="28">
        <v>68</v>
      </c>
      <c r="BR20" s="28">
        <v>78</v>
      </c>
      <c r="BS20" s="28">
        <v>12</v>
      </c>
      <c r="BT20" s="58">
        <v>38.700000000000003</v>
      </c>
      <c r="BU20" s="28">
        <v>3</v>
      </c>
      <c r="BV20" s="28">
        <v>2</v>
      </c>
      <c r="BW20" s="28">
        <v>13</v>
      </c>
      <c r="BX20" s="28">
        <v>31</v>
      </c>
      <c r="BY20" s="28">
        <v>25</v>
      </c>
      <c r="BZ20" s="28">
        <v>11</v>
      </c>
      <c r="CA20" s="28">
        <v>5</v>
      </c>
      <c r="CB20" s="291">
        <f t="shared" si="26"/>
        <v>2.8808066258552395E-2</v>
      </c>
      <c r="CC20" s="24">
        <f t="shared" si="0"/>
        <v>51</v>
      </c>
      <c r="CD20" s="28">
        <v>9</v>
      </c>
      <c r="CE20" s="28">
        <v>42</v>
      </c>
      <c r="CF20" s="28">
        <v>49</v>
      </c>
      <c r="CG20" s="28">
        <v>7</v>
      </c>
      <c r="CH20" s="58">
        <v>39.1</v>
      </c>
      <c r="CI20" s="28">
        <v>0</v>
      </c>
      <c r="CJ20" s="28">
        <v>2</v>
      </c>
      <c r="CK20" s="28">
        <v>13</v>
      </c>
      <c r="CL20" s="28">
        <v>12</v>
      </c>
      <c r="CM20" s="28">
        <v>17</v>
      </c>
      <c r="CN20" s="28">
        <v>9</v>
      </c>
      <c r="CO20" s="28">
        <v>3</v>
      </c>
      <c r="CP20" s="291">
        <f t="shared" si="1"/>
        <v>1.8365142239827152E-2</v>
      </c>
      <c r="CQ20" s="24">
        <f t="shared" si="2"/>
        <v>128</v>
      </c>
      <c r="CR20" s="28">
        <v>53</v>
      </c>
      <c r="CS20" s="28">
        <v>75</v>
      </c>
      <c r="CT20" s="28">
        <v>64</v>
      </c>
      <c r="CU20" s="28">
        <v>65</v>
      </c>
      <c r="CV20" s="58">
        <v>27.2</v>
      </c>
      <c r="CW20" s="28">
        <v>40</v>
      </c>
      <c r="CX20" s="28">
        <v>18</v>
      </c>
      <c r="CY20" s="28">
        <v>24</v>
      </c>
      <c r="CZ20" s="28">
        <v>17</v>
      </c>
      <c r="DA20" s="28">
        <v>15</v>
      </c>
      <c r="DB20" s="28">
        <v>8</v>
      </c>
      <c r="DC20" s="28">
        <v>7</v>
      </c>
      <c r="DD20" s="291">
        <f t="shared" si="27"/>
        <v>4.6092906013683835E-2</v>
      </c>
      <c r="DE20" s="24">
        <f t="shared" si="3"/>
        <v>138</v>
      </c>
      <c r="DF20" s="97">
        <v>3</v>
      </c>
      <c r="DG20" s="97">
        <v>135</v>
      </c>
      <c r="DH20" s="98">
        <v>23</v>
      </c>
      <c r="DI20" s="98">
        <v>19</v>
      </c>
      <c r="DJ20" s="99">
        <v>29.74</v>
      </c>
      <c r="DK20" s="98">
        <v>8</v>
      </c>
      <c r="DL20" s="98">
        <v>7</v>
      </c>
      <c r="DM20" s="98">
        <v>6</v>
      </c>
      <c r="DN20" s="98">
        <v>11</v>
      </c>
      <c r="DO20" s="98">
        <v>5</v>
      </c>
      <c r="DP20" s="98">
        <v>4</v>
      </c>
      <c r="DQ20" s="98">
        <v>1</v>
      </c>
      <c r="DR20" s="291">
        <f t="shared" si="28"/>
        <v>4.9693914296002881E-2</v>
      </c>
      <c r="DS20" s="24">
        <f t="shared" si="4"/>
        <v>146</v>
      </c>
      <c r="DT20" s="28">
        <v>13</v>
      </c>
      <c r="DU20" s="28">
        <v>133</v>
      </c>
      <c r="DV20" s="28">
        <v>26</v>
      </c>
      <c r="DW20" s="28">
        <v>21</v>
      </c>
      <c r="DX20" s="58">
        <v>30.36</v>
      </c>
      <c r="DY20" s="28">
        <v>9</v>
      </c>
      <c r="DZ20" s="28">
        <v>4</v>
      </c>
      <c r="EA20" s="28">
        <v>9</v>
      </c>
      <c r="EB20" s="28">
        <v>12</v>
      </c>
      <c r="EC20" s="28">
        <v>8</v>
      </c>
      <c r="ED20" s="28">
        <v>5</v>
      </c>
      <c r="EE20" s="28">
        <v>0</v>
      </c>
      <c r="EF20" s="291">
        <f t="shared" si="29"/>
        <v>5.2574720921858123E-2</v>
      </c>
      <c r="EG20" s="24">
        <f t="shared" si="5"/>
        <v>301</v>
      </c>
      <c r="EH20" s="28">
        <v>62</v>
      </c>
      <c r="EI20" s="28">
        <v>239</v>
      </c>
      <c r="EJ20" s="28">
        <v>217</v>
      </c>
      <c r="EK20" s="28">
        <v>127</v>
      </c>
      <c r="EL20" s="58">
        <v>36.869999999999997</v>
      </c>
      <c r="EM20" s="28">
        <v>48</v>
      </c>
      <c r="EN20" s="28">
        <v>15</v>
      </c>
      <c r="EO20" s="28">
        <v>66</v>
      </c>
      <c r="EP20" s="28">
        <v>106</v>
      </c>
      <c r="EQ20" s="28">
        <v>67</v>
      </c>
      <c r="ER20" s="28">
        <v>27</v>
      </c>
      <c r="ES20" s="28">
        <v>14</v>
      </c>
      <c r="ET20" s="291">
        <f t="shared" si="30"/>
        <v>0.10839034929780339</v>
      </c>
      <c r="EU20" s="24">
        <f t="shared" si="6"/>
        <v>459</v>
      </c>
      <c r="EV20" s="28">
        <v>65</v>
      </c>
      <c r="EW20" s="28">
        <v>394</v>
      </c>
      <c r="EX20" s="28">
        <v>314</v>
      </c>
      <c r="EY20" s="28">
        <v>218</v>
      </c>
      <c r="EZ20" s="58">
        <v>33.83</v>
      </c>
      <c r="FA20" s="28">
        <v>77</v>
      </c>
      <c r="FB20" s="28">
        <v>39</v>
      </c>
      <c r="FC20" s="28">
        <v>84</v>
      </c>
      <c r="FD20" s="28">
        <v>141</v>
      </c>
      <c r="FE20" s="28">
        <v>105</v>
      </c>
      <c r="FF20" s="28">
        <v>63</v>
      </c>
      <c r="FG20" s="28">
        <v>22</v>
      </c>
      <c r="FH20" s="291">
        <f t="shared" si="31"/>
        <v>0.16528628015844438</v>
      </c>
      <c r="FI20" s="24">
        <f t="shared" si="7"/>
        <v>383</v>
      </c>
      <c r="FJ20" s="28">
        <v>40</v>
      </c>
      <c r="FK20" s="28">
        <v>343</v>
      </c>
      <c r="FL20" s="28">
        <v>253</v>
      </c>
      <c r="FM20" s="28">
        <v>164</v>
      </c>
      <c r="FN20" s="58">
        <v>36.32</v>
      </c>
      <c r="FO20" s="28">
        <v>78</v>
      </c>
      <c r="FP20" s="28">
        <v>27</v>
      </c>
      <c r="FQ20" s="28">
        <v>68</v>
      </c>
      <c r="FR20" s="28">
        <v>77</v>
      </c>
      <c r="FS20" s="28">
        <v>89</v>
      </c>
      <c r="FT20" s="28">
        <v>58</v>
      </c>
      <c r="FU20" s="28">
        <v>19</v>
      </c>
      <c r="FV20" s="291">
        <f t="shared" si="32"/>
        <v>0.13791861721281959</v>
      </c>
      <c r="FW20" s="44">
        <f t="shared" si="8"/>
        <v>472</v>
      </c>
      <c r="FX20" s="44">
        <f t="shared" si="9"/>
        <v>2212</v>
      </c>
      <c r="FY20" s="63">
        <f t="shared" si="10"/>
        <v>83.831472812387474</v>
      </c>
      <c r="FZ20" s="63">
        <f t="shared" si="11"/>
        <v>10.839034929780338</v>
      </c>
      <c r="GA20" s="63">
        <f t="shared" si="12"/>
        <v>3.4185361722243011</v>
      </c>
      <c r="GB20" s="11"/>
      <c r="GC20" s="44">
        <f t="shared" si="13"/>
        <v>4.9693914296002877</v>
      </c>
      <c r="GD20" s="210"/>
      <c r="GE20" s="92"/>
      <c r="GF20" s="210"/>
      <c r="GG20" s="211"/>
      <c r="GH20" s="210"/>
      <c r="GI20" s="211"/>
      <c r="GJ20" s="210"/>
      <c r="GK20" s="211"/>
      <c r="GL20" s="92"/>
      <c r="GM20" s="92"/>
      <c r="GN20" s="210"/>
      <c r="GO20" s="211"/>
      <c r="GP20" s="210">
        <f t="shared" si="33"/>
        <v>0</v>
      </c>
      <c r="GQ20" s="211">
        <f t="shared" si="34"/>
        <v>0</v>
      </c>
      <c r="GR20" s="210">
        <f t="shared" si="35"/>
        <v>0</v>
      </c>
      <c r="GS20" s="92"/>
      <c r="GT20" s="211"/>
      <c r="GU20" s="210">
        <f t="shared" si="36"/>
        <v>0</v>
      </c>
      <c r="GV20" s="211">
        <f t="shared" si="37"/>
        <v>0</v>
      </c>
      <c r="GW20" s="210">
        <f t="shared" si="38"/>
        <v>0</v>
      </c>
      <c r="GX20" s="92"/>
      <c r="GY20" s="211"/>
      <c r="GZ20" s="210" t="e">
        <f>#REF!+#REF!</f>
        <v>#REF!</v>
      </c>
      <c r="HA20" s="92"/>
      <c r="HB20" s="92"/>
      <c r="HC20" s="211"/>
      <c r="HD20" s="210">
        <f t="shared" si="39"/>
        <v>0</v>
      </c>
      <c r="HE20" s="92"/>
      <c r="HF20" s="92"/>
      <c r="HG20" s="211"/>
      <c r="HH20" s="210">
        <f t="shared" si="40"/>
        <v>0</v>
      </c>
      <c r="HI20" s="92"/>
      <c r="HJ20" s="211"/>
      <c r="HK20" s="210">
        <f t="shared" si="41"/>
        <v>0</v>
      </c>
      <c r="HL20" s="92"/>
      <c r="HM20" s="211"/>
      <c r="HN20" s="353">
        <v>34</v>
      </c>
      <c r="HO20" s="169"/>
      <c r="HP20" s="169"/>
      <c r="HQ20" s="170"/>
      <c r="HR20" s="96">
        <f t="shared" si="14"/>
        <v>0</v>
      </c>
      <c r="HS20" s="169"/>
      <c r="HT20" s="170"/>
      <c r="HU20" s="96">
        <f t="shared" si="15"/>
        <v>1.2243428159884768E-2</v>
      </c>
      <c r="HV20" s="169"/>
      <c r="HW20" s="170"/>
      <c r="HX20" s="169"/>
      <c r="HY20" s="169"/>
      <c r="HZ20" s="257"/>
      <c r="IA20" s="169"/>
      <c r="IB20" s="257"/>
      <c r="IC20" s="170"/>
      <c r="ID20" s="169"/>
      <c r="IE20" s="170"/>
      <c r="IF20" s="257"/>
      <c r="IG20" s="269"/>
      <c r="IH20" s="11"/>
      <c r="II20" s="257"/>
      <c r="IJ20" s="257"/>
      <c r="IK20" s="568"/>
      <c r="IL20" s="169"/>
      <c r="IM20" s="169"/>
      <c r="IN20" s="169"/>
      <c r="IO20" s="169"/>
      <c r="IP20" s="169"/>
      <c r="IQ20" s="169"/>
      <c r="IR20" s="569"/>
      <c r="IS20" s="169"/>
      <c r="IT20" s="569"/>
      <c r="IU20" s="281">
        <f t="shared" si="43"/>
        <v>5451.919463087248</v>
      </c>
      <c r="IV20" s="281">
        <f t="shared" si="44"/>
        <v>18.63758389261745</v>
      </c>
      <c r="IW20" s="281">
        <f t="shared" si="45"/>
        <v>3.4185361722243019</v>
      </c>
      <c r="IX20" s="24">
        <f t="shared" si="42"/>
        <v>0</v>
      </c>
      <c r="IY20" s="28"/>
      <c r="IZ20" s="28"/>
      <c r="JA20" s="28"/>
      <c r="JB20" s="28"/>
      <c r="JC20" s="58"/>
      <c r="JD20" s="28"/>
      <c r="JE20" s="28"/>
      <c r="JF20" s="28"/>
      <c r="JG20" s="28"/>
      <c r="JH20" s="28"/>
      <c r="JI20" s="28"/>
      <c r="JJ20" s="28"/>
      <c r="JK20" s="291">
        <f t="shared" si="16"/>
        <v>0</v>
      </c>
    </row>
    <row r="21" spans="1:271" s="1" customFormat="1" x14ac:dyDescent="0.3">
      <c r="A21" s="11"/>
      <c r="B21" s="3">
        <v>18</v>
      </c>
      <c r="C21" s="286" t="s">
        <v>197</v>
      </c>
      <c r="D21" s="22">
        <v>586183</v>
      </c>
      <c r="E21" s="22">
        <v>123</v>
      </c>
      <c r="F21" s="22">
        <v>767951</v>
      </c>
      <c r="G21" s="22">
        <v>2433</v>
      </c>
      <c r="H21" s="22">
        <v>330</v>
      </c>
      <c r="I21" s="22">
        <v>2015</v>
      </c>
      <c r="J21" s="22">
        <v>220</v>
      </c>
      <c r="K21" s="22">
        <v>1103</v>
      </c>
      <c r="L21" s="23">
        <f t="shared" si="17"/>
        <v>1323</v>
      </c>
      <c r="M21" s="22">
        <v>109</v>
      </c>
      <c r="N21" s="22">
        <v>912</v>
      </c>
      <c r="O21" s="23">
        <f t="shared" si="46"/>
        <v>1021</v>
      </c>
      <c r="P21" s="22">
        <v>38</v>
      </c>
      <c r="Q21" s="28">
        <v>348</v>
      </c>
      <c r="R21" s="22">
        <v>161</v>
      </c>
      <c r="S21" s="22">
        <v>371</v>
      </c>
      <c r="T21" s="22">
        <v>126</v>
      </c>
      <c r="U21" s="28">
        <v>919</v>
      </c>
      <c r="V21" s="22">
        <v>4</v>
      </c>
      <c r="W21" s="28">
        <v>376</v>
      </c>
      <c r="X21" s="24">
        <f t="shared" si="19"/>
        <v>627</v>
      </c>
      <c r="Y21" s="29">
        <v>34</v>
      </c>
      <c r="Z21" s="28">
        <v>593</v>
      </c>
      <c r="AA21" s="28">
        <v>288</v>
      </c>
      <c r="AB21" s="28">
        <v>365</v>
      </c>
      <c r="AC21" s="58">
        <v>36.26</v>
      </c>
      <c r="AD21" s="28">
        <v>91</v>
      </c>
      <c r="AE21" s="28">
        <v>26</v>
      </c>
      <c r="AF21" s="28">
        <v>86</v>
      </c>
      <c r="AG21" s="28">
        <v>143</v>
      </c>
      <c r="AH21" s="28">
        <v>172</v>
      </c>
      <c r="AI21" s="28">
        <v>102</v>
      </c>
      <c r="AJ21" s="28">
        <v>32</v>
      </c>
      <c r="AK21" s="291">
        <f t="shared" si="20"/>
        <v>0.25770653514180025</v>
      </c>
      <c r="AL21" s="24">
        <f t="shared" si="21"/>
        <v>145</v>
      </c>
      <c r="AM21" s="22">
        <v>4</v>
      </c>
      <c r="AN21" s="22">
        <v>141</v>
      </c>
      <c r="AO21" s="22">
        <v>65</v>
      </c>
      <c r="AP21" s="22">
        <v>93</v>
      </c>
      <c r="AQ21" s="57">
        <v>39.89</v>
      </c>
      <c r="AR21" s="22">
        <v>6</v>
      </c>
      <c r="AS21" s="22">
        <v>1</v>
      </c>
      <c r="AT21" s="22">
        <v>25</v>
      </c>
      <c r="AU21" s="22">
        <v>41</v>
      </c>
      <c r="AV21" s="22">
        <v>49</v>
      </c>
      <c r="AW21" s="22">
        <v>28</v>
      </c>
      <c r="AX21" s="22">
        <v>8</v>
      </c>
      <c r="AY21" s="291">
        <f t="shared" si="22"/>
        <v>5.9597205096588571E-2</v>
      </c>
      <c r="AZ21" s="24">
        <f t="shared" si="23"/>
        <v>136</v>
      </c>
      <c r="BA21" s="28">
        <v>11</v>
      </c>
      <c r="BB21" s="28">
        <v>125</v>
      </c>
      <c r="BC21" s="22"/>
      <c r="BD21" s="28">
        <v>64</v>
      </c>
      <c r="BE21" s="28">
        <v>80</v>
      </c>
      <c r="BF21" s="58">
        <v>37.700000000000003</v>
      </c>
      <c r="BG21" s="28">
        <v>22</v>
      </c>
      <c r="BH21" s="28">
        <v>4</v>
      </c>
      <c r="BI21" s="28">
        <v>13</v>
      </c>
      <c r="BJ21" s="28">
        <v>33</v>
      </c>
      <c r="BK21" s="28">
        <v>34</v>
      </c>
      <c r="BL21" s="28">
        <v>31</v>
      </c>
      <c r="BM21" s="28">
        <v>7</v>
      </c>
      <c r="BN21" s="291">
        <f t="shared" si="24"/>
        <v>5.5898068228524458E-2</v>
      </c>
      <c r="BO21" s="24">
        <f t="shared" si="25"/>
        <v>68</v>
      </c>
      <c r="BP21" s="28">
        <v>14</v>
      </c>
      <c r="BQ21" s="28">
        <v>54</v>
      </c>
      <c r="BR21" s="28">
        <v>58</v>
      </c>
      <c r="BS21" s="28">
        <v>10</v>
      </c>
      <c r="BT21" s="58" t="s">
        <v>203</v>
      </c>
      <c r="BU21" s="28">
        <v>2</v>
      </c>
      <c r="BV21" s="28">
        <v>1</v>
      </c>
      <c r="BW21" s="28">
        <v>11</v>
      </c>
      <c r="BX21" s="28">
        <v>21</v>
      </c>
      <c r="BY21" s="28">
        <v>16</v>
      </c>
      <c r="BZ21" s="28">
        <v>13</v>
      </c>
      <c r="CA21" s="28">
        <v>4</v>
      </c>
      <c r="CB21" s="291">
        <f t="shared" si="26"/>
        <v>2.7949034114262229E-2</v>
      </c>
      <c r="CC21" s="24">
        <f t="shared" si="0"/>
        <v>72</v>
      </c>
      <c r="CD21" s="28">
        <v>5</v>
      </c>
      <c r="CE21" s="27">
        <v>67</v>
      </c>
      <c r="CF21" s="28">
        <v>104</v>
      </c>
      <c r="CG21" s="28">
        <v>22</v>
      </c>
      <c r="CH21" s="58">
        <v>40.520000000000003</v>
      </c>
      <c r="CI21" s="28">
        <v>0</v>
      </c>
      <c r="CJ21" s="28">
        <v>2</v>
      </c>
      <c r="CK21" s="28">
        <v>9</v>
      </c>
      <c r="CL21" s="28">
        <v>16</v>
      </c>
      <c r="CM21" s="28">
        <v>13</v>
      </c>
      <c r="CN21" s="28">
        <v>15</v>
      </c>
      <c r="CO21" s="28">
        <v>3</v>
      </c>
      <c r="CP21" s="291">
        <f t="shared" si="1"/>
        <v>2.9593094944512947E-2</v>
      </c>
      <c r="CQ21" s="24">
        <f t="shared" si="2"/>
        <v>112</v>
      </c>
      <c r="CR21" s="28">
        <v>48</v>
      </c>
      <c r="CS21" s="28">
        <v>64</v>
      </c>
      <c r="CT21" s="28">
        <v>60</v>
      </c>
      <c r="CU21" s="28">
        <v>57</v>
      </c>
      <c r="CV21" s="58">
        <v>28.03</v>
      </c>
      <c r="CW21" s="28">
        <v>35</v>
      </c>
      <c r="CX21" s="28">
        <v>14</v>
      </c>
      <c r="CY21" s="28">
        <v>19</v>
      </c>
      <c r="CZ21" s="28">
        <v>22</v>
      </c>
      <c r="DA21" s="28">
        <v>10</v>
      </c>
      <c r="DB21" s="28">
        <v>13</v>
      </c>
      <c r="DC21" s="28">
        <v>4</v>
      </c>
      <c r="DD21" s="291">
        <f t="shared" si="27"/>
        <v>4.6033703247020143E-2</v>
      </c>
      <c r="DE21" s="24">
        <f t="shared" si="3"/>
        <v>147</v>
      </c>
      <c r="DF21" s="28">
        <v>10</v>
      </c>
      <c r="DG21" s="28">
        <v>137</v>
      </c>
      <c r="DH21" s="28">
        <v>92</v>
      </c>
      <c r="DI21" s="28">
        <v>61</v>
      </c>
      <c r="DJ21" s="58">
        <v>32.96</v>
      </c>
      <c r="DK21" s="29">
        <v>28</v>
      </c>
      <c r="DL21" s="28">
        <v>19</v>
      </c>
      <c r="DM21" s="28">
        <v>23</v>
      </c>
      <c r="DN21" s="28">
        <v>29</v>
      </c>
      <c r="DO21" s="28">
        <v>23</v>
      </c>
      <c r="DP21" s="28">
        <v>21</v>
      </c>
      <c r="DQ21" s="28">
        <v>10</v>
      </c>
      <c r="DR21" s="291">
        <f t="shared" si="28"/>
        <v>6.0419235511713937E-2</v>
      </c>
      <c r="DS21" s="24">
        <f t="shared" si="4"/>
        <v>114</v>
      </c>
      <c r="DT21" s="29">
        <v>9</v>
      </c>
      <c r="DU21" s="29">
        <v>105</v>
      </c>
      <c r="DV21" s="28">
        <v>66</v>
      </c>
      <c r="DW21" s="28">
        <v>48</v>
      </c>
      <c r="DX21" s="58">
        <v>32.11</v>
      </c>
      <c r="DY21" s="28">
        <v>28</v>
      </c>
      <c r="DZ21" s="28">
        <v>3</v>
      </c>
      <c r="EA21" s="28">
        <v>25</v>
      </c>
      <c r="EB21" s="28">
        <v>20</v>
      </c>
      <c r="EC21" s="28">
        <v>15</v>
      </c>
      <c r="ED21" s="28">
        <v>15</v>
      </c>
      <c r="EE21" s="28">
        <v>8</v>
      </c>
      <c r="EF21" s="291">
        <f t="shared" si="29"/>
        <v>4.6855733662145502E-2</v>
      </c>
      <c r="EG21" s="24">
        <f t="shared" si="5"/>
        <v>202</v>
      </c>
      <c r="EH21" s="28">
        <v>42</v>
      </c>
      <c r="EI21" s="28">
        <v>160</v>
      </c>
      <c r="EJ21" s="28">
        <v>140</v>
      </c>
      <c r="EK21" s="28">
        <v>89</v>
      </c>
      <c r="EL21" s="58">
        <v>34.69</v>
      </c>
      <c r="EM21" s="28">
        <v>25</v>
      </c>
      <c r="EN21" s="28">
        <v>14</v>
      </c>
      <c r="EO21" s="28">
        <v>41</v>
      </c>
      <c r="EP21" s="28">
        <v>70</v>
      </c>
      <c r="EQ21" s="28">
        <v>39</v>
      </c>
      <c r="ER21" s="28">
        <v>29</v>
      </c>
      <c r="ES21" s="28">
        <v>11</v>
      </c>
      <c r="ET21" s="291">
        <f t="shared" si="30"/>
        <v>8.3025071927661329E-2</v>
      </c>
      <c r="EU21" s="24">
        <f t="shared" si="6"/>
        <v>745</v>
      </c>
      <c r="EV21" s="28">
        <v>111</v>
      </c>
      <c r="EW21" s="28">
        <v>634</v>
      </c>
      <c r="EX21" s="28">
        <v>508</v>
      </c>
      <c r="EY21" s="28">
        <v>353</v>
      </c>
      <c r="EZ21" s="58">
        <v>31.96</v>
      </c>
      <c r="FA21" s="28">
        <v>180</v>
      </c>
      <c r="FB21" s="28">
        <v>56</v>
      </c>
      <c r="FC21" s="28">
        <v>156</v>
      </c>
      <c r="FD21" s="28">
        <v>177</v>
      </c>
      <c r="FE21" s="28">
        <v>156</v>
      </c>
      <c r="FF21" s="28">
        <v>104</v>
      </c>
      <c r="FG21" s="28">
        <v>33</v>
      </c>
      <c r="FH21" s="291">
        <f t="shared" si="31"/>
        <v>0.30620632963419647</v>
      </c>
      <c r="FI21" s="24">
        <f t="shared" si="7"/>
        <v>210</v>
      </c>
      <c r="FJ21" s="28">
        <v>44</v>
      </c>
      <c r="FK21" s="28">
        <v>166</v>
      </c>
      <c r="FL21" s="28">
        <v>152</v>
      </c>
      <c r="FM21" s="28">
        <v>89</v>
      </c>
      <c r="FN21" s="58">
        <v>26.63</v>
      </c>
      <c r="FO21" s="28">
        <v>70</v>
      </c>
      <c r="FP21" s="28">
        <v>27</v>
      </c>
      <c r="FQ21" s="28">
        <v>54</v>
      </c>
      <c r="FR21" s="28">
        <v>37</v>
      </c>
      <c r="FS21" s="28">
        <v>28</v>
      </c>
      <c r="FT21" s="28">
        <v>18</v>
      </c>
      <c r="FU21" s="28">
        <v>7</v>
      </c>
      <c r="FV21" s="291">
        <f t="shared" si="32"/>
        <v>8.6313193588162765E-2</v>
      </c>
      <c r="FW21" s="44">
        <f t="shared" si="8"/>
        <v>386</v>
      </c>
      <c r="FX21" s="44">
        <f t="shared" si="9"/>
        <v>1957</v>
      </c>
      <c r="FY21" s="63">
        <f t="shared" si="10"/>
        <v>82.819564323879987</v>
      </c>
      <c r="FZ21" s="63">
        <f t="shared" si="11"/>
        <v>13.563501849568434</v>
      </c>
      <c r="GA21" s="63">
        <f t="shared" si="12"/>
        <v>3.1681708859028768</v>
      </c>
      <c r="GB21" s="11"/>
      <c r="GC21" s="44">
        <f t="shared" si="13"/>
        <v>6.0419235511713936</v>
      </c>
      <c r="GD21" s="210"/>
      <c r="GE21" s="92"/>
      <c r="GF21" s="210"/>
      <c r="GG21" s="211"/>
      <c r="GH21" s="210"/>
      <c r="GI21" s="211"/>
      <c r="GJ21" s="210"/>
      <c r="GK21" s="211"/>
      <c r="GL21" s="92"/>
      <c r="GM21" s="92"/>
      <c r="GN21" s="210"/>
      <c r="GO21" s="211"/>
      <c r="GP21" s="210">
        <f t="shared" si="33"/>
        <v>0</v>
      </c>
      <c r="GQ21" s="211">
        <f t="shared" si="34"/>
        <v>0</v>
      </c>
      <c r="GR21" s="210">
        <f t="shared" si="35"/>
        <v>0</v>
      </c>
      <c r="GS21" s="92"/>
      <c r="GT21" s="211"/>
      <c r="GU21" s="210">
        <f t="shared" si="36"/>
        <v>0</v>
      </c>
      <c r="GV21" s="211">
        <f t="shared" si="37"/>
        <v>0</v>
      </c>
      <c r="GW21" s="210">
        <f t="shared" si="38"/>
        <v>0</v>
      </c>
      <c r="GX21" s="92"/>
      <c r="GY21" s="211"/>
      <c r="GZ21" s="210" t="e">
        <f>#REF!+#REF!</f>
        <v>#REF!</v>
      </c>
      <c r="HA21" s="92"/>
      <c r="HB21" s="92"/>
      <c r="HC21" s="211"/>
      <c r="HD21" s="210">
        <f t="shared" si="39"/>
        <v>0</v>
      </c>
      <c r="HE21" s="92"/>
      <c r="HF21" s="92"/>
      <c r="HG21" s="211"/>
      <c r="HH21" s="210">
        <f t="shared" si="40"/>
        <v>0</v>
      </c>
      <c r="HI21" s="92"/>
      <c r="HJ21" s="211"/>
      <c r="HK21" s="210">
        <f t="shared" si="41"/>
        <v>0</v>
      </c>
      <c r="HL21" s="92"/>
      <c r="HM21" s="211"/>
      <c r="HN21" s="353">
        <v>40</v>
      </c>
      <c r="HO21" s="169"/>
      <c r="HP21" s="169"/>
      <c r="HQ21" s="170"/>
      <c r="HR21" s="96">
        <f t="shared" si="14"/>
        <v>0</v>
      </c>
      <c r="HS21" s="169"/>
      <c r="HT21" s="170"/>
      <c r="HU21" s="96">
        <f t="shared" si="15"/>
        <v>1.6440608302507192E-2</v>
      </c>
      <c r="HV21" s="169"/>
      <c r="HW21" s="170"/>
      <c r="HX21" s="169"/>
      <c r="HY21" s="169"/>
      <c r="HZ21" s="257"/>
      <c r="IA21" s="169"/>
      <c r="IB21" s="257"/>
      <c r="IC21" s="170"/>
      <c r="ID21" s="169"/>
      <c r="IE21" s="170"/>
      <c r="IF21" s="257"/>
      <c r="IG21" s="269"/>
      <c r="IH21" s="11"/>
      <c r="II21" s="257"/>
      <c r="IJ21" s="257"/>
      <c r="IK21" s="568"/>
      <c r="IL21" s="169"/>
      <c r="IM21" s="169"/>
      <c r="IN21" s="169"/>
      <c r="IO21" s="169"/>
      <c r="IP21" s="169"/>
      <c r="IQ21" s="169"/>
      <c r="IR21" s="569"/>
      <c r="IS21" s="169"/>
      <c r="IT21" s="569"/>
      <c r="IU21" s="281">
        <f t="shared" si="43"/>
        <v>6243.5040650406509</v>
      </c>
      <c r="IV21" s="281">
        <f t="shared" si="44"/>
        <v>19.780487804878049</v>
      </c>
      <c r="IW21" s="281">
        <f t="shared" si="45"/>
        <v>3.1681708859028763</v>
      </c>
      <c r="IX21" s="24">
        <f t="shared" si="42"/>
        <v>0</v>
      </c>
      <c r="IY21" s="28"/>
      <c r="IZ21" s="28"/>
      <c r="JA21" s="28"/>
      <c r="JB21" s="28"/>
      <c r="JC21" s="58"/>
      <c r="JD21" s="28"/>
      <c r="JE21" s="28"/>
      <c r="JF21" s="28"/>
      <c r="JG21" s="28"/>
      <c r="JH21" s="28"/>
      <c r="JI21" s="28"/>
      <c r="JJ21" s="28"/>
      <c r="JK21" s="291">
        <f t="shared" si="16"/>
        <v>0</v>
      </c>
    </row>
    <row r="22" spans="1:271" s="66" customFormat="1" x14ac:dyDescent="0.3">
      <c r="A22" s="11"/>
      <c r="B22" s="65">
        <v>19</v>
      </c>
      <c r="C22" s="288" t="s">
        <v>211</v>
      </c>
      <c r="D22" s="67">
        <v>566304</v>
      </c>
      <c r="E22" s="67">
        <v>150</v>
      </c>
      <c r="F22" s="67">
        <v>776274</v>
      </c>
      <c r="G22" s="100">
        <v>3234</v>
      </c>
      <c r="H22" s="100">
        <v>541</v>
      </c>
      <c r="I22" s="100">
        <v>2432</v>
      </c>
      <c r="J22" s="100">
        <v>369</v>
      </c>
      <c r="K22" s="100">
        <v>1247</v>
      </c>
      <c r="L22" s="101">
        <f t="shared" si="17"/>
        <v>1616</v>
      </c>
      <c r="M22" s="100">
        <v>172</v>
      </c>
      <c r="N22" s="67">
        <v>1185</v>
      </c>
      <c r="O22" s="575">
        <f t="shared" si="46"/>
        <v>1357</v>
      </c>
      <c r="P22" s="67">
        <v>58</v>
      </c>
      <c r="Q22" s="67">
        <v>351</v>
      </c>
      <c r="R22" s="67">
        <v>292</v>
      </c>
      <c r="S22" s="67">
        <v>520</v>
      </c>
      <c r="T22" s="67">
        <v>182</v>
      </c>
      <c r="U22" s="67">
        <v>932</v>
      </c>
      <c r="V22" s="67">
        <v>9</v>
      </c>
      <c r="W22" s="67">
        <v>628</v>
      </c>
      <c r="X22" s="24">
        <v>607</v>
      </c>
      <c r="Y22" s="67">
        <v>34</v>
      </c>
      <c r="Z22" s="67">
        <v>571</v>
      </c>
      <c r="AA22" s="67">
        <v>243</v>
      </c>
      <c r="AB22" s="67">
        <v>364</v>
      </c>
      <c r="AC22" s="73">
        <f t="shared" ref="AC22:AC29" si="47">AD22*$AD$1/X22+AE22*$AE$1/X22+AF22*$AF$1/X22+AG22*$AG$1/X22+AH22*$AH$1/X22+AI22*$AI$1/X22+AJ22*$AJ$1/X22</f>
        <v>42.228171334431629</v>
      </c>
      <c r="AD22" s="155">
        <v>98</v>
      </c>
      <c r="AE22" s="67">
        <v>54</v>
      </c>
      <c r="AF22" s="67">
        <v>92</v>
      </c>
      <c r="AG22" s="67">
        <v>138</v>
      </c>
      <c r="AH22" s="67">
        <v>177</v>
      </c>
      <c r="AI22" s="67">
        <v>130</v>
      </c>
      <c r="AJ22" s="67">
        <v>51</v>
      </c>
      <c r="AK22" s="291">
        <f t="shared" si="20"/>
        <v>0.18769325912183055</v>
      </c>
      <c r="AL22" s="67">
        <v>318</v>
      </c>
      <c r="AM22" s="67">
        <v>10</v>
      </c>
      <c r="AN22" s="67">
        <v>304</v>
      </c>
      <c r="AO22" s="67">
        <v>119</v>
      </c>
      <c r="AP22" s="67">
        <v>199</v>
      </c>
      <c r="AQ22" s="73">
        <f t="shared" ref="AQ22:AQ28" si="48">AR22*$AD$1/AL22+AS22*$AE$1/AL22+AT22*$AF$1/AL22+AU22*$AG$1/AL22+AV22*$AH$1/AL22+AW22*$AI$1/AL22+AX22*$AJ$1/AL22</f>
        <v>44.193396226415089</v>
      </c>
      <c r="AR22" s="67">
        <v>14</v>
      </c>
      <c r="AS22" s="67">
        <v>14</v>
      </c>
      <c r="AT22" s="67">
        <v>37</v>
      </c>
      <c r="AU22" s="67">
        <v>69</v>
      </c>
      <c r="AV22" s="67">
        <v>96</v>
      </c>
      <c r="AW22" s="67">
        <v>73</v>
      </c>
      <c r="AX22" s="67">
        <v>47</v>
      </c>
      <c r="AY22" s="291">
        <f t="shared" si="22"/>
        <v>9.8330241187384038E-2</v>
      </c>
      <c r="AZ22" s="67">
        <v>130</v>
      </c>
      <c r="BA22" s="67">
        <v>5</v>
      </c>
      <c r="BB22" s="67">
        <v>125</v>
      </c>
      <c r="BC22" s="67">
        <v>0</v>
      </c>
      <c r="BD22" s="67">
        <v>60</v>
      </c>
      <c r="BE22" s="67">
        <v>70</v>
      </c>
      <c r="BF22" s="73">
        <f t="shared" ref="BF22:BF28" si="49">BG22*$AD$1/AZ22+BH22*$AE$1/AZ22+BI22*$AF$1/AZ22+BJ22*$AG$1/AZ22+BK22*$AH$1/AZ22+BL22*$AI$1/AZ22+BM22*$AJ$1/AZ22</f>
        <v>36.684615384615384</v>
      </c>
      <c r="BG22" s="67">
        <v>25</v>
      </c>
      <c r="BH22" s="67">
        <v>6</v>
      </c>
      <c r="BI22" s="67">
        <v>7</v>
      </c>
      <c r="BJ22" s="67">
        <v>23</v>
      </c>
      <c r="BK22" s="67">
        <v>29</v>
      </c>
      <c r="BL22" s="67">
        <v>33</v>
      </c>
      <c r="BM22" s="67">
        <v>10</v>
      </c>
      <c r="BN22" s="291">
        <f t="shared" si="24"/>
        <v>4.0197897340754483E-2</v>
      </c>
      <c r="BO22" s="67">
        <v>75</v>
      </c>
      <c r="BP22" s="67">
        <v>20</v>
      </c>
      <c r="BQ22" s="67">
        <v>54</v>
      </c>
      <c r="BR22" s="67">
        <v>64</v>
      </c>
      <c r="BS22" s="67">
        <v>11</v>
      </c>
      <c r="BT22" s="73">
        <f t="shared" ref="BT22:BT28" si="50">BU22*$AD$1/BO22+BV22*$AE$1/BO22+BW22*$AF$1/BO22+BX22*$AG$1/BO22+BY22*$AH$1/BO22+BZ22*$AI$1/BO22+CA22*$AJ$1/BO22</f>
        <v>41.346666666666664</v>
      </c>
      <c r="BU22" s="67">
        <v>9</v>
      </c>
      <c r="BV22" s="67">
        <v>5</v>
      </c>
      <c r="BW22" s="67">
        <v>14</v>
      </c>
      <c r="BX22" s="67">
        <v>24</v>
      </c>
      <c r="BY22" s="67">
        <v>19</v>
      </c>
      <c r="BZ22" s="67">
        <v>12</v>
      </c>
      <c r="CA22" s="67">
        <v>7</v>
      </c>
      <c r="CB22" s="291">
        <f t="shared" si="26"/>
        <v>2.3191094619666047E-2</v>
      </c>
      <c r="CC22" s="67">
        <v>54</v>
      </c>
      <c r="CD22" s="67">
        <v>11</v>
      </c>
      <c r="CE22" s="67">
        <v>43</v>
      </c>
      <c r="CF22" s="67">
        <v>45</v>
      </c>
      <c r="CG22" s="67">
        <v>9</v>
      </c>
      <c r="CH22" s="73">
        <f t="shared" ref="CH22:CH29" si="51">CI22*$AD$1/CC22+CJ22*$AE$1/CC22+CK22*$AF$1/CC22+CL22*$AG$1/CC22+CM22*$AH$1/CC22+CN22*$AI$1/CC22+CO22*$AJ$1/CC22</f>
        <v>43.157407407407405</v>
      </c>
      <c r="CI22" s="67">
        <v>3</v>
      </c>
      <c r="CJ22" s="67">
        <v>0</v>
      </c>
      <c r="CK22" s="67">
        <v>8</v>
      </c>
      <c r="CL22" s="67">
        <v>16</v>
      </c>
      <c r="CM22" s="67">
        <v>10</v>
      </c>
      <c r="CN22" s="67">
        <v>11</v>
      </c>
      <c r="CO22" s="67">
        <v>10</v>
      </c>
      <c r="CP22" s="291">
        <f t="shared" si="1"/>
        <v>1.6697588126159554E-2</v>
      </c>
      <c r="CQ22" s="67">
        <v>164</v>
      </c>
      <c r="CR22" s="67">
        <v>64</v>
      </c>
      <c r="CS22" s="67">
        <v>100</v>
      </c>
      <c r="CT22" s="67">
        <v>100</v>
      </c>
      <c r="CU22" s="67">
        <v>64</v>
      </c>
      <c r="CV22" s="73">
        <f t="shared" ref="CV22:CV29" si="52">CW22*$AD$1/CQ22+CX22*$AE$1/CQ22+CY22*$AF$1/CQ22+CZ22*$AG$1/CQ22+DA22*$AH$1/CQ22+DB22*$AI$1/CQ22+DC22*$AJ$1/CQ22</f>
        <v>27.829268292682926</v>
      </c>
      <c r="CW22" s="67">
        <v>25</v>
      </c>
      <c r="CX22" s="67">
        <v>50</v>
      </c>
      <c r="CY22" s="67">
        <v>27</v>
      </c>
      <c r="CZ22" s="67">
        <v>26</v>
      </c>
      <c r="DA22" s="67">
        <v>13</v>
      </c>
      <c r="DB22" s="67">
        <v>6</v>
      </c>
      <c r="DC22" s="67">
        <v>17</v>
      </c>
      <c r="DD22" s="291">
        <f t="shared" si="27"/>
        <v>5.0711193568336428E-2</v>
      </c>
      <c r="DE22" s="67">
        <v>253</v>
      </c>
      <c r="DF22" s="67">
        <v>19</v>
      </c>
      <c r="DG22" s="67">
        <v>234</v>
      </c>
      <c r="DH22" s="67">
        <v>157</v>
      </c>
      <c r="DI22" s="67">
        <v>96</v>
      </c>
      <c r="DJ22" s="73">
        <f t="shared" ref="DJ22:DJ29" si="53">DK22*$AD$1/DE22+DL22*$AE$1/DE22+DM22*$AF$1/DE22+DN22*$AG$1/DE22+DO22*$AH$1/DE22+DP22*$AI$1/DE22+DQ22*$AJ$1/DE22</f>
        <v>29.353754940711461</v>
      </c>
      <c r="DK22" s="67">
        <v>25</v>
      </c>
      <c r="DL22" s="67">
        <v>46</v>
      </c>
      <c r="DM22" s="67">
        <v>42</v>
      </c>
      <c r="DN22" s="67">
        <v>45</v>
      </c>
      <c r="DO22" s="67">
        <v>46</v>
      </c>
      <c r="DP22" s="67">
        <v>24</v>
      </c>
      <c r="DQ22" s="67">
        <v>13</v>
      </c>
      <c r="DR22" s="291">
        <f t="shared" si="28"/>
        <v>7.8231292517006806E-2</v>
      </c>
      <c r="DS22" s="67">
        <v>144</v>
      </c>
      <c r="DT22" s="67">
        <v>16</v>
      </c>
      <c r="DU22" s="67">
        <v>128</v>
      </c>
      <c r="DV22" s="67">
        <v>86</v>
      </c>
      <c r="DW22" s="67">
        <v>58</v>
      </c>
      <c r="DX22" s="73">
        <f t="shared" ref="DX22:DX29" si="54">DY22*$AD$1/DS22+DZ22*$AE$1/DS22+EA22*$AF$1/DS22+EB22*$AG$1/DS22+EC22*$AH$1/DS22+ED22*$AI$1/DS22+EE22*$AJ$1/DS22</f>
        <v>32.763888888888893</v>
      </c>
      <c r="DY22" s="67">
        <v>15</v>
      </c>
      <c r="DZ22" s="67">
        <v>18</v>
      </c>
      <c r="EA22" s="67">
        <v>30</v>
      </c>
      <c r="EB22" s="67">
        <v>27</v>
      </c>
      <c r="EC22" s="67">
        <v>28</v>
      </c>
      <c r="ED22" s="67">
        <v>11</v>
      </c>
      <c r="EE22" s="67">
        <v>15</v>
      </c>
      <c r="EF22" s="291">
        <f t="shared" si="29"/>
        <v>4.4526901669758812E-2</v>
      </c>
      <c r="EG22" s="67">
        <v>217</v>
      </c>
      <c r="EH22" s="67">
        <v>67</v>
      </c>
      <c r="EI22" s="67">
        <f>EG22-EH22</f>
        <v>150</v>
      </c>
      <c r="EJ22" s="67">
        <v>152</v>
      </c>
      <c r="EK22" s="67">
        <v>65</v>
      </c>
      <c r="EL22" s="73">
        <f t="shared" ref="EL22:EL29" si="55">EM22*$AD$1/EG22+EN22*$AE$1/EG22+EO22*$AF$1/EG22+EP22*$AG$1/EG22+EQ22*$AH$1/EG22+ER22*$AI$1/EG22+ES22*$AJ$1/EG22</f>
        <v>35.677419354838712</v>
      </c>
      <c r="EM22" s="67">
        <v>12</v>
      </c>
      <c r="EN22" s="67">
        <v>17</v>
      </c>
      <c r="EO22" s="67">
        <v>38</v>
      </c>
      <c r="EP22" s="67">
        <v>58</v>
      </c>
      <c r="EQ22" s="67">
        <v>35</v>
      </c>
      <c r="ER22" s="67">
        <v>36</v>
      </c>
      <c r="ES22" s="67">
        <v>21</v>
      </c>
      <c r="ET22" s="291">
        <f t="shared" si="30"/>
        <v>6.7099567099567103E-2</v>
      </c>
      <c r="EU22" s="67">
        <v>553</v>
      </c>
      <c r="EV22" s="67">
        <v>86</v>
      </c>
      <c r="EW22" s="67">
        <v>271</v>
      </c>
      <c r="EX22" s="67">
        <v>309</v>
      </c>
      <c r="EY22" s="67">
        <v>244</v>
      </c>
      <c r="EZ22" s="73">
        <f t="shared" ref="EZ22:EZ29" si="56">FA22*$AD$1/EU22+FB22*$AE$1/EU22+FC22*$AF$1/EU22+FD22*$AG$1/EU22+FE22*$AH$1/EU22+FF22*$AI$1/EU22+FG22*$AJ$1/EU22</f>
        <v>28.732368896925859</v>
      </c>
      <c r="FA22" s="67">
        <v>90</v>
      </c>
      <c r="FB22" s="67">
        <v>112</v>
      </c>
      <c r="FC22" s="67">
        <v>113</v>
      </c>
      <c r="FD22" s="67">
        <v>75</v>
      </c>
      <c r="FE22" s="67">
        <v>83</v>
      </c>
      <c r="FF22" s="67">
        <v>53</v>
      </c>
      <c r="FG22" s="67">
        <v>27</v>
      </c>
      <c r="FH22" s="291">
        <f t="shared" si="31"/>
        <v>0.17099567099567101</v>
      </c>
      <c r="FI22" s="67">
        <v>241</v>
      </c>
      <c r="FJ22" s="67">
        <v>64</v>
      </c>
      <c r="FK22" s="67">
        <v>177</v>
      </c>
      <c r="FL22" s="67">
        <v>125</v>
      </c>
      <c r="FM22" s="67">
        <v>130</v>
      </c>
      <c r="FN22" s="73">
        <f t="shared" ref="FN22:FN29" si="57">FO22*$AD$1/FI22+FP22*$AE$1/FI22+FQ22*$AF$1/FI22+FR22*$AG$1/FI22+FS22*$AH$1/FI22+FT22*$AI$1/FI22+FU22*$AJ$1/FI22</f>
        <v>28.149377593360999</v>
      </c>
      <c r="FO22" s="67">
        <v>67</v>
      </c>
      <c r="FP22" s="67">
        <v>37</v>
      </c>
      <c r="FQ22" s="67">
        <v>48</v>
      </c>
      <c r="FR22" s="67">
        <v>45</v>
      </c>
      <c r="FS22" s="67">
        <v>29</v>
      </c>
      <c r="FT22" s="67">
        <v>19</v>
      </c>
      <c r="FU22" s="67">
        <v>10</v>
      </c>
      <c r="FV22" s="291">
        <f t="shared" si="32"/>
        <v>7.4520717377860229E-2</v>
      </c>
      <c r="FW22" s="67">
        <f t="shared" si="8"/>
        <v>409</v>
      </c>
      <c r="FX22" s="67">
        <f t="shared" si="9"/>
        <v>2563</v>
      </c>
      <c r="FY22" s="67">
        <f t="shared" si="10"/>
        <v>75.200989486703776</v>
      </c>
      <c r="FZ22" s="67">
        <f t="shared" si="11"/>
        <v>16.728509585652443</v>
      </c>
      <c r="GA22" s="67">
        <f t="shared" si="12"/>
        <v>4.1660547693211418</v>
      </c>
      <c r="GB22" s="67"/>
      <c r="GC22" s="67">
        <f t="shared" si="13"/>
        <v>7.8231292517006805</v>
      </c>
      <c r="GD22" s="192">
        <v>30</v>
      </c>
      <c r="GE22" s="193">
        <v>7</v>
      </c>
      <c r="GF22" s="192">
        <v>13</v>
      </c>
      <c r="GG22" s="194">
        <v>1</v>
      </c>
      <c r="GH22" s="192">
        <v>5</v>
      </c>
      <c r="GI22" s="194">
        <v>3</v>
      </c>
      <c r="GJ22" s="192">
        <v>8</v>
      </c>
      <c r="GK22" s="194">
        <v>9</v>
      </c>
      <c r="GL22" s="193">
        <v>45</v>
      </c>
      <c r="GM22" s="193">
        <v>11</v>
      </c>
      <c r="GN22" s="192">
        <v>20</v>
      </c>
      <c r="GO22" s="194">
        <v>0</v>
      </c>
      <c r="GP22" s="192">
        <f t="shared" si="33"/>
        <v>65</v>
      </c>
      <c r="GQ22" s="194">
        <f t="shared" si="34"/>
        <v>11</v>
      </c>
      <c r="GR22" s="192">
        <f t="shared" si="35"/>
        <v>76</v>
      </c>
      <c r="GS22" s="228">
        <f t="shared" ref="GS22:GS33" si="58">GP22/GR22</f>
        <v>0.85526315789473684</v>
      </c>
      <c r="GT22" s="229">
        <f t="shared" ref="GT22:GT33" si="59">GQ22/GR22</f>
        <v>0.14473684210526316</v>
      </c>
      <c r="GU22" s="192">
        <f t="shared" si="36"/>
        <v>56</v>
      </c>
      <c r="GV22" s="194">
        <f t="shared" si="37"/>
        <v>20</v>
      </c>
      <c r="GW22" s="192">
        <f t="shared" si="38"/>
        <v>76</v>
      </c>
      <c r="GX22" s="228">
        <f t="shared" ref="GX22:GX33" si="60">GU22/GW22</f>
        <v>0.73684210526315785</v>
      </c>
      <c r="GY22" s="229">
        <f t="shared" ref="GY22:GY33" si="61">GV22/GW22</f>
        <v>0.26315789473684209</v>
      </c>
      <c r="GZ22" s="231">
        <f>GD22/GU22</f>
        <v>0.5357142857142857</v>
      </c>
      <c r="HA22" s="229">
        <f>GF22/GU22</f>
        <v>0.23214285714285715</v>
      </c>
      <c r="HB22" s="228">
        <f>GH22/GU22</f>
        <v>8.9285714285714288E-2</v>
      </c>
      <c r="HC22" s="229">
        <f>GJ22/GU22</f>
        <v>0.14285714285714285</v>
      </c>
      <c r="HD22" s="228">
        <f>GE22/GV22</f>
        <v>0.35</v>
      </c>
      <c r="HE22" s="228">
        <f>GG22/GV22</f>
        <v>0.05</v>
      </c>
      <c r="HF22" s="228">
        <f>GI22/GV22</f>
        <v>0.15</v>
      </c>
      <c r="HG22" s="229">
        <f>GK22/GV22</f>
        <v>0.45</v>
      </c>
      <c r="HH22" s="234">
        <f>GD22+GE22+GF22+GG22</f>
        <v>51</v>
      </c>
      <c r="HI22" s="235">
        <f>GH22+GI22</f>
        <v>8</v>
      </c>
      <c r="HJ22" s="236">
        <f>GJ22+GK22</f>
        <v>17</v>
      </c>
      <c r="HK22" s="231">
        <f>HH22/GW22</f>
        <v>0.67105263157894735</v>
      </c>
      <c r="HL22" s="228">
        <f>HI22/GW22</f>
        <v>0.10526315789473684</v>
      </c>
      <c r="HM22" s="229">
        <f>HJ22/GW22</f>
        <v>0.22368421052631579</v>
      </c>
      <c r="HN22" s="354">
        <f t="shared" ref="HN22:HN31" si="62">HO22+HP22+HQ22</f>
        <v>39</v>
      </c>
      <c r="HO22" s="67"/>
      <c r="HP22" s="171">
        <v>29</v>
      </c>
      <c r="HQ22" s="172">
        <v>10</v>
      </c>
      <c r="HR22" s="96">
        <f t="shared" si="14"/>
        <v>1.1849689064158957E-6</v>
      </c>
      <c r="HS22" s="171"/>
      <c r="HT22" s="172"/>
      <c r="HU22" s="96">
        <f t="shared" si="15"/>
        <v>1.2059369202226345E-2</v>
      </c>
      <c r="HV22" s="171">
        <v>28</v>
      </c>
      <c r="HW22" s="172">
        <v>13</v>
      </c>
      <c r="HX22" s="171">
        <v>10</v>
      </c>
      <c r="HY22" s="171">
        <v>0</v>
      </c>
      <c r="HZ22" s="154">
        <f>HV22+HW22</f>
        <v>41</v>
      </c>
      <c r="IA22" s="171">
        <f>HX22+HY22</f>
        <v>10</v>
      </c>
      <c r="IB22" s="258">
        <f>HV22/HZ22</f>
        <v>0.68292682926829273</v>
      </c>
      <c r="IC22" s="250">
        <f>HW22/HZ22</f>
        <v>0.31707317073170732</v>
      </c>
      <c r="ID22" s="249">
        <f>HX22/IA22</f>
        <v>1</v>
      </c>
      <c r="IE22" s="250">
        <f>HY22/IA22</f>
        <v>0</v>
      </c>
      <c r="IF22" s="154">
        <f>HV22+HX22</f>
        <v>38</v>
      </c>
      <c r="IG22" s="270">
        <f>HW22+HY22</f>
        <v>13</v>
      </c>
      <c r="IH22" s="271">
        <f>IF22+IG22</f>
        <v>51</v>
      </c>
      <c r="II22" s="251">
        <f>IF22/IH22</f>
        <v>0.74509803921568629</v>
      </c>
      <c r="IJ22" s="251">
        <f>IG22/IH22</f>
        <v>0.25490196078431371</v>
      </c>
      <c r="IK22" s="570">
        <v>9</v>
      </c>
      <c r="IL22" s="171">
        <v>0</v>
      </c>
      <c r="IM22" s="171">
        <v>1</v>
      </c>
      <c r="IN22" s="171">
        <v>0</v>
      </c>
      <c r="IO22" s="249">
        <f>IK22/IS22</f>
        <v>1</v>
      </c>
      <c r="IP22" s="249">
        <f>IL22/IS22</f>
        <v>0</v>
      </c>
      <c r="IQ22" s="249">
        <f>IM22/IT22</f>
        <v>1</v>
      </c>
      <c r="IR22" s="590">
        <f>IN22/IT22</f>
        <v>0</v>
      </c>
      <c r="IS22" s="593">
        <f>IK22+IL22</f>
        <v>9</v>
      </c>
      <c r="IT22" s="594">
        <f>IM22+IN22</f>
        <v>1</v>
      </c>
      <c r="IU22" s="281">
        <f t="shared" si="43"/>
        <v>5175.16</v>
      </c>
      <c r="IV22" s="281">
        <f t="shared" si="44"/>
        <v>21.56</v>
      </c>
      <c r="IW22" s="281">
        <f t="shared" si="45"/>
        <v>4.1660547693211418</v>
      </c>
      <c r="IX22" s="67">
        <v>40</v>
      </c>
      <c r="IY22" s="11">
        <v>11</v>
      </c>
      <c r="IZ22" s="11">
        <v>29</v>
      </c>
      <c r="JA22" s="67">
        <v>14</v>
      </c>
      <c r="JB22" s="67">
        <v>24</v>
      </c>
      <c r="JC22" s="57">
        <f t="shared" ref="JC22:JC27" si="63">JD22*$AD$1/IX22+JE22*$AE$1/IX22+JF22*$AF$1/IX22+JG22*$AG$1/IX22+JH22*$AH$1/IX22+JI22*$AI$1/IX22+JJ22*$AJ$1/IX22</f>
        <v>27.962500000000002</v>
      </c>
      <c r="JD22" s="67">
        <v>2</v>
      </c>
      <c r="JE22" s="67">
        <v>8</v>
      </c>
      <c r="JF22" s="67">
        <v>9</v>
      </c>
      <c r="JG22" s="67">
        <v>10</v>
      </c>
      <c r="JH22" s="67">
        <v>4</v>
      </c>
      <c r="JI22" s="67">
        <v>4</v>
      </c>
      <c r="JJ22" s="67">
        <v>1</v>
      </c>
      <c r="JK22" s="291">
        <f t="shared" ref="JK22:JK28" si="64">IX22/G22</f>
        <v>1.2368583797155226E-2</v>
      </c>
    </row>
    <row r="23" spans="1:271" s="102" customFormat="1" x14ac:dyDescent="0.3">
      <c r="A23" s="11"/>
      <c r="B23" s="103">
        <v>20</v>
      </c>
      <c r="C23" s="289" t="s">
        <v>215</v>
      </c>
      <c r="D23" s="97">
        <v>598440</v>
      </c>
      <c r="E23" s="97">
        <v>112</v>
      </c>
      <c r="F23" s="97">
        <v>765191</v>
      </c>
      <c r="G23" s="97">
        <v>2782</v>
      </c>
      <c r="H23" s="97">
        <v>560</v>
      </c>
      <c r="I23" s="97">
        <v>2107</v>
      </c>
      <c r="J23" s="97">
        <v>402</v>
      </c>
      <c r="K23" s="97">
        <v>1085</v>
      </c>
      <c r="L23" s="279">
        <f t="shared" si="17"/>
        <v>1487</v>
      </c>
      <c r="M23" s="97">
        <v>158</v>
      </c>
      <c r="N23" s="97">
        <v>1022</v>
      </c>
      <c r="O23" s="279">
        <f t="shared" si="46"/>
        <v>1180</v>
      </c>
      <c r="P23" s="97">
        <v>65</v>
      </c>
      <c r="Q23" s="97">
        <v>346</v>
      </c>
      <c r="R23" s="97">
        <v>305</v>
      </c>
      <c r="S23" s="97">
        <v>409</v>
      </c>
      <c r="T23" s="97">
        <v>182</v>
      </c>
      <c r="U23" s="97">
        <v>867</v>
      </c>
      <c r="V23" s="97">
        <v>4</v>
      </c>
      <c r="W23" s="97">
        <v>432</v>
      </c>
      <c r="X23" s="24">
        <v>616</v>
      </c>
      <c r="Y23" s="97">
        <v>26</v>
      </c>
      <c r="Z23" s="97">
        <v>592</v>
      </c>
      <c r="AA23" s="97">
        <v>246</v>
      </c>
      <c r="AB23" s="97">
        <v>370</v>
      </c>
      <c r="AC23" s="73">
        <f t="shared" si="47"/>
        <v>36.767857142857139</v>
      </c>
      <c r="AD23" s="97">
        <v>88</v>
      </c>
      <c r="AE23" s="97">
        <v>53</v>
      </c>
      <c r="AF23" s="97">
        <v>73</v>
      </c>
      <c r="AG23" s="97">
        <v>121</v>
      </c>
      <c r="AH23" s="97">
        <v>195</v>
      </c>
      <c r="AI23" s="97">
        <v>98</v>
      </c>
      <c r="AJ23" s="97">
        <v>36</v>
      </c>
      <c r="AK23" s="291">
        <f t="shared" si="20"/>
        <v>0.22142343637670742</v>
      </c>
      <c r="AL23" s="67">
        <v>370</v>
      </c>
      <c r="AM23" s="97">
        <v>12</v>
      </c>
      <c r="AN23" s="97">
        <v>355</v>
      </c>
      <c r="AO23" s="97">
        <v>139</v>
      </c>
      <c r="AP23" s="97">
        <v>231</v>
      </c>
      <c r="AQ23" s="73">
        <f t="shared" si="48"/>
        <v>38.232432432432432</v>
      </c>
      <c r="AR23" s="97">
        <v>23</v>
      </c>
      <c r="AS23" s="97">
        <v>18</v>
      </c>
      <c r="AT23" s="97">
        <v>50</v>
      </c>
      <c r="AU23" s="97">
        <v>73</v>
      </c>
      <c r="AV23" s="97">
        <v>134</v>
      </c>
      <c r="AW23" s="97">
        <v>63</v>
      </c>
      <c r="AX23" s="97">
        <v>23</v>
      </c>
      <c r="AY23" s="291">
        <f t="shared" si="22"/>
        <v>0.13299784327821712</v>
      </c>
      <c r="AZ23" s="97">
        <v>162</v>
      </c>
      <c r="BA23" s="97">
        <v>10</v>
      </c>
      <c r="BB23" s="97">
        <v>152</v>
      </c>
      <c r="BC23" s="97">
        <v>0</v>
      </c>
      <c r="BD23" s="97">
        <v>62</v>
      </c>
      <c r="BE23" s="97">
        <v>95</v>
      </c>
      <c r="BF23" s="73">
        <f t="shared" si="49"/>
        <v>37.25</v>
      </c>
      <c r="BG23" s="97">
        <v>18</v>
      </c>
      <c r="BH23" s="97">
        <v>3</v>
      </c>
      <c r="BI23" s="97">
        <v>22</v>
      </c>
      <c r="BJ23" s="97">
        <v>20</v>
      </c>
      <c r="BK23" s="97">
        <v>42</v>
      </c>
      <c r="BL23" s="97">
        <v>32</v>
      </c>
      <c r="BM23" s="97">
        <v>20</v>
      </c>
      <c r="BN23" s="291">
        <f t="shared" si="24"/>
        <v>5.8231488138030196E-2</v>
      </c>
      <c r="BO23" s="97">
        <v>63</v>
      </c>
      <c r="BP23" s="97">
        <v>15</v>
      </c>
      <c r="BQ23" s="97">
        <v>47</v>
      </c>
      <c r="BR23" s="97">
        <v>49</v>
      </c>
      <c r="BS23" s="97">
        <v>14</v>
      </c>
      <c r="BT23" s="73">
        <f t="shared" si="50"/>
        <v>39.452380952380949</v>
      </c>
      <c r="BU23" s="97">
        <v>2</v>
      </c>
      <c r="BV23" s="97">
        <v>2</v>
      </c>
      <c r="BW23" s="97">
        <v>14</v>
      </c>
      <c r="BX23" s="97">
        <v>18</v>
      </c>
      <c r="BY23" s="97">
        <v>19</v>
      </c>
      <c r="BZ23" s="97">
        <v>10</v>
      </c>
      <c r="CA23" s="97">
        <v>4</v>
      </c>
      <c r="CB23" s="291">
        <f t="shared" si="26"/>
        <v>2.2645578720345075E-2</v>
      </c>
      <c r="CC23" s="97">
        <v>52</v>
      </c>
      <c r="CD23" s="97">
        <v>8</v>
      </c>
      <c r="CE23" s="97">
        <v>44</v>
      </c>
      <c r="CF23" s="97">
        <v>40</v>
      </c>
      <c r="CG23" s="97">
        <v>12</v>
      </c>
      <c r="CH23" s="73">
        <f t="shared" si="51"/>
        <v>38.384615384615387</v>
      </c>
      <c r="CI23" s="97">
        <v>0</v>
      </c>
      <c r="CJ23" s="97">
        <v>4</v>
      </c>
      <c r="CK23" s="97">
        <v>6</v>
      </c>
      <c r="CL23" s="97">
        <v>13</v>
      </c>
      <c r="CM23" s="97">
        <v>14</v>
      </c>
      <c r="CN23" s="97">
        <v>11</v>
      </c>
      <c r="CO23" s="97">
        <v>4</v>
      </c>
      <c r="CP23" s="291">
        <f t="shared" si="1"/>
        <v>1.8691588785046728E-2</v>
      </c>
      <c r="CQ23" s="97">
        <v>137</v>
      </c>
      <c r="CR23" s="97">
        <v>72</v>
      </c>
      <c r="CS23" s="97">
        <v>65</v>
      </c>
      <c r="CT23" s="97">
        <v>75</v>
      </c>
      <c r="CU23" s="97">
        <v>62</v>
      </c>
      <c r="CV23" s="73">
        <f t="shared" si="52"/>
        <v>25.985401459854018</v>
      </c>
      <c r="CW23" s="97">
        <v>28</v>
      </c>
      <c r="CX23" s="97">
        <v>37</v>
      </c>
      <c r="CY23" s="97">
        <v>19</v>
      </c>
      <c r="CZ23" s="97">
        <v>21</v>
      </c>
      <c r="DA23" s="97">
        <v>16</v>
      </c>
      <c r="DB23" s="97">
        <v>15</v>
      </c>
      <c r="DC23" s="97">
        <v>1</v>
      </c>
      <c r="DD23" s="291">
        <f t="shared" si="27"/>
        <v>4.92451473759885E-2</v>
      </c>
      <c r="DE23" s="97">
        <v>169</v>
      </c>
      <c r="DF23" s="97">
        <v>8</v>
      </c>
      <c r="DG23" s="97">
        <v>161</v>
      </c>
      <c r="DH23" s="97">
        <v>90</v>
      </c>
      <c r="DI23" s="97">
        <v>79</v>
      </c>
      <c r="DJ23" s="73">
        <f t="shared" si="53"/>
        <v>30.07988165680473</v>
      </c>
      <c r="DK23" s="97">
        <v>28</v>
      </c>
      <c r="DL23" s="97">
        <v>31</v>
      </c>
      <c r="DM23" s="97">
        <v>29</v>
      </c>
      <c r="DN23" s="97">
        <v>29</v>
      </c>
      <c r="DO23" s="97">
        <v>19</v>
      </c>
      <c r="DP23" s="97">
        <v>21</v>
      </c>
      <c r="DQ23" s="97">
        <v>12</v>
      </c>
      <c r="DR23" s="291">
        <f t="shared" si="28"/>
        <v>6.0747663551401869E-2</v>
      </c>
      <c r="DS23" s="97">
        <v>121</v>
      </c>
      <c r="DT23" s="97">
        <v>13</v>
      </c>
      <c r="DU23" s="97">
        <v>108</v>
      </c>
      <c r="DV23" s="97">
        <v>76</v>
      </c>
      <c r="DW23" s="97">
        <v>45</v>
      </c>
      <c r="DX23" s="73">
        <f t="shared" si="54"/>
        <v>29.685950413223139</v>
      </c>
      <c r="DY23" s="97">
        <v>28</v>
      </c>
      <c r="DZ23" s="97">
        <v>10</v>
      </c>
      <c r="EA23" s="97">
        <v>22</v>
      </c>
      <c r="EB23" s="97">
        <v>21</v>
      </c>
      <c r="EC23" s="97">
        <v>22</v>
      </c>
      <c r="ED23" s="97">
        <v>11</v>
      </c>
      <c r="EE23" s="97">
        <v>7</v>
      </c>
      <c r="EF23" s="291">
        <f t="shared" si="29"/>
        <v>4.3493889288281809E-2</v>
      </c>
      <c r="EG23" s="97">
        <v>168</v>
      </c>
      <c r="EH23" s="97">
        <v>61</v>
      </c>
      <c r="EI23" s="27">
        <f>EG23-EH23</f>
        <v>107</v>
      </c>
      <c r="EJ23" s="97">
        <v>115</v>
      </c>
      <c r="EK23" s="97">
        <v>53</v>
      </c>
      <c r="EL23" s="73">
        <f t="shared" si="55"/>
        <v>33.735119047619044</v>
      </c>
      <c r="EM23" s="97">
        <v>18</v>
      </c>
      <c r="EN23" s="97">
        <v>19</v>
      </c>
      <c r="EO23" s="97">
        <v>21</v>
      </c>
      <c r="EP23" s="97">
        <v>40</v>
      </c>
      <c r="EQ23" s="97">
        <v>31</v>
      </c>
      <c r="ER23" s="97">
        <v>28</v>
      </c>
      <c r="ES23" s="97">
        <v>11</v>
      </c>
      <c r="ET23" s="291">
        <f t="shared" si="30"/>
        <v>6.0388209920920199E-2</v>
      </c>
      <c r="EU23" s="97">
        <v>430</v>
      </c>
      <c r="EV23" s="97">
        <v>68</v>
      </c>
      <c r="EW23" s="97">
        <v>262</v>
      </c>
      <c r="EX23" s="97">
        <v>243</v>
      </c>
      <c r="EY23" s="97">
        <v>187</v>
      </c>
      <c r="EZ23" s="73">
        <f t="shared" si="56"/>
        <v>26.70930232558139</v>
      </c>
      <c r="FA23" s="97">
        <v>89</v>
      </c>
      <c r="FB23" s="97">
        <v>89</v>
      </c>
      <c r="FC23" s="97">
        <v>76</v>
      </c>
      <c r="FD23" s="97">
        <v>77</v>
      </c>
      <c r="FE23" s="97">
        <v>51</v>
      </c>
      <c r="FF23" s="97">
        <v>37</v>
      </c>
      <c r="FG23" s="97">
        <v>11</v>
      </c>
      <c r="FH23" s="291">
        <f t="shared" si="31"/>
        <v>0.15456506110711718</v>
      </c>
      <c r="FI23" s="97">
        <v>189</v>
      </c>
      <c r="FJ23" s="97">
        <v>44</v>
      </c>
      <c r="FK23" s="97">
        <v>145</v>
      </c>
      <c r="FL23" s="97">
        <v>117</v>
      </c>
      <c r="FM23" s="97">
        <v>87</v>
      </c>
      <c r="FN23" s="73">
        <f t="shared" si="57"/>
        <v>27.195767195767193</v>
      </c>
      <c r="FO23" s="97">
        <v>57</v>
      </c>
      <c r="FP23" s="97">
        <v>34</v>
      </c>
      <c r="FQ23" s="97">
        <v>38</v>
      </c>
      <c r="FR23" s="97">
        <v>38</v>
      </c>
      <c r="FS23" s="97">
        <v>17</v>
      </c>
      <c r="FT23" s="97">
        <v>15</v>
      </c>
      <c r="FU23" s="97">
        <v>5</v>
      </c>
      <c r="FV23" s="291">
        <f t="shared" si="32"/>
        <v>6.7936736161035224E-2</v>
      </c>
      <c r="FW23" s="44">
        <f t="shared" si="8"/>
        <v>411</v>
      </c>
      <c r="FX23" s="44">
        <f t="shared" si="9"/>
        <v>2199</v>
      </c>
      <c r="FY23" s="63">
        <f t="shared" si="10"/>
        <v>75.73687994248742</v>
      </c>
      <c r="FZ23" s="63">
        <f t="shared" si="11"/>
        <v>20.129403306973401</v>
      </c>
      <c r="GA23" s="63">
        <f t="shared" si="12"/>
        <v>3.6356935719317138</v>
      </c>
      <c r="GC23" s="44">
        <f t="shared" si="13"/>
        <v>6.0747663551401869</v>
      </c>
      <c r="GD23" s="195">
        <v>27</v>
      </c>
      <c r="GE23" s="196">
        <v>6</v>
      </c>
      <c r="GF23" s="195">
        <v>8</v>
      </c>
      <c r="GG23" s="197">
        <v>4</v>
      </c>
      <c r="GH23" s="195">
        <v>8</v>
      </c>
      <c r="GI23" s="197">
        <v>1</v>
      </c>
      <c r="GJ23" s="195">
        <v>5</v>
      </c>
      <c r="GK23" s="197">
        <v>4</v>
      </c>
      <c r="GL23" s="196">
        <v>35</v>
      </c>
      <c r="GM23" s="196">
        <v>13</v>
      </c>
      <c r="GN23" s="195">
        <v>14</v>
      </c>
      <c r="GO23" s="197">
        <v>1</v>
      </c>
      <c r="GP23" s="195">
        <f t="shared" si="33"/>
        <v>49</v>
      </c>
      <c r="GQ23" s="197">
        <f t="shared" si="34"/>
        <v>14</v>
      </c>
      <c r="GR23" s="210">
        <f t="shared" si="35"/>
        <v>63</v>
      </c>
      <c r="GS23" s="227">
        <f t="shared" si="58"/>
        <v>0.77777777777777779</v>
      </c>
      <c r="GT23" s="230">
        <f t="shared" si="59"/>
        <v>0.22222222222222221</v>
      </c>
      <c r="GU23" s="195">
        <f t="shared" si="36"/>
        <v>48</v>
      </c>
      <c r="GV23" s="197">
        <f t="shared" si="37"/>
        <v>15</v>
      </c>
      <c r="GW23" s="195">
        <f t="shared" si="38"/>
        <v>63</v>
      </c>
      <c r="GX23" s="227">
        <f t="shared" si="60"/>
        <v>0.76190476190476186</v>
      </c>
      <c r="GY23" s="230">
        <f t="shared" si="61"/>
        <v>0.23809523809523808</v>
      </c>
      <c r="GZ23" s="232">
        <f t="shared" ref="GZ23:GZ33" si="65">GD23/GU23</f>
        <v>0.5625</v>
      </c>
      <c r="HA23" s="227">
        <f t="shared" ref="HA23:HA33" si="66">GF23/GU23</f>
        <v>0.16666666666666666</v>
      </c>
      <c r="HB23" s="227">
        <f t="shared" ref="HB23:HB33" si="67">GH23/GU23</f>
        <v>0.16666666666666666</v>
      </c>
      <c r="HC23" s="230">
        <f t="shared" ref="HC23:HC33" si="68">GJ23/GU23</f>
        <v>0.10416666666666667</v>
      </c>
      <c r="HD23" s="232">
        <f t="shared" ref="HD23:HD33" si="69">GE23/GV23</f>
        <v>0.4</v>
      </c>
      <c r="HE23" s="227">
        <f t="shared" ref="HE23:HE33" si="70">GG23/GV23</f>
        <v>0.26666666666666666</v>
      </c>
      <c r="HF23" s="227">
        <f t="shared" ref="HF23:HF33" si="71">GI23/GV23</f>
        <v>6.6666666666666666E-2</v>
      </c>
      <c r="HG23" s="230">
        <f t="shared" ref="HG23:HG33" si="72">GK23/GV23</f>
        <v>0.26666666666666666</v>
      </c>
      <c r="HH23" s="237">
        <f t="shared" ref="HH23:HH33" si="73">GD23+GE23+GF23+GG23</f>
        <v>45</v>
      </c>
      <c r="HI23" s="238">
        <f t="shared" ref="HI23:HI33" si="74">GH23+GI23</f>
        <v>9</v>
      </c>
      <c r="HJ23" s="239">
        <f t="shared" ref="HJ23:HJ33" si="75">GJ23+GK23</f>
        <v>9</v>
      </c>
      <c r="HK23" s="243">
        <f t="shared" ref="HK23:HK33" si="76">HH23/GW23</f>
        <v>0.7142857142857143</v>
      </c>
      <c r="HL23" s="244">
        <f t="shared" ref="HL23:HL33" si="77">HI23/GW23</f>
        <v>0.14285714285714285</v>
      </c>
      <c r="HM23" s="245">
        <f t="shared" ref="HM23:HM33" si="78">HJ23/GW23</f>
        <v>0.14285714285714285</v>
      </c>
      <c r="HN23" s="355">
        <f t="shared" si="62"/>
        <v>16</v>
      </c>
      <c r="HO23" s="173"/>
      <c r="HP23" s="173">
        <v>10</v>
      </c>
      <c r="HQ23" s="174">
        <v>6</v>
      </c>
      <c r="HR23" s="96">
        <f t="shared" si="14"/>
        <v>1.1935794971688295E-6</v>
      </c>
      <c r="HS23" s="173"/>
      <c r="HT23" s="174"/>
      <c r="HU23" s="96">
        <f t="shared" si="15"/>
        <v>5.7512580877066861E-3</v>
      </c>
      <c r="HV23" s="173">
        <v>17</v>
      </c>
      <c r="HW23" s="174">
        <v>7</v>
      </c>
      <c r="HX23" s="173">
        <v>5</v>
      </c>
      <c r="HY23" s="173">
        <v>1</v>
      </c>
      <c r="HZ23" s="262">
        <f t="shared" ref="HZ23:HZ33" si="79">HV23+HW23</f>
        <v>24</v>
      </c>
      <c r="IA23" s="260">
        <f t="shared" ref="IA23:IA33" si="80">HX23+HY23</f>
        <v>6</v>
      </c>
      <c r="IB23" s="259">
        <f t="shared" ref="IB23:IB33" si="81">HV23/HZ23</f>
        <v>0.70833333333333337</v>
      </c>
      <c r="IC23" s="252">
        <f t="shared" ref="IC23:IC33" si="82">HW23/HZ23</f>
        <v>0.29166666666666669</v>
      </c>
      <c r="ID23" s="251">
        <f t="shared" ref="ID23:ID33" si="83">HX23/IA23</f>
        <v>0.83333333333333337</v>
      </c>
      <c r="IE23" s="252">
        <f t="shared" ref="IE23:IE33" si="84">HY23/IA23</f>
        <v>0.16666666666666666</v>
      </c>
      <c r="IF23" s="262">
        <f t="shared" ref="IF23:IF33" si="85">HV23+HX23</f>
        <v>22</v>
      </c>
      <c r="IG23" s="260">
        <f t="shared" ref="IG23:IG33" si="86">HW23+HY23</f>
        <v>8</v>
      </c>
      <c r="IH23" s="271">
        <f t="shared" ref="IH23:IH33" si="87">IF23+IG23</f>
        <v>30</v>
      </c>
      <c r="II23" s="251">
        <f t="shared" ref="II23:II33" si="88">IF23/IH23</f>
        <v>0.73333333333333328</v>
      </c>
      <c r="IJ23" s="251">
        <f t="shared" ref="IJ23:IJ33" si="89">IG23/IH23</f>
        <v>0.26666666666666666</v>
      </c>
      <c r="IK23" s="572">
        <v>2</v>
      </c>
      <c r="IL23" s="173">
        <v>1</v>
      </c>
      <c r="IM23" s="173">
        <v>3</v>
      </c>
      <c r="IN23" s="173">
        <v>0</v>
      </c>
      <c r="IO23" s="591">
        <f t="shared" ref="IO23:IO33" si="90">IK23/IS23</f>
        <v>0.66666666666666663</v>
      </c>
      <c r="IP23" s="591">
        <f t="shared" ref="IP23:IP33" si="91">IL23/IS23</f>
        <v>0.33333333333333331</v>
      </c>
      <c r="IQ23" s="591">
        <f t="shared" ref="IQ23:IQ29" si="92">IM23/IT23</f>
        <v>1</v>
      </c>
      <c r="IR23" s="592">
        <f t="shared" ref="IR23:IR31" si="93">IN23/IT23</f>
        <v>0</v>
      </c>
      <c r="IS23" s="595">
        <f t="shared" ref="IS23:IS29" si="94">IK23+IL23</f>
        <v>3</v>
      </c>
      <c r="IT23" s="596">
        <f t="shared" ref="IT23:IT29" si="95">IM23+IN23</f>
        <v>3</v>
      </c>
      <c r="IU23" s="281">
        <f t="shared" si="43"/>
        <v>6832.0625</v>
      </c>
      <c r="IV23" s="281">
        <f t="shared" si="44"/>
        <v>24.839285714285715</v>
      </c>
      <c r="IW23" s="281">
        <f t="shared" si="45"/>
        <v>3.6356935719317138</v>
      </c>
      <c r="IX23" s="97">
        <v>41</v>
      </c>
      <c r="IY23" s="11">
        <v>5</v>
      </c>
      <c r="IZ23" s="11">
        <v>36</v>
      </c>
      <c r="JA23" s="97">
        <v>20</v>
      </c>
      <c r="JB23" s="97">
        <v>21</v>
      </c>
      <c r="JC23" s="57">
        <f t="shared" si="63"/>
        <v>31.5</v>
      </c>
      <c r="JD23" s="97">
        <v>5</v>
      </c>
      <c r="JE23" s="97">
        <v>5</v>
      </c>
      <c r="JF23" s="97">
        <v>6</v>
      </c>
      <c r="JG23" s="97">
        <v>11</v>
      </c>
      <c r="JH23" s="97">
        <v>6</v>
      </c>
      <c r="JI23" s="97">
        <v>7</v>
      </c>
      <c r="JJ23" s="97">
        <v>1</v>
      </c>
      <c r="JK23" s="291">
        <f t="shared" si="64"/>
        <v>1.4737598849748382E-2</v>
      </c>
    </row>
    <row r="24" spans="1:271" s="1" customFormat="1" x14ac:dyDescent="0.3">
      <c r="A24" s="11"/>
      <c r="B24" s="3">
        <v>21</v>
      </c>
      <c r="C24" s="286" t="s">
        <v>217</v>
      </c>
      <c r="D24" s="22">
        <v>601964</v>
      </c>
      <c r="E24" s="22">
        <v>141</v>
      </c>
      <c r="F24" s="22">
        <v>784339</v>
      </c>
      <c r="G24" s="22">
        <v>2729</v>
      </c>
      <c r="H24" s="22">
        <v>316</v>
      </c>
      <c r="I24" s="22">
        <v>2212</v>
      </c>
      <c r="J24" s="22">
        <v>219</v>
      </c>
      <c r="K24" s="22">
        <v>1165</v>
      </c>
      <c r="L24" s="280">
        <f t="shared" si="17"/>
        <v>1384</v>
      </c>
      <c r="M24" s="22">
        <v>97</v>
      </c>
      <c r="N24" s="22">
        <v>1047</v>
      </c>
      <c r="O24" s="280">
        <f t="shared" si="46"/>
        <v>1144</v>
      </c>
      <c r="P24" s="22">
        <v>49</v>
      </c>
      <c r="Q24" s="22">
        <v>456</v>
      </c>
      <c r="R24" s="22">
        <v>140</v>
      </c>
      <c r="S24" s="22">
        <v>382</v>
      </c>
      <c r="T24" s="22">
        <v>114</v>
      </c>
      <c r="U24" s="22">
        <v>829</v>
      </c>
      <c r="V24" s="22">
        <v>4</v>
      </c>
      <c r="W24" s="22">
        <v>491</v>
      </c>
      <c r="X24" s="24">
        <v>660</v>
      </c>
      <c r="Y24" s="22">
        <v>27</v>
      </c>
      <c r="Z24" s="22">
        <v>624</v>
      </c>
      <c r="AA24" s="22">
        <v>290</v>
      </c>
      <c r="AB24" s="22">
        <v>370</v>
      </c>
      <c r="AC24" s="73">
        <f t="shared" si="47"/>
        <v>37.044696969696965</v>
      </c>
      <c r="AD24" s="22">
        <v>117</v>
      </c>
      <c r="AE24" s="22">
        <v>26</v>
      </c>
      <c r="AF24" s="22">
        <v>80</v>
      </c>
      <c r="AG24" s="22">
        <v>154</v>
      </c>
      <c r="AH24" s="22">
        <v>165</v>
      </c>
      <c r="AI24" s="22">
        <v>142</v>
      </c>
      <c r="AJ24" s="22">
        <v>32</v>
      </c>
      <c r="AK24" s="291">
        <f t="shared" si="20"/>
        <v>0.24184683034078416</v>
      </c>
      <c r="AL24" s="24">
        <v>353</v>
      </c>
      <c r="AM24" s="22">
        <v>6</v>
      </c>
      <c r="AN24" s="22">
        <v>339</v>
      </c>
      <c r="AO24" s="22">
        <v>143</v>
      </c>
      <c r="AP24" s="22">
        <v>210</v>
      </c>
      <c r="AQ24" s="73">
        <f t="shared" si="48"/>
        <v>40.062322946175634</v>
      </c>
      <c r="AR24" s="22">
        <v>31</v>
      </c>
      <c r="AS24" s="22">
        <v>11</v>
      </c>
      <c r="AT24" s="22">
        <v>36</v>
      </c>
      <c r="AU24" s="22">
        <v>98</v>
      </c>
      <c r="AV24" s="22">
        <v>90</v>
      </c>
      <c r="AW24" s="22">
        <v>93</v>
      </c>
      <c r="AX24" s="22">
        <v>21</v>
      </c>
      <c r="AY24" s="291">
        <f t="shared" si="22"/>
        <v>0.12935141077317699</v>
      </c>
      <c r="AZ24" s="24">
        <v>149</v>
      </c>
      <c r="BA24" s="22">
        <v>5</v>
      </c>
      <c r="BB24" s="22">
        <v>144</v>
      </c>
      <c r="BC24" s="22">
        <v>0</v>
      </c>
      <c r="BD24" s="22">
        <v>61</v>
      </c>
      <c r="BE24" s="22">
        <v>88</v>
      </c>
      <c r="BF24" s="73">
        <f t="shared" si="49"/>
        <v>37.95302013422819</v>
      </c>
      <c r="BG24" s="22">
        <v>27</v>
      </c>
      <c r="BH24" s="22">
        <v>2</v>
      </c>
      <c r="BI24" s="22">
        <v>15</v>
      </c>
      <c r="BJ24" s="22">
        <v>24</v>
      </c>
      <c r="BK24" s="22">
        <v>40</v>
      </c>
      <c r="BL24" s="22">
        <v>33</v>
      </c>
      <c r="BM24" s="22">
        <v>14</v>
      </c>
      <c r="BN24" s="291">
        <f t="shared" si="24"/>
        <v>5.4598754122389154E-2</v>
      </c>
      <c r="BO24" s="24">
        <v>43</v>
      </c>
      <c r="BP24" s="22">
        <v>10</v>
      </c>
      <c r="BQ24" s="22">
        <v>32</v>
      </c>
      <c r="BR24" s="22">
        <v>30</v>
      </c>
      <c r="BS24" s="22">
        <v>13</v>
      </c>
      <c r="BT24" s="73">
        <f t="shared" si="50"/>
        <v>39.3139534883721</v>
      </c>
      <c r="BU24" s="22">
        <v>3</v>
      </c>
      <c r="BV24" s="22">
        <v>3</v>
      </c>
      <c r="BW24" s="22">
        <v>15</v>
      </c>
      <c r="BX24" s="22">
        <v>12</v>
      </c>
      <c r="BY24" s="22">
        <v>12</v>
      </c>
      <c r="BZ24" s="22">
        <v>5</v>
      </c>
      <c r="CA24" s="22">
        <v>2</v>
      </c>
      <c r="CB24" s="291">
        <f t="shared" si="26"/>
        <v>1.5756687431293513E-2</v>
      </c>
      <c r="CC24" s="24">
        <v>62</v>
      </c>
      <c r="CD24" s="22">
        <v>14</v>
      </c>
      <c r="CE24" s="22">
        <v>48</v>
      </c>
      <c r="CF24" s="22">
        <v>51</v>
      </c>
      <c r="CG24" s="22">
        <v>11</v>
      </c>
      <c r="CH24" s="73">
        <f t="shared" si="51"/>
        <v>31.548387096774192</v>
      </c>
      <c r="CI24" s="22">
        <v>7</v>
      </c>
      <c r="CJ24" s="22">
        <v>2</v>
      </c>
      <c r="CK24" s="22">
        <v>22</v>
      </c>
      <c r="CL24" s="22">
        <v>14</v>
      </c>
      <c r="CM24" s="22">
        <v>6</v>
      </c>
      <c r="CN24" s="22">
        <v>6</v>
      </c>
      <c r="CO24" s="22">
        <v>5</v>
      </c>
      <c r="CP24" s="291">
        <f t="shared" si="1"/>
        <v>2.2718944668376696E-2</v>
      </c>
      <c r="CQ24" s="24">
        <v>106</v>
      </c>
      <c r="CR24" s="22">
        <v>56</v>
      </c>
      <c r="CS24" s="22">
        <v>50</v>
      </c>
      <c r="CT24" s="22">
        <v>51</v>
      </c>
      <c r="CU24" s="22">
        <v>55</v>
      </c>
      <c r="CV24" s="73">
        <f t="shared" si="52"/>
        <v>26.061320754716981</v>
      </c>
      <c r="CW24" s="22">
        <v>33</v>
      </c>
      <c r="CX24" s="22">
        <v>16</v>
      </c>
      <c r="CY24" s="22">
        <v>20</v>
      </c>
      <c r="CZ24" s="22">
        <v>13</v>
      </c>
      <c r="DA24" s="22">
        <v>7</v>
      </c>
      <c r="DB24" s="22">
        <v>13</v>
      </c>
      <c r="DC24" s="22">
        <v>4</v>
      </c>
      <c r="DD24" s="291">
        <f t="shared" si="27"/>
        <v>3.8842066691095641E-2</v>
      </c>
      <c r="DE24" s="26">
        <v>171</v>
      </c>
      <c r="DF24" s="22">
        <v>7</v>
      </c>
      <c r="DG24" s="22">
        <v>164</v>
      </c>
      <c r="DH24" s="22">
        <v>95</v>
      </c>
      <c r="DI24" s="22">
        <v>76</v>
      </c>
      <c r="DJ24" s="73">
        <f t="shared" si="53"/>
        <v>31.055555555555554</v>
      </c>
      <c r="DK24" s="22">
        <v>39</v>
      </c>
      <c r="DL24" s="22">
        <v>16</v>
      </c>
      <c r="DM24" s="22">
        <v>20</v>
      </c>
      <c r="DN24" s="22">
        <v>21</v>
      </c>
      <c r="DO24" s="22">
        <v>45</v>
      </c>
      <c r="DP24" s="22">
        <v>19</v>
      </c>
      <c r="DQ24" s="22">
        <v>10</v>
      </c>
      <c r="DR24" s="291">
        <f t="shared" si="28"/>
        <v>6.2660315133748631E-2</v>
      </c>
      <c r="DS24" s="26">
        <v>96</v>
      </c>
      <c r="DT24" s="22">
        <v>8</v>
      </c>
      <c r="DU24" s="22">
        <v>88</v>
      </c>
      <c r="DV24" s="22">
        <v>55</v>
      </c>
      <c r="DW24" s="22">
        <v>41</v>
      </c>
      <c r="DX24" s="73">
        <f t="shared" si="54"/>
        <v>27.3125</v>
      </c>
      <c r="DY24" s="22">
        <v>24</v>
      </c>
      <c r="DZ24" s="22">
        <v>14</v>
      </c>
      <c r="EA24" s="22">
        <v>18</v>
      </c>
      <c r="EB24" s="22">
        <v>17</v>
      </c>
      <c r="EC24" s="22">
        <v>9</v>
      </c>
      <c r="ED24" s="22">
        <v>10</v>
      </c>
      <c r="EE24" s="22">
        <v>4</v>
      </c>
      <c r="EF24" s="291">
        <f t="shared" si="29"/>
        <v>3.5177720776841337E-2</v>
      </c>
      <c r="EG24" s="26">
        <v>204</v>
      </c>
      <c r="EH24" s="22">
        <v>52</v>
      </c>
      <c r="EI24" s="27">
        <f>EG24-EH24</f>
        <v>152</v>
      </c>
      <c r="EJ24" s="22">
        <v>136</v>
      </c>
      <c r="EK24" s="22">
        <v>68</v>
      </c>
      <c r="EL24" s="73">
        <f t="shared" si="55"/>
        <v>33.088235294117645</v>
      </c>
      <c r="EM24" s="22">
        <v>31</v>
      </c>
      <c r="EN24" s="22">
        <v>15</v>
      </c>
      <c r="EO24" s="22">
        <v>32</v>
      </c>
      <c r="EP24" s="22">
        <v>45</v>
      </c>
      <c r="EQ24" s="22">
        <v>32</v>
      </c>
      <c r="ER24" s="22">
        <v>36</v>
      </c>
      <c r="ES24" s="22">
        <v>13</v>
      </c>
      <c r="ET24" s="291">
        <f t="shared" si="30"/>
        <v>7.4752656650787841E-2</v>
      </c>
      <c r="EU24" s="26">
        <v>338</v>
      </c>
      <c r="EV24" s="22">
        <v>38</v>
      </c>
      <c r="EW24" s="22">
        <v>254</v>
      </c>
      <c r="EX24" s="22">
        <v>191</v>
      </c>
      <c r="EY24" s="22">
        <v>147</v>
      </c>
      <c r="EZ24" s="73">
        <f t="shared" si="56"/>
        <v>29.48372781065089</v>
      </c>
      <c r="FA24" s="22">
        <v>90</v>
      </c>
      <c r="FB24" s="22">
        <v>27</v>
      </c>
      <c r="FC24" s="22">
        <v>54</v>
      </c>
      <c r="FD24" s="22">
        <v>52</v>
      </c>
      <c r="FE24" s="22">
        <v>55</v>
      </c>
      <c r="FF24" s="22">
        <v>43</v>
      </c>
      <c r="FG24" s="22">
        <v>17</v>
      </c>
      <c r="FH24" s="291">
        <f t="shared" si="31"/>
        <v>0.12385489190179554</v>
      </c>
      <c r="FI24" s="22">
        <v>202</v>
      </c>
      <c r="FJ24" s="22">
        <v>23</v>
      </c>
      <c r="FK24" s="22">
        <v>179</v>
      </c>
      <c r="FL24" s="22">
        <v>120</v>
      </c>
      <c r="FM24" s="22">
        <v>97</v>
      </c>
      <c r="FN24" s="73">
        <f t="shared" si="57"/>
        <v>26.623762376237622</v>
      </c>
      <c r="FO24" s="22">
        <v>77</v>
      </c>
      <c r="FP24" s="22">
        <v>25</v>
      </c>
      <c r="FQ24" s="22">
        <v>43</v>
      </c>
      <c r="FR24" s="22">
        <v>31</v>
      </c>
      <c r="FS24" s="22">
        <v>14</v>
      </c>
      <c r="FT24" s="22">
        <v>21</v>
      </c>
      <c r="FU24" s="22">
        <v>6</v>
      </c>
      <c r="FV24" s="291">
        <f t="shared" si="32"/>
        <v>7.4019787467936971E-2</v>
      </c>
      <c r="FW24" s="44">
        <f t="shared" si="8"/>
        <v>505</v>
      </c>
      <c r="FX24" s="44">
        <f t="shared" si="9"/>
        <v>1960</v>
      </c>
      <c r="FY24" s="63">
        <f t="shared" si="10"/>
        <v>81.055331623305236</v>
      </c>
      <c r="FZ24" s="63">
        <f t="shared" si="11"/>
        <v>11.579333089043606</v>
      </c>
      <c r="GA24" s="63">
        <f t="shared" si="12"/>
        <v>3.4793628775312717</v>
      </c>
      <c r="GB24" s="11"/>
      <c r="GC24" s="44">
        <f t="shared" si="13"/>
        <v>6.2660315133748625</v>
      </c>
      <c r="GD24" s="210">
        <v>19</v>
      </c>
      <c r="GE24" s="92">
        <v>4</v>
      </c>
      <c r="GF24" s="210">
        <v>5</v>
      </c>
      <c r="GG24" s="211">
        <v>3</v>
      </c>
      <c r="GH24" s="210">
        <v>5</v>
      </c>
      <c r="GI24" s="211">
        <v>2</v>
      </c>
      <c r="GJ24" s="210">
        <v>4</v>
      </c>
      <c r="GK24" s="211">
        <v>0</v>
      </c>
      <c r="GL24" s="92">
        <v>21</v>
      </c>
      <c r="GM24" s="92">
        <v>9</v>
      </c>
      <c r="GN24" s="210">
        <v>5</v>
      </c>
      <c r="GO24" s="211">
        <v>4</v>
      </c>
      <c r="GP24" s="210">
        <f t="shared" si="33"/>
        <v>26</v>
      </c>
      <c r="GQ24" s="211">
        <f t="shared" si="34"/>
        <v>13</v>
      </c>
      <c r="GR24" s="210">
        <f t="shared" si="35"/>
        <v>39</v>
      </c>
      <c r="GS24" s="227">
        <f t="shared" si="58"/>
        <v>0.66666666666666663</v>
      </c>
      <c r="GT24" s="230">
        <f t="shared" si="59"/>
        <v>0.33333333333333331</v>
      </c>
      <c r="GU24" s="210">
        <f t="shared" si="36"/>
        <v>30</v>
      </c>
      <c r="GV24" s="211">
        <f t="shared" si="37"/>
        <v>9</v>
      </c>
      <c r="GW24" s="210">
        <f t="shared" si="38"/>
        <v>39</v>
      </c>
      <c r="GX24" s="227">
        <f t="shared" si="60"/>
        <v>0.76923076923076927</v>
      </c>
      <c r="GY24" s="230">
        <f t="shared" si="61"/>
        <v>0.23076923076923078</v>
      </c>
      <c r="GZ24" s="232">
        <f t="shared" si="65"/>
        <v>0.6333333333333333</v>
      </c>
      <c r="HA24" s="227">
        <f t="shared" si="66"/>
        <v>0.16666666666666666</v>
      </c>
      <c r="HB24" s="227">
        <f t="shared" si="67"/>
        <v>0.16666666666666666</v>
      </c>
      <c r="HC24" s="230">
        <f t="shared" si="68"/>
        <v>0.13333333333333333</v>
      </c>
      <c r="HD24" s="232">
        <f t="shared" si="69"/>
        <v>0.44444444444444442</v>
      </c>
      <c r="HE24" s="227">
        <f t="shared" si="70"/>
        <v>0.33333333333333331</v>
      </c>
      <c r="HF24" s="227">
        <f t="shared" si="71"/>
        <v>0.22222222222222221</v>
      </c>
      <c r="HG24" s="230">
        <f t="shared" si="72"/>
        <v>0</v>
      </c>
      <c r="HH24" s="237">
        <f t="shared" si="73"/>
        <v>31</v>
      </c>
      <c r="HI24" s="238">
        <f t="shared" si="74"/>
        <v>7</v>
      </c>
      <c r="HJ24" s="239">
        <f t="shared" si="75"/>
        <v>4</v>
      </c>
      <c r="HK24" s="243">
        <f t="shared" si="76"/>
        <v>0.79487179487179482</v>
      </c>
      <c r="HL24" s="244">
        <f t="shared" si="77"/>
        <v>0.17948717948717949</v>
      </c>
      <c r="HM24" s="245">
        <f t="shared" si="78"/>
        <v>0.10256410256410256</v>
      </c>
      <c r="HN24" s="355">
        <f t="shared" si="62"/>
        <v>26</v>
      </c>
      <c r="HO24" s="124"/>
      <c r="HP24" s="124">
        <v>16</v>
      </c>
      <c r="HQ24" s="166">
        <v>10</v>
      </c>
      <c r="HR24" s="96">
        <f t="shared" si="14"/>
        <v>1.3204640059402136E-6</v>
      </c>
      <c r="HS24" s="124"/>
      <c r="HT24" s="166"/>
      <c r="HU24" s="96">
        <f t="shared" si="15"/>
        <v>9.5272993770611943E-3</v>
      </c>
      <c r="HV24" s="124">
        <v>32</v>
      </c>
      <c r="HW24" s="166">
        <v>5</v>
      </c>
      <c r="HX24" s="124">
        <v>7</v>
      </c>
      <c r="HY24" s="124">
        <v>3</v>
      </c>
      <c r="HZ24" s="262">
        <f t="shared" si="79"/>
        <v>37</v>
      </c>
      <c r="IA24" s="260">
        <f t="shared" si="80"/>
        <v>10</v>
      </c>
      <c r="IB24" s="259">
        <f t="shared" si="81"/>
        <v>0.86486486486486491</v>
      </c>
      <c r="IC24" s="252">
        <f t="shared" si="82"/>
        <v>0.13513513513513514</v>
      </c>
      <c r="ID24" s="251">
        <f t="shared" si="83"/>
        <v>0.7</v>
      </c>
      <c r="IE24" s="252">
        <f t="shared" si="84"/>
        <v>0.3</v>
      </c>
      <c r="IF24" s="262">
        <f t="shared" si="85"/>
        <v>39</v>
      </c>
      <c r="IG24" s="260">
        <f t="shared" si="86"/>
        <v>8</v>
      </c>
      <c r="IH24" s="271">
        <f t="shared" si="87"/>
        <v>47</v>
      </c>
      <c r="II24" s="251">
        <f t="shared" si="88"/>
        <v>0.82978723404255317</v>
      </c>
      <c r="IJ24" s="251">
        <f t="shared" si="89"/>
        <v>0.1702127659574468</v>
      </c>
      <c r="IK24" s="564">
        <v>6</v>
      </c>
      <c r="IL24" s="124">
        <v>3</v>
      </c>
      <c r="IM24" s="124">
        <v>1</v>
      </c>
      <c r="IN24" s="124">
        <v>0</v>
      </c>
      <c r="IO24" s="591">
        <f t="shared" si="90"/>
        <v>0.66666666666666663</v>
      </c>
      <c r="IP24" s="591">
        <f t="shared" si="91"/>
        <v>0.33333333333333331</v>
      </c>
      <c r="IQ24" s="591">
        <f t="shared" si="92"/>
        <v>1</v>
      </c>
      <c r="IR24" s="592">
        <f t="shared" si="93"/>
        <v>0</v>
      </c>
      <c r="IS24" s="595">
        <f t="shared" si="94"/>
        <v>9</v>
      </c>
      <c r="IT24" s="596">
        <f t="shared" si="95"/>
        <v>1</v>
      </c>
      <c r="IU24" s="281">
        <f t="shared" si="43"/>
        <v>5562.687943262411</v>
      </c>
      <c r="IV24" s="281">
        <f t="shared" si="44"/>
        <v>19.354609929078013</v>
      </c>
      <c r="IW24" s="281">
        <f t="shared" si="45"/>
        <v>3.4793628775312713</v>
      </c>
      <c r="IX24" s="24">
        <v>53</v>
      </c>
      <c r="IY24" s="11">
        <v>11</v>
      </c>
      <c r="IZ24" s="11">
        <v>42</v>
      </c>
      <c r="JA24" s="22">
        <v>20</v>
      </c>
      <c r="JB24" s="22">
        <v>31</v>
      </c>
      <c r="JC24" s="57">
        <f t="shared" si="63"/>
        <v>31.339622641509436</v>
      </c>
      <c r="JD24" s="22">
        <v>5</v>
      </c>
      <c r="JE24" s="22">
        <v>4</v>
      </c>
      <c r="JF24" s="22">
        <v>13</v>
      </c>
      <c r="JG24" s="22">
        <v>11</v>
      </c>
      <c r="JH24" s="22">
        <v>9</v>
      </c>
      <c r="JI24" s="22">
        <v>5</v>
      </c>
      <c r="JJ24" s="22">
        <v>4</v>
      </c>
      <c r="JK24" s="291">
        <f t="shared" si="64"/>
        <v>1.942103334554782E-2</v>
      </c>
    </row>
    <row r="25" spans="1:271" s="1" customFormat="1" x14ac:dyDescent="0.3">
      <c r="A25" s="11"/>
      <c r="B25" s="3">
        <v>22</v>
      </c>
      <c r="C25" s="286" t="s">
        <v>216</v>
      </c>
      <c r="D25" s="22">
        <v>584748</v>
      </c>
      <c r="E25" s="22">
        <v>150</v>
      </c>
      <c r="F25" s="22">
        <v>772555</v>
      </c>
      <c r="G25" s="22">
        <f>I25+H25</f>
        <v>2340</v>
      </c>
      <c r="H25" s="22">
        <v>265</v>
      </c>
      <c r="I25" s="22">
        <v>2075</v>
      </c>
      <c r="J25" s="22">
        <v>269</v>
      </c>
      <c r="K25" s="22">
        <v>1288</v>
      </c>
      <c r="L25" s="280">
        <f t="shared" si="17"/>
        <v>1557</v>
      </c>
      <c r="M25" s="22">
        <v>115</v>
      </c>
      <c r="N25" s="22">
        <v>1186</v>
      </c>
      <c r="O25" s="280">
        <f t="shared" si="46"/>
        <v>1301</v>
      </c>
      <c r="P25" s="22">
        <v>93</v>
      </c>
      <c r="Q25" s="22">
        <v>575</v>
      </c>
      <c r="R25" s="22">
        <v>150</v>
      </c>
      <c r="S25" s="22">
        <v>422</v>
      </c>
      <c r="T25" s="22">
        <v>123</v>
      </c>
      <c r="U25" s="22">
        <v>932</v>
      </c>
      <c r="V25" s="22">
        <v>7</v>
      </c>
      <c r="W25" s="22">
        <v>490</v>
      </c>
      <c r="X25" s="24">
        <v>655</v>
      </c>
      <c r="Y25" s="22">
        <v>23</v>
      </c>
      <c r="Z25" s="22">
        <v>628</v>
      </c>
      <c r="AA25" s="22">
        <v>290</v>
      </c>
      <c r="AB25" s="22">
        <v>365</v>
      </c>
      <c r="AC25" s="73">
        <f t="shared" si="47"/>
        <v>39.341221374045801</v>
      </c>
      <c r="AD25" s="22">
        <v>175</v>
      </c>
      <c r="AE25" s="22">
        <v>55</v>
      </c>
      <c r="AF25" s="22">
        <v>90</v>
      </c>
      <c r="AG25" s="22">
        <v>146</v>
      </c>
      <c r="AH25" s="22">
        <v>189</v>
      </c>
      <c r="AI25" s="22">
        <v>107</v>
      </c>
      <c r="AJ25" s="22">
        <v>46</v>
      </c>
      <c r="AK25" s="291">
        <f t="shared" si="20"/>
        <v>0.27991452991452992</v>
      </c>
      <c r="AL25" s="24">
        <v>319</v>
      </c>
      <c r="AM25" s="22">
        <v>5</v>
      </c>
      <c r="AN25" s="22">
        <v>310</v>
      </c>
      <c r="AO25" s="22">
        <v>117</v>
      </c>
      <c r="AP25" s="22">
        <v>202</v>
      </c>
      <c r="AQ25" s="73">
        <f t="shared" si="48"/>
        <v>40.420062695924763</v>
      </c>
      <c r="AR25" s="22">
        <v>28</v>
      </c>
      <c r="AS25" s="22">
        <v>22</v>
      </c>
      <c r="AT25" s="22">
        <v>46</v>
      </c>
      <c r="AU25" s="22">
        <v>74</v>
      </c>
      <c r="AV25" s="22">
        <v>106</v>
      </c>
      <c r="AW25" s="22">
        <v>62</v>
      </c>
      <c r="AX25" s="22">
        <v>21</v>
      </c>
      <c r="AY25" s="291">
        <f t="shared" si="22"/>
        <v>0.13632478632478631</v>
      </c>
      <c r="AZ25" s="24">
        <v>199</v>
      </c>
      <c r="BA25" s="22">
        <v>7</v>
      </c>
      <c r="BB25" s="22">
        <v>192</v>
      </c>
      <c r="BC25" s="22">
        <v>0</v>
      </c>
      <c r="BD25" s="22">
        <v>91</v>
      </c>
      <c r="BE25" s="22">
        <v>108</v>
      </c>
      <c r="BF25" s="73">
        <f t="shared" si="49"/>
        <v>35.113065326633169</v>
      </c>
      <c r="BG25" s="22">
        <v>37</v>
      </c>
      <c r="BH25" s="22">
        <v>4</v>
      </c>
      <c r="BI25" s="22">
        <v>18</v>
      </c>
      <c r="BJ25" s="22">
        <v>43</v>
      </c>
      <c r="BK25" s="22">
        <v>46</v>
      </c>
      <c r="BL25" s="22">
        <v>36</v>
      </c>
      <c r="BM25" s="22">
        <v>16</v>
      </c>
      <c r="BN25" s="291">
        <f t="shared" si="24"/>
        <v>8.5042735042735046E-2</v>
      </c>
      <c r="BO25" s="24">
        <v>50</v>
      </c>
      <c r="BP25" s="22">
        <v>11</v>
      </c>
      <c r="BQ25" s="22">
        <v>40</v>
      </c>
      <c r="BR25" s="22">
        <v>41</v>
      </c>
      <c r="BS25" s="22">
        <v>9</v>
      </c>
      <c r="BT25" s="73">
        <f t="shared" si="50"/>
        <v>42.879999999999995</v>
      </c>
      <c r="BU25" s="22">
        <v>2</v>
      </c>
      <c r="BV25" s="22">
        <v>1</v>
      </c>
      <c r="BW25" s="22">
        <v>14</v>
      </c>
      <c r="BX25" s="22">
        <v>17</v>
      </c>
      <c r="BY25" s="22">
        <v>13</v>
      </c>
      <c r="BZ25" s="22">
        <v>9</v>
      </c>
      <c r="CA25" s="22">
        <v>4</v>
      </c>
      <c r="CB25" s="291">
        <f t="shared" si="26"/>
        <v>2.1367521367521368E-2</v>
      </c>
      <c r="CC25" s="24">
        <v>63</v>
      </c>
      <c r="CD25" s="22">
        <v>14</v>
      </c>
      <c r="CE25" s="22">
        <v>49</v>
      </c>
      <c r="CF25" s="22">
        <v>55</v>
      </c>
      <c r="CG25" s="22">
        <v>8</v>
      </c>
      <c r="CH25" s="73">
        <f t="shared" si="51"/>
        <v>33.055555555555557</v>
      </c>
      <c r="CI25" s="22">
        <v>1</v>
      </c>
      <c r="CJ25" s="22">
        <v>2</v>
      </c>
      <c r="CK25" s="22">
        <v>18</v>
      </c>
      <c r="CL25" s="22">
        <v>22</v>
      </c>
      <c r="CM25" s="22">
        <v>13</v>
      </c>
      <c r="CN25" s="22">
        <v>4</v>
      </c>
      <c r="CO25" s="22">
        <v>3</v>
      </c>
      <c r="CP25" s="291">
        <f t="shared" si="1"/>
        <v>2.6923076923076925E-2</v>
      </c>
      <c r="CQ25" s="24">
        <v>110</v>
      </c>
      <c r="CR25" s="22">
        <v>52</v>
      </c>
      <c r="CS25" s="22">
        <v>58</v>
      </c>
      <c r="CT25" s="22">
        <v>65</v>
      </c>
      <c r="CU25" s="22">
        <v>45</v>
      </c>
      <c r="CV25" s="73">
        <f t="shared" si="52"/>
        <v>24.222727272727273</v>
      </c>
      <c r="CW25" s="22">
        <v>50</v>
      </c>
      <c r="CX25" s="22">
        <v>6</v>
      </c>
      <c r="CY25" s="22">
        <v>15</v>
      </c>
      <c r="CZ25" s="22">
        <v>18</v>
      </c>
      <c r="DA25" s="22">
        <v>9</v>
      </c>
      <c r="DB25" s="22">
        <v>7</v>
      </c>
      <c r="DC25" s="22">
        <v>5</v>
      </c>
      <c r="DD25" s="291">
        <f t="shared" si="27"/>
        <v>4.7008547008547008E-2</v>
      </c>
      <c r="DE25" s="26">
        <v>151</v>
      </c>
      <c r="DF25" s="22">
        <v>13</v>
      </c>
      <c r="DG25" s="22">
        <v>138</v>
      </c>
      <c r="DH25" s="22">
        <v>82</v>
      </c>
      <c r="DI25" s="22">
        <v>69</v>
      </c>
      <c r="DJ25" s="73">
        <f t="shared" si="53"/>
        <v>29.874172185430464</v>
      </c>
      <c r="DK25" s="22">
        <v>36</v>
      </c>
      <c r="DL25" s="22">
        <v>15</v>
      </c>
      <c r="DM25" s="22">
        <v>26</v>
      </c>
      <c r="DN25" s="22">
        <v>19</v>
      </c>
      <c r="DO25" s="22">
        <v>25</v>
      </c>
      <c r="DP25" s="22">
        <v>25</v>
      </c>
      <c r="DQ25" s="22">
        <v>5</v>
      </c>
      <c r="DR25" s="291">
        <f t="shared" si="28"/>
        <v>6.4529914529914537E-2</v>
      </c>
      <c r="DS25" s="26">
        <v>123</v>
      </c>
      <c r="DT25" s="22">
        <v>12</v>
      </c>
      <c r="DU25" s="22">
        <v>111</v>
      </c>
      <c r="DV25" s="22">
        <v>77</v>
      </c>
      <c r="DW25" s="22">
        <v>46</v>
      </c>
      <c r="DX25" s="73">
        <f t="shared" si="54"/>
        <v>31.024390243902438</v>
      </c>
      <c r="DY25" s="22">
        <v>30</v>
      </c>
      <c r="DZ25" s="22">
        <v>6</v>
      </c>
      <c r="EA25" s="22">
        <v>17</v>
      </c>
      <c r="EB25" s="22">
        <v>29</v>
      </c>
      <c r="EC25" s="22">
        <v>18</v>
      </c>
      <c r="ED25" s="22">
        <v>12</v>
      </c>
      <c r="EE25" s="22">
        <v>11</v>
      </c>
      <c r="EF25" s="291">
        <f t="shared" si="29"/>
        <v>5.2564102564102565E-2</v>
      </c>
      <c r="EG25" s="26">
        <v>197</v>
      </c>
      <c r="EH25" s="22">
        <v>40</v>
      </c>
      <c r="EI25" s="27">
        <f>EG25-EH25</f>
        <v>157</v>
      </c>
      <c r="EJ25" s="22">
        <v>136</v>
      </c>
      <c r="EK25" s="22">
        <v>61</v>
      </c>
      <c r="EL25" s="73">
        <f t="shared" si="55"/>
        <v>36.454314720812185</v>
      </c>
      <c r="EM25" s="22">
        <v>27</v>
      </c>
      <c r="EN25" s="22">
        <v>9</v>
      </c>
      <c r="EO25" s="22">
        <v>19</v>
      </c>
      <c r="EP25" s="22">
        <v>39</v>
      </c>
      <c r="EQ25" s="22">
        <v>49</v>
      </c>
      <c r="ER25" s="22">
        <v>31</v>
      </c>
      <c r="ES25" s="22">
        <v>23</v>
      </c>
      <c r="ET25" s="291">
        <f t="shared" si="30"/>
        <v>8.4188034188034194E-2</v>
      </c>
      <c r="EU25" s="26">
        <v>319</v>
      </c>
      <c r="EV25" s="22">
        <v>48</v>
      </c>
      <c r="EW25" s="22">
        <v>220</v>
      </c>
      <c r="EX25" s="22">
        <v>188</v>
      </c>
      <c r="EY25" s="22">
        <v>131</v>
      </c>
      <c r="EZ25" s="73">
        <f t="shared" si="56"/>
        <v>27.29153605015674</v>
      </c>
      <c r="FA25" s="22">
        <v>94</v>
      </c>
      <c r="FB25" s="22">
        <v>35</v>
      </c>
      <c r="FC25" s="22">
        <v>43</v>
      </c>
      <c r="FD25" s="22">
        <v>63</v>
      </c>
      <c r="FE25" s="22">
        <v>44</v>
      </c>
      <c r="FF25" s="22">
        <v>27</v>
      </c>
      <c r="FG25" s="22">
        <v>13</v>
      </c>
      <c r="FH25" s="291">
        <f t="shared" si="31"/>
        <v>0.13632478632478631</v>
      </c>
      <c r="FI25" s="22">
        <v>162</v>
      </c>
      <c r="FJ25" s="22">
        <v>20</v>
      </c>
      <c r="FK25" s="22">
        <v>142</v>
      </c>
      <c r="FL25" s="22">
        <v>109</v>
      </c>
      <c r="FM25" s="22">
        <v>80</v>
      </c>
      <c r="FN25" s="73">
        <f t="shared" si="57"/>
        <v>29.123456790123456</v>
      </c>
      <c r="FO25" s="22">
        <v>73</v>
      </c>
      <c r="FP25" s="22">
        <v>23</v>
      </c>
      <c r="FQ25" s="22">
        <v>27</v>
      </c>
      <c r="FR25" s="22">
        <v>25</v>
      </c>
      <c r="FS25" s="22">
        <v>20</v>
      </c>
      <c r="FT25" s="22">
        <v>11</v>
      </c>
      <c r="FU25" s="22">
        <v>10</v>
      </c>
      <c r="FV25" s="291">
        <f t="shared" si="32"/>
        <v>6.9230769230769235E-2</v>
      </c>
      <c r="FW25" s="44">
        <f t="shared" si="8"/>
        <v>668</v>
      </c>
      <c r="FX25" s="44">
        <f t="shared" si="9"/>
        <v>2124</v>
      </c>
      <c r="FY25" s="63">
        <f t="shared" si="10"/>
        <v>88.675213675213669</v>
      </c>
      <c r="FZ25" s="63">
        <f t="shared" si="11"/>
        <v>11.324786324786325</v>
      </c>
      <c r="GA25" s="63">
        <f t="shared" si="12"/>
        <v>3.028910563001987</v>
      </c>
      <c r="GB25" s="11"/>
      <c r="GC25" s="44">
        <f t="shared" si="13"/>
        <v>6.4529914529914532</v>
      </c>
      <c r="GD25" s="210">
        <v>30</v>
      </c>
      <c r="GE25" s="92">
        <v>5</v>
      </c>
      <c r="GF25" s="210">
        <v>8</v>
      </c>
      <c r="GG25" s="211">
        <v>1</v>
      </c>
      <c r="GH25" s="210">
        <v>0</v>
      </c>
      <c r="GI25" s="211">
        <v>2</v>
      </c>
      <c r="GJ25" s="210">
        <v>1</v>
      </c>
      <c r="GK25" s="211">
        <v>2</v>
      </c>
      <c r="GL25" s="92">
        <v>30</v>
      </c>
      <c r="GM25" s="92">
        <v>9</v>
      </c>
      <c r="GN25" s="210">
        <v>10</v>
      </c>
      <c r="GO25" s="211">
        <v>0</v>
      </c>
      <c r="GP25" s="210">
        <f t="shared" si="33"/>
        <v>40</v>
      </c>
      <c r="GQ25" s="211">
        <f t="shared" si="34"/>
        <v>9</v>
      </c>
      <c r="GR25" s="210">
        <f t="shared" si="35"/>
        <v>49</v>
      </c>
      <c r="GS25" s="227">
        <f t="shared" si="58"/>
        <v>0.81632653061224492</v>
      </c>
      <c r="GT25" s="230">
        <f t="shared" si="59"/>
        <v>0.18367346938775511</v>
      </c>
      <c r="GU25" s="210">
        <f t="shared" si="36"/>
        <v>39</v>
      </c>
      <c r="GV25" s="211">
        <f t="shared" si="37"/>
        <v>10</v>
      </c>
      <c r="GW25" s="210">
        <f t="shared" si="38"/>
        <v>49</v>
      </c>
      <c r="GX25" s="227">
        <f t="shared" si="60"/>
        <v>0.79591836734693877</v>
      </c>
      <c r="GY25" s="230">
        <f t="shared" si="61"/>
        <v>0.20408163265306123</v>
      </c>
      <c r="GZ25" s="232">
        <f t="shared" si="65"/>
        <v>0.76923076923076927</v>
      </c>
      <c r="HA25" s="227">
        <f t="shared" si="66"/>
        <v>0.20512820512820512</v>
      </c>
      <c r="HB25" s="227">
        <f t="shared" si="67"/>
        <v>0</v>
      </c>
      <c r="HC25" s="230">
        <f t="shared" si="68"/>
        <v>2.564102564102564E-2</v>
      </c>
      <c r="HD25" s="232">
        <f t="shared" si="69"/>
        <v>0.5</v>
      </c>
      <c r="HE25" s="227">
        <f t="shared" si="70"/>
        <v>0.1</v>
      </c>
      <c r="HF25" s="227">
        <f t="shared" si="71"/>
        <v>0.2</v>
      </c>
      <c r="HG25" s="230">
        <f t="shared" si="72"/>
        <v>0.2</v>
      </c>
      <c r="HH25" s="237">
        <f t="shared" si="73"/>
        <v>44</v>
      </c>
      <c r="HI25" s="238">
        <f t="shared" si="74"/>
        <v>2</v>
      </c>
      <c r="HJ25" s="239">
        <f t="shared" si="75"/>
        <v>3</v>
      </c>
      <c r="HK25" s="243">
        <f t="shared" si="76"/>
        <v>0.89795918367346939</v>
      </c>
      <c r="HL25" s="244">
        <f t="shared" si="77"/>
        <v>4.0816326530612242E-2</v>
      </c>
      <c r="HM25" s="245">
        <f t="shared" si="78"/>
        <v>6.1224489795918366E-2</v>
      </c>
      <c r="HN25" s="355">
        <f t="shared" si="62"/>
        <v>31</v>
      </c>
      <c r="HO25" s="124"/>
      <c r="HP25" s="124">
        <v>18</v>
      </c>
      <c r="HQ25" s="166">
        <v>13</v>
      </c>
      <c r="HR25" s="96">
        <f t="shared" si="14"/>
        <v>1.5356344676227528E-6</v>
      </c>
      <c r="HS25" s="124"/>
      <c r="HT25" s="166"/>
      <c r="HU25" s="96">
        <f t="shared" si="15"/>
        <v>1.3247863247863248E-2</v>
      </c>
      <c r="HV25" s="124">
        <v>21</v>
      </c>
      <c r="HW25" s="166">
        <v>6</v>
      </c>
      <c r="HX25" s="124">
        <v>10</v>
      </c>
      <c r="HY25" s="124">
        <v>3</v>
      </c>
      <c r="HZ25" s="262">
        <f t="shared" si="79"/>
        <v>27</v>
      </c>
      <c r="IA25" s="260">
        <f t="shared" si="80"/>
        <v>13</v>
      </c>
      <c r="IB25" s="259">
        <f t="shared" si="81"/>
        <v>0.77777777777777779</v>
      </c>
      <c r="IC25" s="252">
        <f t="shared" si="82"/>
        <v>0.22222222222222221</v>
      </c>
      <c r="ID25" s="251">
        <f t="shared" si="83"/>
        <v>0.76923076923076927</v>
      </c>
      <c r="IE25" s="252">
        <f t="shared" si="84"/>
        <v>0.23076923076923078</v>
      </c>
      <c r="IF25" s="262">
        <f t="shared" si="85"/>
        <v>31</v>
      </c>
      <c r="IG25" s="260">
        <f t="shared" si="86"/>
        <v>9</v>
      </c>
      <c r="IH25" s="271">
        <f t="shared" si="87"/>
        <v>40</v>
      </c>
      <c r="II25" s="251">
        <f t="shared" si="88"/>
        <v>0.77500000000000002</v>
      </c>
      <c r="IJ25" s="251">
        <f t="shared" si="89"/>
        <v>0.22500000000000001</v>
      </c>
      <c r="IK25" s="564">
        <v>6</v>
      </c>
      <c r="IL25" s="124">
        <v>3</v>
      </c>
      <c r="IM25" s="124">
        <v>3</v>
      </c>
      <c r="IN25" s="124">
        <v>0</v>
      </c>
      <c r="IO25" s="591">
        <f t="shared" si="90"/>
        <v>0.66666666666666663</v>
      </c>
      <c r="IP25" s="591">
        <f t="shared" si="91"/>
        <v>0.33333333333333331</v>
      </c>
      <c r="IQ25" s="591">
        <f t="shared" si="92"/>
        <v>1</v>
      </c>
      <c r="IR25" s="592">
        <f t="shared" si="93"/>
        <v>0</v>
      </c>
      <c r="IS25" s="595">
        <f t="shared" si="94"/>
        <v>9</v>
      </c>
      <c r="IT25" s="596">
        <f t="shared" si="95"/>
        <v>3</v>
      </c>
      <c r="IU25" s="281">
        <f t="shared" si="43"/>
        <v>5150.3666666666668</v>
      </c>
      <c r="IV25" s="281">
        <f t="shared" si="44"/>
        <v>15.6</v>
      </c>
      <c r="IW25" s="281">
        <f t="shared" si="45"/>
        <v>3.028910563001987</v>
      </c>
      <c r="IX25" s="24">
        <v>60</v>
      </c>
      <c r="IY25" s="11">
        <v>8</v>
      </c>
      <c r="IZ25" s="11">
        <v>52</v>
      </c>
      <c r="JA25" s="22">
        <v>20</v>
      </c>
      <c r="JB25" s="22">
        <v>41</v>
      </c>
      <c r="JC25" s="57">
        <f t="shared" si="63"/>
        <v>32.75</v>
      </c>
      <c r="JD25" s="22">
        <v>4</v>
      </c>
      <c r="JE25" s="22">
        <v>13</v>
      </c>
      <c r="JF25" s="22">
        <v>6</v>
      </c>
      <c r="JG25" s="22">
        <v>14</v>
      </c>
      <c r="JH25" s="22">
        <v>14</v>
      </c>
      <c r="JI25" s="22">
        <v>7</v>
      </c>
      <c r="JJ25" s="22">
        <v>3</v>
      </c>
      <c r="JK25" s="291">
        <f t="shared" si="64"/>
        <v>2.564102564102564E-2</v>
      </c>
    </row>
    <row r="26" spans="1:271" s="1" customFormat="1" x14ac:dyDescent="0.3">
      <c r="A26" s="11"/>
      <c r="B26" s="3">
        <v>23</v>
      </c>
      <c r="C26" s="286" t="s">
        <v>218</v>
      </c>
      <c r="D26" s="22">
        <v>615780</v>
      </c>
      <c r="E26" s="22">
        <v>128</v>
      </c>
      <c r="F26" s="22">
        <v>793822</v>
      </c>
      <c r="G26" s="22">
        <v>2514</v>
      </c>
      <c r="H26" s="22">
        <v>245</v>
      </c>
      <c r="I26" s="22">
        <v>2007</v>
      </c>
      <c r="J26" s="22">
        <v>172</v>
      </c>
      <c r="K26" s="22">
        <v>1069</v>
      </c>
      <c r="L26" s="280">
        <f t="shared" si="17"/>
        <v>1241</v>
      </c>
      <c r="M26" s="22">
        <v>73</v>
      </c>
      <c r="N26" s="22">
        <v>938</v>
      </c>
      <c r="O26" s="280">
        <f t="shared" si="46"/>
        <v>1011</v>
      </c>
      <c r="P26" s="22">
        <v>56</v>
      </c>
      <c r="Q26" s="22">
        <v>366</v>
      </c>
      <c r="R26" s="22">
        <v>82</v>
      </c>
      <c r="S26" s="22">
        <v>310</v>
      </c>
      <c r="T26" s="22">
        <v>95</v>
      </c>
      <c r="U26" s="22">
        <v>833</v>
      </c>
      <c r="V26" s="22">
        <v>5</v>
      </c>
      <c r="W26" s="22">
        <v>458</v>
      </c>
      <c r="X26" s="24">
        <v>590</v>
      </c>
      <c r="Y26" s="22">
        <v>19</v>
      </c>
      <c r="Z26" s="22">
        <v>542</v>
      </c>
      <c r="AA26" s="22">
        <v>231</v>
      </c>
      <c r="AB26" s="22">
        <v>359</v>
      </c>
      <c r="AC26" s="73">
        <f t="shared" si="47"/>
        <v>32.64491525423729</v>
      </c>
      <c r="AD26" s="22">
        <v>92</v>
      </c>
      <c r="AE26" s="22">
        <v>27</v>
      </c>
      <c r="AF26" s="22">
        <v>74</v>
      </c>
      <c r="AG26" s="22">
        <v>113</v>
      </c>
      <c r="AH26" s="22">
        <v>166</v>
      </c>
      <c r="AI26" s="22">
        <v>73</v>
      </c>
      <c r="AJ26" s="22">
        <v>31</v>
      </c>
      <c r="AK26" s="291">
        <f t="shared" si="20"/>
        <v>0.2346857597454256</v>
      </c>
      <c r="AL26" s="24">
        <v>233</v>
      </c>
      <c r="AM26" s="22">
        <v>3</v>
      </c>
      <c r="AN26" s="22">
        <v>230</v>
      </c>
      <c r="AO26" s="22">
        <v>82</v>
      </c>
      <c r="AP26" s="22">
        <v>151</v>
      </c>
      <c r="AQ26" s="73">
        <f t="shared" si="48"/>
        <v>37.948497854077253</v>
      </c>
      <c r="AR26" s="22">
        <v>6</v>
      </c>
      <c r="AS26" s="22">
        <v>10</v>
      </c>
      <c r="AT26" s="22">
        <v>25</v>
      </c>
      <c r="AU26" s="22">
        <v>57</v>
      </c>
      <c r="AV26" s="22">
        <v>82</v>
      </c>
      <c r="AW26" s="22">
        <v>36</v>
      </c>
      <c r="AX26" s="22">
        <v>17</v>
      </c>
      <c r="AY26" s="291">
        <f t="shared" si="22"/>
        <v>9.2680986475735874E-2</v>
      </c>
      <c r="AZ26" s="24">
        <v>213</v>
      </c>
      <c r="BA26" s="22">
        <v>6</v>
      </c>
      <c r="BB26" s="22">
        <v>204</v>
      </c>
      <c r="BC26" s="22">
        <v>3</v>
      </c>
      <c r="BD26" s="22">
        <v>85</v>
      </c>
      <c r="BE26" s="22">
        <v>128</v>
      </c>
      <c r="BF26" s="73">
        <f t="shared" si="49"/>
        <v>35.978873239436616</v>
      </c>
      <c r="BG26" s="22">
        <v>29</v>
      </c>
      <c r="BH26" s="22">
        <v>6</v>
      </c>
      <c r="BI26" s="22">
        <v>21</v>
      </c>
      <c r="BJ26" s="22">
        <v>28</v>
      </c>
      <c r="BK26" s="22">
        <v>53</v>
      </c>
      <c r="BL26" s="22">
        <v>41</v>
      </c>
      <c r="BM26" s="22">
        <v>25</v>
      </c>
      <c r="BN26" s="291">
        <f t="shared" si="24"/>
        <v>8.4725536992840092E-2</v>
      </c>
      <c r="BO26" s="24">
        <v>35</v>
      </c>
      <c r="BP26" s="22">
        <v>6</v>
      </c>
      <c r="BQ26" s="22">
        <v>28</v>
      </c>
      <c r="BR26" s="22">
        <v>29</v>
      </c>
      <c r="BS26" s="22">
        <v>6</v>
      </c>
      <c r="BT26" s="73">
        <f t="shared" si="50"/>
        <v>40.871428571428567</v>
      </c>
      <c r="BU26" s="22">
        <v>1</v>
      </c>
      <c r="BV26" s="22">
        <v>1</v>
      </c>
      <c r="BW26" s="22">
        <v>2</v>
      </c>
      <c r="BX26" s="22">
        <v>8</v>
      </c>
      <c r="BY26" s="22">
        <v>9</v>
      </c>
      <c r="BZ26" s="22">
        <v>7</v>
      </c>
      <c r="CA26" s="22">
        <v>6</v>
      </c>
      <c r="CB26" s="291">
        <f t="shared" si="26"/>
        <v>1.3922036595067621E-2</v>
      </c>
      <c r="CC26" s="25">
        <v>59</v>
      </c>
      <c r="CD26" s="22">
        <v>10</v>
      </c>
      <c r="CE26" s="22">
        <v>46</v>
      </c>
      <c r="CF26" s="22">
        <v>54</v>
      </c>
      <c r="CG26" s="22">
        <v>5</v>
      </c>
      <c r="CH26" s="73">
        <f t="shared" si="51"/>
        <v>38.805084745762713</v>
      </c>
      <c r="CI26" s="1">
        <v>0</v>
      </c>
      <c r="CJ26" s="22">
        <v>3</v>
      </c>
      <c r="CK26" s="22">
        <v>11</v>
      </c>
      <c r="CL26" s="22">
        <v>10</v>
      </c>
      <c r="CM26" s="22">
        <v>12</v>
      </c>
      <c r="CN26" s="22">
        <v>13</v>
      </c>
      <c r="CO26" s="22">
        <v>8</v>
      </c>
      <c r="CP26" s="291">
        <f t="shared" si="1"/>
        <v>2.3468575974542563E-2</v>
      </c>
      <c r="CQ26" s="24">
        <v>101</v>
      </c>
      <c r="CR26" s="22">
        <v>45</v>
      </c>
      <c r="CS26" s="22">
        <v>95</v>
      </c>
      <c r="CT26" s="22">
        <v>56</v>
      </c>
      <c r="CU26" s="22">
        <v>45</v>
      </c>
      <c r="CV26" s="73">
        <f t="shared" si="52"/>
        <v>25.787128712871286</v>
      </c>
      <c r="CW26" s="22">
        <v>40</v>
      </c>
      <c r="CX26" s="22">
        <v>9</v>
      </c>
      <c r="CY26" s="22">
        <v>11</v>
      </c>
      <c r="CZ26" s="22">
        <v>11</v>
      </c>
      <c r="DA26" s="22">
        <v>11</v>
      </c>
      <c r="DB26" s="22">
        <v>13</v>
      </c>
      <c r="DC26" s="22">
        <v>4</v>
      </c>
      <c r="DD26" s="291">
        <f t="shared" si="27"/>
        <v>4.0175019888623709E-2</v>
      </c>
      <c r="DE26" s="26">
        <v>130</v>
      </c>
      <c r="DF26" s="22">
        <v>9</v>
      </c>
      <c r="DG26" s="22">
        <v>110</v>
      </c>
      <c r="DH26" s="22">
        <v>71</v>
      </c>
      <c r="DI26" s="22">
        <v>59</v>
      </c>
      <c r="DJ26" s="73">
        <f t="shared" si="53"/>
        <v>30.246153846153845</v>
      </c>
      <c r="DK26" s="22">
        <v>27</v>
      </c>
      <c r="DL26" s="22">
        <v>6</v>
      </c>
      <c r="DM26" s="22">
        <v>14</v>
      </c>
      <c r="DN26" s="22">
        <v>25</v>
      </c>
      <c r="DO26" s="22">
        <v>33</v>
      </c>
      <c r="DP26" s="22">
        <v>12</v>
      </c>
      <c r="DQ26" s="22">
        <v>7</v>
      </c>
      <c r="DR26" s="291">
        <f t="shared" si="28"/>
        <v>5.1710421638822592E-2</v>
      </c>
      <c r="DS26" s="26">
        <v>99</v>
      </c>
      <c r="DT26" s="22">
        <v>10</v>
      </c>
      <c r="DU26" s="22">
        <v>89</v>
      </c>
      <c r="DV26" s="22">
        <v>63</v>
      </c>
      <c r="DW26" s="22">
        <v>33</v>
      </c>
      <c r="DX26" s="73">
        <f t="shared" si="54"/>
        <v>31.282828282828284</v>
      </c>
      <c r="DY26" s="22">
        <v>19</v>
      </c>
      <c r="DZ26" s="22">
        <v>4</v>
      </c>
      <c r="EA26" s="22">
        <v>18</v>
      </c>
      <c r="EB26" s="22">
        <v>18</v>
      </c>
      <c r="EC26" s="22">
        <v>19</v>
      </c>
      <c r="ED26" s="22">
        <v>9</v>
      </c>
      <c r="EE26" s="22">
        <v>9</v>
      </c>
      <c r="EF26" s="291">
        <f t="shared" si="29"/>
        <v>3.9379474940334128E-2</v>
      </c>
      <c r="EG26" s="26">
        <v>199</v>
      </c>
      <c r="EH26" s="22">
        <v>27</v>
      </c>
      <c r="EI26" s="22">
        <v>158</v>
      </c>
      <c r="EJ26" s="22">
        <v>144</v>
      </c>
      <c r="EK26" s="22">
        <v>55</v>
      </c>
      <c r="EL26" s="73">
        <f t="shared" si="55"/>
        <v>35.201005025125632</v>
      </c>
      <c r="EM26" s="22">
        <v>23</v>
      </c>
      <c r="EN26" s="22">
        <v>8</v>
      </c>
      <c r="EO26" s="22">
        <v>25</v>
      </c>
      <c r="EP26" s="22">
        <v>38</v>
      </c>
      <c r="EQ26" s="22">
        <v>45</v>
      </c>
      <c r="ER26" s="22">
        <v>40</v>
      </c>
      <c r="ES26" s="22">
        <v>15</v>
      </c>
      <c r="ET26" s="291">
        <f t="shared" si="30"/>
        <v>7.9156722354813053E-2</v>
      </c>
      <c r="EU26" s="26">
        <v>341</v>
      </c>
      <c r="EV26" s="22">
        <v>40</v>
      </c>
      <c r="EW26" s="22">
        <v>245</v>
      </c>
      <c r="EX26" s="22">
        <v>185</v>
      </c>
      <c r="EY26" s="22">
        <v>156</v>
      </c>
      <c r="EZ26" s="73">
        <f t="shared" si="56"/>
        <v>29.747800586510262</v>
      </c>
      <c r="FA26" s="22">
        <v>87</v>
      </c>
      <c r="FB26" s="22">
        <v>22</v>
      </c>
      <c r="FC26" s="22">
        <v>54</v>
      </c>
      <c r="FD26" s="22">
        <v>47</v>
      </c>
      <c r="FE26" s="22">
        <v>68</v>
      </c>
      <c r="FF26" s="22">
        <v>39</v>
      </c>
      <c r="FG26" s="22">
        <v>19</v>
      </c>
      <c r="FH26" s="291">
        <f t="shared" si="31"/>
        <v>0.13564041368337312</v>
      </c>
      <c r="FI26" s="22">
        <v>162</v>
      </c>
      <c r="FJ26" s="22">
        <v>20</v>
      </c>
      <c r="FK26" s="22">
        <v>142</v>
      </c>
      <c r="FL26" s="22">
        <v>107</v>
      </c>
      <c r="FM26" s="22">
        <v>88</v>
      </c>
      <c r="FN26" s="73">
        <f t="shared" si="57"/>
        <v>35.478395061728399</v>
      </c>
      <c r="FO26" s="22">
        <v>45</v>
      </c>
      <c r="FP26" s="22">
        <v>13</v>
      </c>
      <c r="FQ26" s="22">
        <v>26</v>
      </c>
      <c r="FR26" s="22">
        <v>37</v>
      </c>
      <c r="FS26" s="22">
        <v>35</v>
      </c>
      <c r="FT26" s="22">
        <v>24</v>
      </c>
      <c r="FU26" s="22">
        <v>9</v>
      </c>
      <c r="FV26" s="291">
        <f t="shared" si="32"/>
        <v>6.4439140811455853E-2</v>
      </c>
      <c r="FW26" s="44">
        <f t="shared" si="8"/>
        <v>422</v>
      </c>
      <c r="FX26" s="44">
        <f t="shared" si="9"/>
        <v>1783</v>
      </c>
      <c r="FY26" s="63">
        <f t="shared" si="10"/>
        <v>79.832935560859184</v>
      </c>
      <c r="FZ26" s="63">
        <f t="shared" si="11"/>
        <v>9.745425616547335</v>
      </c>
      <c r="GA26" s="63">
        <f t="shared" si="12"/>
        <v>3.1669568240739108</v>
      </c>
      <c r="GB26" s="11"/>
      <c r="GC26" s="44">
        <f t="shared" si="13"/>
        <v>5.1710421638822597</v>
      </c>
      <c r="GD26" s="210">
        <v>14</v>
      </c>
      <c r="GE26" s="92">
        <v>1</v>
      </c>
      <c r="GF26" s="210">
        <v>4</v>
      </c>
      <c r="GG26" s="211">
        <v>1</v>
      </c>
      <c r="GH26" s="210">
        <v>4</v>
      </c>
      <c r="GI26" s="211">
        <v>3</v>
      </c>
      <c r="GJ26" s="210">
        <v>7</v>
      </c>
      <c r="GK26" s="211">
        <v>1</v>
      </c>
      <c r="GL26" s="92">
        <v>23</v>
      </c>
      <c r="GM26" s="92">
        <v>6</v>
      </c>
      <c r="GN26" s="210">
        <v>6</v>
      </c>
      <c r="GO26" s="211">
        <v>0</v>
      </c>
      <c r="GP26" s="210">
        <f t="shared" si="33"/>
        <v>29</v>
      </c>
      <c r="GQ26" s="211">
        <f t="shared" si="34"/>
        <v>6</v>
      </c>
      <c r="GR26" s="210">
        <f t="shared" si="35"/>
        <v>35</v>
      </c>
      <c r="GS26" s="227">
        <f t="shared" si="58"/>
        <v>0.82857142857142863</v>
      </c>
      <c r="GT26" s="230">
        <f t="shared" si="59"/>
        <v>0.17142857142857143</v>
      </c>
      <c r="GU26" s="210">
        <f t="shared" si="36"/>
        <v>29</v>
      </c>
      <c r="GV26" s="211">
        <f t="shared" si="37"/>
        <v>6</v>
      </c>
      <c r="GW26" s="210">
        <f t="shared" si="38"/>
        <v>35</v>
      </c>
      <c r="GX26" s="227">
        <f t="shared" si="60"/>
        <v>0.82857142857142863</v>
      </c>
      <c r="GY26" s="230">
        <f t="shared" si="61"/>
        <v>0.17142857142857143</v>
      </c>
      <c r="GZ26" s="232">
        <f t="shared" si="65"/>
        <v>0.48275862068965519</v>
      </c>
      <c r="HA26" s="227">
        <f t="shared" si="66"/>
        <v>0.13793103448275862</v>
      </c>
      <c r="HB26" s="227">
        <f t="shared" si="67"/>
        <v>0.13793103448275862</v>
      </c>
      <c r="HC26" s="230">
        <f t="shared" si="68"/>
        <v>0.2413793103448276</v>
      </c>
      <c r="HD26" s="232">
        <f t="shared" si="69"/>
        <v>0.16666666666666666</v>
      </c>
      <c r="HE26" s="227">
        <f t="shared" si="70"/>
        <v>0.16666666666666666</v>
      </c>
      <c r="HF26" s="227">
        <f t="shared" si="71"/>
        <v>0.5</v>
      </c>
      <c r="HG26" s="230">
        <f t="shared" si="72"/>
        <v>0.16666666666666666</v>
      </c>
      <c r="HH26" s="237">
        <f t="shared" si="73"/>
        <v>20</v>
      </c>
      <c r="HI26" s="238">
        <f t="shared" si="74"/>
        <v>7</v>
      </c>
      <c r="HJ26" s="239">
        <f t="shared" si="75"/>
        <v>8</v>
      </c>
      <c r="HK26" s="243">
        <f t="shared" si="76"/>
        <v>0.5714285714285714</v>
      </c>
      <c r="HL26" s="244">
        <f t="shared" si="77"/>
        <v>0.2</v>
      </c>
      <c r="HM26" s="245">
        <f t="shared" si="78"/>
        <v>0.22857142857142856</v>
      </c>
      <c r="HN26" s="355">
        <f t="shared" si="62"/>
        <v>37</v>
      </c>
      <c r="HO26" s="124"/>
      <c r="HP26" s="124">
        <v>27</v>
      </c>
      <c r="HQ26" s="166">
        <v>10</v>
      </c>
      <c r="HR26" s="96">
        <f t="shared" si="14"/>
        <v>9.2797520450253564E-7</v>
      </c>
      <c r="HS26" s="124"/>
      <c r="HT26" s="166"/>
      <c r="HU26" s="96">
        <f t="shared" si="15"/>
        <v>1.47175815433572E-2</v>
      </c>
      <c r="HV26" s="124">
        <v>26</v>
      </c>
      <c r="HW26" s="166">
        <v>7</v>
      </c>
      <c r="HX26" s="124">
        <v>6</v>
      </c>
      <c r="HY26" s="124">
        <v>4</v>
      </c>
      <c r="HZ26" s="262">
        <f t="shared" si="79"/>
        <v>33</v>
      </c>
      <c r="IA26" s="260">
        <f t="shared" si="80"/>
        <v>10</v>
      </c>
      <c r="IB26" s="259">
        <f t="shared" si="81"/>
        <v>0.78787878787878785</v>
      </c>
      <c r="IC26" s="252">
        <f t="shared" si="82"/>
        <v>0.21212121212121213</v>
      </c>
      <c r="ID26" s="251">
        <f t="shared" si="83"/>
        <v>0.6</v>
      </c>
      <c r="IE26" s="252">
        <f t="shared" si="84"/>
        <v>0.4</v>
      </c>
      <c r="IF26" s="262">
        <f t="shared" si="85"/>
        <v>32</v>
      </c>
      <c r="IG26" s="260">
        <f t="shared" si="86"/>
        <v>11</v>
      </c>
      <c r="IH26" s="271">
        <f t="shared" si="87"/>
        <v>43</v>
      </c>
      <c r="II26" s="251">
        <f t="shared" si="88"/>
        <v>0.7441860465116279</v>
      </c>
      <c r="IJ26" s="251">
        <f t="shared" si="89"/>
        <v>0.2558139534883721</v>
      </c>
      <c r="IK26" s="564">
        <v>4</v>
      </c>
      <c r="IL26" s="124">
        <v>4</v>
      </c>
      <c r="IM26" s="124">
        <v>2</v>
      </c>
      <c r="IN26" s="124">
        <v>0</v>
      </c>
      <c r="IO26" s="591">
        <f t="shared" si="90"/>
        <v>0.5</v>
      </c>
      <c r="IP26" s="591">
        <f t="shared" si="91"/>
        <v>0.5</v>
      </c>
      <c r="IQ26" s="591">
        <f t="shared" si="92"/>
        <v>1</v>
      </c>
      <c r="IR26" s="592">
        <f t="shared" si="93"/>
        <v>0</v>
      </c>
      <c r="IS26" s="595">
        <f t="shared" si="94"/>
        <v>8</v>
      </c>
      <c r="IT26" s="596">
        <f t="shared" si="95"/>
        <v>2</v>
      </c>
      <c r="IU26" s="281">
        <f t="shared" si="43"/>
        <v>6201.734375</v>
      </c>
      <c r="IV26" s="281">
        <f t="shared" si="44"/>
        <v>19.640625</v>
      </c>
      <c r="IW26" s="281">
        <f t="shared" si="45"/>
        <v>3.1669568240739108</v>
      </c>
      <c r="IX26" s="24">
        <v>51</v>
      </c>
      <c r="IY26" s="11">
        <v>9</v>
      </c>
      <c r="IZ26" s="11">
        <v>42</v>
      </c>
      <c r="JA26" s="22">
        <v>23</v>
      </c>
      <c r="JB26" s="22">
        <v>27</v>
      </c>
      <c r="JC26" s="57">
        <f t="shared" si="63"/>
        <v>30.372549019607838</v>
      </c>
      <c r="JD26" s="22">
        <v>10</v>
      </c>
      <c r="JE26" s="22">
        <v>2</v>
      </c>
      <c r="JF26" s="22">
        <v>9</v>
      </c>
      <c r="JG26" s="22">
        <v>12</v>
      </c>
      <c r="JH26" s="22">
        <v>8</v>
      </c>
      <c r="JI26" s="22">
        <v>7</v>
      </c>
      <c r="JJ26" s="22">
        <v>2</v>
      </c>
      <c r="JK26" s="291">
        <f t="shared" si="64"/>
        <v>2.028639618138425E-2</v>
      </c>
    </row>
    <row r="27" spans="1:271" s="1" customFormat="1" x14ac:dyDescent="0.3">
      <c r="A27" s="11"/>
      <c r="B27" s="3">
        <v>24</v>
      </c>
      <c r="C27" s="286" t="s">
        <v>219</v>
      </c>
      <c r="D27" s="22"/>
      <c r="E27" s="22">
        <v>128</v>
      </c>
      <c r="F27" s="22">
        <v>888773</v>
      </c>
      <c r="G27" s="22">
        <v>2951</v>
      </c>
      <c r="H27" s="22">
        <v>248</v>
      </c>
      <c r="I27" s="22">
        <v>2546</v>
      </c>
      <c r="J27" s="22">
        <v>178</v>
      </c>
      <c r="K27" s="22">
        <v>1340</v>
      </c>
      <c r="L27" s="280">
        <f t="shared" si="17"/>
        <v>1518</v>
      </c>
      <c r="M27" s="22">
        <v>70</v>
      </c>
      <c r="N27" s="22">
        <v>1206</v>
      </c>
      <c r="O27" s="280">
        <f t="shared" si="46"/>
        <v>1276</v>
      </c>
      <c r="P27" s="22">
        <v>50</v>
      </c>
      <c r="Q27" s="22">
        <v>512</v>
      </c>
      <c r="R27" s="22">
        <v>84</v>
      </c>
      <c r="S27" s="22">
        <v>383</v>
      </c>
      <c r="T27" s="22">
        <v>109</v>
      </c>
      <c r="U27" s="22">
        <v>1023</v>
      </c>
      <c r="V27" s="22">
        <v>5</v>
      </c>
      <c r="W27" s="22">
        <v>593</v>
      </c>
      <c r="X27" s="24">
        <v>730</v>
      </c>
      <c r="Y27" s="22">
        <v>24</v>
      </c>
      <c r="Z27" s="22">
        <v>706</v>
      </c>
      <c r="AA27" s="22">
        <v>307</v>
      </c>
      <c r="AB27" s="22">
        <v>423</v>
      </c>
      <c r="AC27" s="57">
        <f t="shared" si="47"/>
        <v>34.788356164383558</v>
      </c>
      <c r="AD27" s="22">
        <v>102</v>
      </c>
      <c r="AE27" s="22">
        <v>40</v>
      </c>
      <c r="AF27" s="22">
        <v>73</v>
      </c>
      <c r="AG27" s="22">
        <v>117</v>
      </c>
      <c r="AH27" s="22">
        <v>219</v>
      </c>
      <c r="AI27" s="22">
        <v>120</v>
      </c>
      <c r="AJ27" s="22">
        <v>49</v>
      </c>
      <c r="AK27" s="291">
        <f t="shared" si="20"/>
        <v>0.24737377160284649</v>
      </c>
      <c r="AL27" s="24">
        <v>372</v>
      </c>
      <c r="AM27" s="22">
        <v>3</v>
      </c>
      <c r="AN27" s="22">
        <v>369</v>
      </c>
      <c r="AO27" s="22">
        <v>130</v>
      </c>
      <c r="AP27" s="22">
        <v>242</v>
      </c>
      <c r="AQ27" s="73">
        <f t="shared" si="48"/>
        <v>38.021505376344095</v>
      </c>
      <c r="AR27" s="22">
        <v>22</v>
      </c>
      <c r="AS27" s="22">
        <v>20</v>
      </c>
      <c r="AT27" s="22">
        <v>23</v>
      </c>
      <c r="AU27" s="22">
        <v>57</v>
      </c>
      <c r="AV27" s="22">
        <v>137</v>
      </c>
      <c r="AW27" s="22">
        <v>79</v>
      </c>
      <c r="AX27" s="22">
        <v>26</v>
      </c>
      <c r="AY27" s="291">
        <f t="shared" si="22"/>
        <v>0.12605896306336836</v>
      </c>
      <c r="AZ27" s="24">
        <v>153</v>
      </c>
      <c r="BA27" s="22">
        <v>2</v>
      </c>
      <c r="BB27" s="22">
        <v>149</v>
      </c>
      <c r="BC27" s="278">
        <v>2</v>
      </c>
      <c r="BD27" s="22">
        <v>67</v>
      </c>
      <c r="BE27" s="22">
        <v>86</v>
      </c>
      <c r="BF27" s="73">
        <f t="shared" si="49"/>
        <v>35.408496732026144</v>
      </c>
      <c r="BG27" s="22">
        <v>22</v>
      </c>
      <c r="BH27" s="22">
        <v>2</v>
      </c>
      <c r="BI27" s="22">
        <v>8</v>
      </c>
      <c r="BJ27" s="22">
        <v>17</v>
      </c>
      <c r="BK27" s="22">
        <v>33</v>
      </c>
      <c r="BL27" s="22">
        <v>35</v>
      </c>
      <c r="BM27" s="22">
        <v>20</v>
      </c>
      <c r="BN27" s="291">
        <f t="shared" si="24"/>
        <v>5.1846831582514401E-2</v>
      </c>
      <c r="BO27" s="24">
        <v>52</v>
      </c>
      <c r="BP27" s="22">
        <v>12</v>
      </c>
      <c r="BQ27" s="22">
        <v>40</v>
      </c>
      <c r="BR27" s="22">
        <v>45</v>
      </c>
      <c r="BS27" s="22">
        <v>7</v>
      </c>
      <c r="BT27" s="73">
        <f t="shared" si="50"/>
        <v>38.144230769230774</v>
      </c>
      <c r="BU27" s="22">
        <v>2</v>
      </c>
      <c r="BV27" s="22">
        <v>3</v>
      </c>
      <c r="BW27" s="22">
        <v>7</v>
      </c>
      <c r="BX27" s="22">
        <v>11</v>
      </c>
      <c r="BY27" s="22">
        <v>13</v>
      </c>
      <c r="BZ27" s="22">
        <v>7</v>
      </c>
      <c r="CA27" s="22">
        <v>8</v>
      </c>
      <c r="CB27" s="291">
        <f t="shared" si="26"/>
        <v>1.7621145374449341E-2</v>
      </c>
      <c r="CC27" s="25">
        <v>62</v>
      </c>
      <c r="CD27" s="22">
        <v>6</v>
      </c>
      <c r="CE27" s="22">
        <v>57</v>
      </c>
      <c r="CF27" s="22">
        <v>50</v>
      </c>
      <c r="CG27" s="22">
        <v>12</v>
      </c>
      <c r="CH27" s="57">
        <f t="shared" si="51"/>
        <v>37.564516129032256</v>
      </c>
      <c r="CI27" s="22">
        <v>3</v>
      </c>
      <c r="CJ27" s="22">
        <v>3</v>
      </c>
      <c r="CK27" s="22">
        <v>13</v>
      </c>
      <c r="CL27" s="22">
        <v>14</v>
      </c>
      <c r="CM27" s="22">
        <v>10</v>
      </c>
      <c r="CN27" s="22">
        <v>10</v>
      </c>
      <c r="CO27" s="22">
        <v>9</v>
      </c>
      <c r="CP27" s="291">
        <f t="shared" si="1"/>
        <v>2.1009827177228057E-2</v>
      </c>
      <c r="CQ27" s="24">
        <v>114</v>
      </c>
      <c r="CR27" s="22">
        <v>40</v>
      </c>
      <c r="CS27" s="22">
        <v>75</v>
      </c>
      <c r="CT27" s="22">
        <v>63</v>
      </c>
      <c r="CU27" s="22">
        <v>51</v>
      </c>
      <c r="CV27" s="73">
        <f t="shared" si="52"/>
        <v>24.649122807017548</v>
      </c>
      <c r="CW27" s="22">
        <v>46</v>
      </c>
      <c r="CX27" s="22">
        <v>11</v>
      </c>
      <c r="CY27" s="22">
        <v>15</v>
      </c>
      <c r="CZ27" s="22">
        <v>14</v>
      </c>
      <c r="DA27" s="22">
        <v>10</v>
      </c>
      <c r="DB27" s="22">
        <v>12</v>
      </c>
      <c r="DC27" s="22">
        <v>4</v>
      </c>
      <c r="DD27" s="291">
        <f t="shared" si="27"/>
        <v>3.8630972551677398E-2</v>
      </c>
      <c r="DE27" s="26">
        <v>131</v>
      </c>
      <c r="DF27" s="22">
        <v>4</v>
      </c>
      <c r="DG27" s="22">
        <v>127</v>
      </c>
      <c r="DH27" s="22">
        <v>80</v>
      </c>
      <c r="DI27" s="22">
        <v>51</v>
      </c>
      <c r="DJ27" s="73">
        <f t="shared" si="53"/>
        <v>30.576335877862594</v>
      </c>
      <c r="DK27" s="22">
        <v>22</v>
      </c>
      <c r="DL27" s="22">
        <v>14</v>
      </c>
      <c r="DM27" s="22">
        <v>18</v>
      </c>
      <c r="DN27" s="22">
        <v>24</v>
      </c>
      <c r="DO27" s="22">
        <v>31</v>
      </c>
      <c r="DP27" s="22">
        <v>16</v>
      </c>
      <c r="DQ27" s="22">
        <v>4</v>
      </c>
      <c r="DR27" s="291">
        <f t="shared" si="28"/>
        <v>4.4391731616401219E-2</v>
      </c>
      <c r="DS27" s="26">
        <v>103</v>
      </c>
      <c r="DT27" s="22">
        <v>6</v>
      </c>
      <c r="DU27" s="22">
        <v>97</v>
      </c>
      <c r="DV27" s="22">
        <v>59</v>
      </c>
      <c r="DW27" s="22">
        <v>44</v>
      </c>
      <c r="DX27" s="73">
        <f t="shared" si="54"/>
        <v>27.854368932038831</v>
      </c>
      <c r="DY27" s="22">
        <v>31</v>
      </c>
      <c r="DZ27" s="22">
        <v>6</v>
      </c>
      <c r="EA27" s="22">
        <v>15</v>
      </c>
      <c r="EB27" s="22">
        <v>14</v>
      </c>
      <c r="EC27" s="22">
        <v>12</v>
      </c>
      <c r="ED27" s="22">
        <v>13</v>
      </c>
      <c r="EE27" s="22">
        <v>7</v>
      </c>
      <c r="EF27" s="291">
        <f t="shared" si="29"/>
        <v>3.4903422568620807E-2</v>
      </c>
      <c r="EG27" s="26">
        <v>200</v>
      </c>
      <c r="EH27" s="22">
        <v>27</v>
      </c>
      <c r="EI27" s="22">
        <v>175</v>
      </c>
      <c r="EJ27" s="22">
        <v>137</v>
      </c>
      <c r="EK27" s="22">
        <v>63</v>
      </c>
      <c r="EL27" s="73">
        <f t="shared" si="55"/>
        <v>36.572499999999998</v>
      </c>
      <c r="EM27" s="22">
        <v>26</v>
      </c>
      <c r="EN27" s="22">
        <v>10</v>
      </c>
      <c r="EO27" s="22">
        <v>19</v>
      </c>
      <c r="EP27" s="22">
        <v>27</v>
      </c>
      <c r="EQ27" s="22">
        <v>53</v>
      </c>
      <c r="ER27" s="22">
        <v>44</v>
      </c>
      <c r="ES27" s="22">
        <v>18</v>
      </c>
      <c r="ET27" s="291">
        <f t="shared" si="30"/>
        <v>6.7773636055574377E-2</v>
      </c>
      <c r="EU27" s="26">
        <v>259</v>
      </c>
      <c r="EV27" s="352">
        <v>42</v>
      </c>
      <c r="EW27" s="22">
        <v>220</v>
      </c>
      <c r="EX27" s="22">
        <v>150</v>
      </c>
      <c r="EY27" s="22">
        <v>109</v>
      </c>
      <c r="EZ27" s="73">
        <f t="shared" si="56"/>
        <v>27.110038610038615</v>
      </c>
      <c r="FA27" s="22">
        <v>75</v>
      </c>
      <c r="FB27" s="22">
        <v>28</v>
      </c>
      <c r="FC27" s="22">
        <v>45</v>
      </c>
      <c r="FD27" s="22">
        <v>40</v>
      </c>
      <c r="FE27" s="22">
        <v>40</v>
      </c>
      <c r="FF27" s="22">
        <v>18</v>
      </c>
      <c r="FG27" s="22">
        <v>12</v>
      </c>
      <c r="FH27" s="291">
        <f t="shared" si="31"/>
        <v>8.7766858691968819E-2</v>
      </c>
      <c r="FI27" s="22">
        <v>231</v>
      </c>
      <c r="FJ27" s="22">
        <v>23</v>
      </c>
      <c r="FK27" s="22">
        <v>208</v>
      </c>
      <c r="FL27" s="22">
        <v>128</v>
      </c>
      <c r="FM27" s="22">
        <v>101</v>
      </c>
      <c r="FN27" s="73">
        <f t="shared" si="57"/>
        <v>26.428571428571427</v>
      </c>
      <c r="FO27" s="22">
        <v>81</v>
      </c>
      <c r="FP27" s="22">
        <v>19</v>
      </c>
      <c r="FQ27" s="22">
        <v>21</v>
      </c>
      <c r="FR27" s="22">
        <v>43</v>
      </c>
      <c r="FS27" s="22">
        <v>33</v>
      </c>
      <c r="FT27" s="22">
        <v>26</v>
      </c>
      <c r="FU27" s="22">
        <v>5</v>
      </c>
      <c r="FV27" s="291">
        <f t="shared" si="32"/>
        <v>7.8278549644188414E-2</v>
      </c>
      <c r="FW27" s="44">
        <f>P27+Q27</f>
        <v>562</v>
      </c>
      <c r="FX27" s="44">
        <f t="shared" si="9"/>
        <v>2197</v>
      </c>
      <c r="FY27" s="63">
        <f t="shared" si="10"/>
        <v>86.275838698746185</v>
      </c>
      <c r="FZ27" s="63">
        <f t="shared" si="11"/>
        <v>8.403930870891223</v>
      </c>
      <c r="GA27" s="63">
        <f t="shared" si="12"/>
        <v>3.320307885140525</v>
      </c>
      <c r="GB27" s="11"/>
      <c r="GC27" s="44">
        <f t="shared" si="13"/>
        <v>4.439173161640122</v>
      </c>
      <c r="GD27" s="210">
        <v>17</v>
      </c>
      <c r="GE27" s="92">
        <v>4</v>
      </c>
      <c r="GF27" s="210">
        <v>16</v>
      </c>
      <c r="GG27" s="211">
        <v>5</v>
      </c>
      <c r="GH27" s="210">
        <v>4</v>
      </c>
      <c r="GI27" s="211">
        <v>1</v>
      </c>
      <c r="GJ27" s="210">
        <v>3</v>
      </c>
      <c r="GK27" s="211">
        <v>2</v>
      </c>
      <c r="GL27" s="92">
        <v>45</v>
      </c>
      <c r="GM27" s="92">
        <v>7</v>
      </c>
      <c r="GN27" s="210">
        <v>12</v>
      </c>
      <c r="GO27" s="211">
        <v>0</v>
      </c>
      <c r="GP27" s="210">
        <f t="shared" si="33"/>
        <v>57</v>
      </c>
      <c r="GQ27" s="211">
        <f t="shared" si="34"/>
        <v>7</v>
      </c>
      <c r="GR27" s="210">
        <f t="shared" si="35"/>
        <v>64</v>
      </c>
      <c r="GS27" s="227">
        <f t="shared" si="58"/>
        <v>0.890625</v>
      </c>
      <c r="GT27" s="230">
        <f t="shared" si="59"/>
        <v>0.109375</v>
      </c>
      <c r="GU27" s="210">
        <f t="shared" si="36"/>
        <v>52</v>
      </c>
      <c r="GV27" s="211">
        <f t="shared" si="37"/>
        <v>12</v>
      </c>
      <c r="GW27" s="210">
        <f t="shared" si="38"/>
        <v>64</v>
      </c>
      <c r="GX27" s="227">
        <f t="shared" si="60"/>
        <v>0.8125</v>
      </c>
      <c r="GY27" s="230">
        <f t="shared" si="61"/>
        <v>0.1875</v>
      </c>
      <c r="GZ27" s="232">
        <f t="shared" si="65"/>
        <v>0.32692307692307693</v>
      </c>
      <c r="HA27" s="227">
        <f t="shared" si="66"/>
        <v>0.30769230769230771</v>
      </c>
      <c r="HB27" s="227">
        <f t="shared" si="67"/>
        <v>7.6923076923076927E-2</v>
      </c>
      <c r="HC27" s="230">
        <f t="shared" si="68"/>
        <v>5.7692307692307696E-2</v>
      </c>
      <c r="HD27" s="232">
        <f t="shared" si="69"/>
        <v>0.33333333333333331</v>
      </c>
      <c r="HE27" s="227">
        <f t="shared" si="70"/>
        <v>0.41666666666666669</v>
      </c>
      <c r="HF27" s="227">
        <f t="shared" si="71"/>
        <v>8.3333333333333329E-2</v>
      </c>
      <c r="HG27" s="230">
        <f t="shared" si="72"/>
        <v>0.16666666666666666</v>
      </c>
      <c r="HH27" s="237">
        <f t="shared" si="73"/>
        <v>42</v>
      </c>
      <c r="HI27" s="238">
        <f t="shared" si="74"/>
        <v>5</v>
      </c>
      <c r="HJ27" s="239">
        <f t="shared" si="75"/>
        <v>5</v>
      </c>
      <c r="HK27" s="243">
        <f t="shared" si="76"/>
        <v>0.65625</v>
      </c>
      <c r="HL27" s="244">
        <f t="shared" si="77"/>
        <v>7.8125E-2</v>
      </c>
      <c r="HM27" s="245">
        <f t="shared" si="78"/>
        <v>7.8125E-2</v>
      </c>
      <c r="HN27" s="165">
        <f t="shared" si="62"/>
        <v>44</v>
      </c>
      <c r="HO27" s="124"/>
      <c r="HP27" s="124">
        <v>33</v>
      </c>
      <c r="HQ27" s="166">
        <v>11</v>
      </c>
      <c r="HR27" s="96" t="e">
        <f t="shared" si="14"/>
        <v>#DIV/0!</v>
      </c>
      <c r="HS27" s="124"/>
      <c r="HT27" s="166"/>
      <c r="HU27" s="96">
        <f t="shared" si="15"/>
        <v>1.4910199932226365E-2</v>
      </c>
      <c r="HV27" s="124">
        <v>28</v>
      </c>
      <c r="HW27" s="166">
        <v>5</v>
      </c>
      <c r="HX27" s="124">
        <v>8</v>
      </c>
      <c r="HY27" s="124">
        <v>5</v>
      </c>
      <c r="HZ27" s="262">
        <f t="shared" si="79"/>
        <v>33</v>
      </c>
      <c r="IA27" s="260">
        <f t="shared" si="80"/>
        <v>13</v>
      </c>
      <c r="IB27" s="259">
        <f t="shared" si="81"/>
        <v>0.84848484848484851</v>
      </c>
      <c r="IC27" s="252">
        <f t="shared" si="82"/>
        <v>0.15151515151515152</v>
      </c>
      <c r="ID27" s="251">
        <f t="shared" si="83"/>
        <v>0.61538461538461542</v>
      </c>
      <c r="IE27" s="252">
        <f t="shared" si="84"/>
        <v>0.38461538461538464</v>
      </c>
      <c r="IF27" s="262">
        <f t="shared" si="85"/>
        <v>36</v>
      </c>
      <c r="IG27" s="260">
        <f t="shared" si="86"/>
        <v>10</v>
      </c>
      <c r="IH27" s="271">
        <f t="shared" si="87"/>
        <v>46</v>
      </c>
      <c r="II27" s="251">
        <f t="shared" si="88"/>
        <v>0.78260869565217395</v>
      </c>
      <c r="IJ27" s="251">
        <f t="shared" si="89"/>
        <v>0.21739130434782608</v>
      </c>
      <c r="IK27" s="564">
        <v>6</v>
      </c>
      <c r="IL27" s="124">
        <v>5</v>
      </c>
      <c r="IM27" s="124">
        <v>2</v>
      </c>
      <c r="IN27" s="124">
        <v>0</v>
      </c>
      <c r="IO27" s="591">
        <f t="shared" si="90"/>
        <v>0.54545454545454541</v>
      </c>
      <c r="IP27" s="591">
        <f t="shared" si="91"/>
        <v>0.45454545454545453</v>
      </c>
      <c r="IQ27" s="591">
        <f t="shared" si="92"/>
        <v>1</v>
      </c>
      <c r="IR27" s="592">
        <f t="shared" si="93"/>
        <v>0</v>
      </c>
      <c r="IS27" s="595">
        <f t="shared" si="94"/>
        <v>11</v>
      </c>
      <c r="IT27" s="596">
        <f t="shared" si="95"/>
        <v>2</v>
      </c>
      <c r="IU27" s="281">
        <f t="shared" si="43"/>
        <v>6943.5390625</v>
      </c>
      <c r="IV27" s="281">
        <f t="shared" si="44"/>
        <v>23.0546875</v>
      </c>
      <c r="IW27" s="281">
        <f t="shared" si="45"/>
        <v>3.320307885140525</v>
      </c>
      <c r="IX27" s="24">
        <v>45</v>
      </c>
      <c r="IY27" s="11">
        <v>5</v>
      </c>
      <c r="IZ27" s="11">
        <v>40</v>
      </c>
      <c r="JA27" s="22">
        <v>16</v>
      </c>
      <c r="JB27" s="22">
        <v>30</v>
      </c>
      <c r="JC27" s="57">
        <f t="shared" si="63"/>
        <v>35.022222222222226</v>
      </c>
      <c r="JD27" s="22">
        <v>10</v>
      </c>
      <c r="JE27" s="22">
        <v>2</v>
      </c>
      <c r="JF27" s="22">
        <v>4</v>
      </c>
      <c r="JG27" s="22">
        <v>8</v>
      </c>
      <c r="JH27" s="22">
        <v>9</v>
      </c>
      <c r="JI27" s="22">
        <v>9</v>
      </c>
      <c r="JJ27" s="22">
        <v>4</v>
      </c>
      <c r="JK27" s="291">
        <f t="shared" si="64"/>
        <v>1.5249068112504236E-2</v>
      </c>
    </row>
    <row r="28" spans="1:271" s="1" customFormat="1" x14ac:dyDescent="0.3">
      <c r="A28" s="11"/>
      <c r="B28" s="3">
        <v>25</v>
      </c>
      <c r="C28" s="1" t="s">
        <v>220</v>
      </c>
      <c r="D28" s="22"/>
      <c r="E28" s="22">
        <v>143</v>
      </c>
      <c r="F28" s="22">
        <v>808120</v>
      </c>
      <c r="G28" s="22">
        <v>2528</v>
      </c>
      <c r="H28" s="22">
        <v>240</v>
      </c>
      <c r="I28" s="22">
        <v>2219</v>
      </c>
      <c r="J28" s="22">
        <v>170</v>
      </c>
      <c r="K28" s="22">
        <v>1190</v>
      </c>
      <c r="L28" s="22">
        <f t="shared" si="17"/>
        <v>1360</v>
      </c>
      <c r="M28" s="22">
        <v>70</v>
      </c>
      <c r="N28" s="22">
        <v>1029</v>
      </c>
      <c r="O28" s="280">
        <f t="shared" si="46"/>
        <v>1099</v>
      </c>
      <c r="P28" s="22">
        <v>74</v>
      </c>
      <c r="Q28" s="22">
        <v>487</v>
      </c>
      <c r="R28" s="22">
        <v>75</v>
      </c>
      <c r="S28" s="22">
        <v>343</v>
      </c>
      <c r="T28" s="22">
        <v>83</v>
      </c>
      <c r="U28" s="22">
        <v>826</v>
      </c>
      <c r="V28" s="22">
        <v>6</v>
      </c>
      <c r="W28" s="22">
        <v>541</v>
      </c>
      <c r="X28" s="24">
        <v>662</v>
      </c>
      <c r="Y28" s="22">
        <v>13</v>
      </c>
      <c r="Z28" s="22">
        <v>649</v>
      </c>
      <c r="AA28" s="22">
        <v>281</v>
      </c>
      <c r="AB28" s="22">
        <v>420</v>
      </c>
      <c r="AC28" s="57">
        <f t="shared" si="47"/>
        <v>36.946374622356501</v>
      </c>
      <c r="AD28" s="22">
        <v>120</v>
      </c>
      <c r="AE28" s="22">
        <v>30</v>
      </c>
      <c r="AF28" s="22">
        <v>61</v>
      </c>
      <c r="AG28" s="22">
        <v>91</v>
      </c>
      <c r="AH28" s="22">
        <v>216</v>
      </c>
      <c r="AI28" s="22">
        <v>131</v>
      </c>
      <c r="AJ28" s="22">
        <v>44</v>
      </c>
      <c r="AK28" s="291">
        <f t="shared" si="20"/>
        <v>0.26186708860759494</v>
      </c>
      <c r="AL28" s="24">
        <v>389</v>
      </c>
      <c r="AM28" s="22">
        <v>4</v>
      </c>
      <c r="AN28" s="22">
        <v>385</v>
      </c>
      <c r="AO28" s="22">
        <v>137</v>
      </c>
      <c r="AP28" s="22">
        <v>252</v>
      </c>
      <c r="AQ28" s="73">
        <f t="shared" si="48"/>
        <v>40.383033419023135</v>
      </c>
      <c r="AR28" s="22">
        <v>11</v>
      </c>
      <c r="AS28" s="22">
        <v>10</v>
      </c>
      <c r="AT28" s="22">
        <v>34</v>
      </c>
      <c r="AU28" s="22">
        <v>55</v>
      </c>
      <c r="AV28" s="22">
        <v>146</v>
      </c>
      <c r="AW28" s="22">
        <v>97</v>
      </c>
      <c r="AX28" s="22">
        <v>32</v>
      </c>
      <c r="AY28" s="291">
        <f t="shared" si="22"/>
        <v>0.153876582278481</v>
      </c>
      <c r="AZ28" s="647">
        <f>BA28+BB28+BC28</f>
        <v>95</v>
      </c>
      <c r="BA28" s="22">
        <v>4</v>
      </c>
      <c r="BB28" s="22">
        <v>91</v>
      </c>
      <c r="BC28" s="22">
        <v>0</v>
      </c>
      <c r="BD28" s="22">
        <v>41</v>
      </c>
      <c r="BE28" s="22">
        <v>55</v>
      </c>
      <c r="BF28" s="73">
        <f t="shared" si="49"/>
        <v>36.126315789473686</v>
      </c>
      <c r="BG28" s="22">
        <v>26</v>
      </c>
      <c r="BH28" s="22">
        <v>4</v>
      </c>
      <c r="BI28" s="22">
        <v>6</v>
      </c>
      <c r="BJ28" s="22">
        <v>7</v>
      </c>
      <c r="BK28" s="22">
        <v>19</v>
      </c>
      <c r="BL28" s="22">
        <v>20</v>
      </c>
      <c r="BM28" s="22">
        <v>14</v>
      </c>
      <c r="BN28" s="291">
        <f t="shared" si="24"/>
        <v>3.7579113924050632E-2</v>
      </c>
      <c r="BO28" s="24">
        <f>BP28+BQ28</f>
        <v>51</v>
      </c>
      <c r="BP28" s="22">
        <v>8</v>
      </c>
      <c r="BQ28" s="22">
        <v>43</v>
      </c>
      <c r="BR28" s="22">
        <v>41</v>
      </c>
      <c r="BS28" s="22">
        <v>10</v>
      </c>
      <c r="BT28" s="73">
        <f t="shared" si="50"/>
        <v>38.490196078431374</v>
      </c>
      <c r="BU28" s="22">
        <v>1</v>
      </c>
      <c r="BV28" s="22">
        <v>5</v>
      </c>
      <c r="BW28" s="22">
        <v>5</v>
      </c>
      <c r="BX28" s="22">
        <v>9</v>
      </c>
      <c r="BY28" s="22">
        <v>15</v>
      </c>
      <c r="BZ28" s="22">
        <v>8</v>
      </c>
      <c r="CA28" s="22">
        <v>7</v>
      </c>
      <c r="CB28" s="291">
        <f>BO28/G28</f>
        <v>2.0174050632911392E-2</v>
      </c>
      <c r="CC28" s="25">
        <v>63</v>
      </c>
      <c r="CD28" s="22">
        <v>8</v>
      </c>
      <c r="CE28" s="22">
        <v>55</v>
      </c>
      <c r="CF28" s="22">
        <v>57</v>
      </c>
      <c r="CG28" s="22">
        <v>6</v>
      </c>
      <c r="CH28" s="57">
        <f t="shared" si="51"/>
        <v>39.896825396825399</v>
      </c>
      <c r="CI28" s="22">
        <v>0</v>
      </c>
      <c r="CJ28" s="22">
        <v>4</v>
      </c>
      <c r="CK28" s="22">
        <v>15</v>
      </c>
      <c r="CL28" s="22">
        <v>9</v>
      </c>
      <c r="CM28" s="22">
        <v>14</v>
      </c>
      <c r="CN28" s="22">
        <v>9</v>
      </c>
      <c r="CO28" s="22">
        <v>12</v>
      </c>
      <c r="CP28" s="284">
        <f t="shared" si="1"/>
        <v>2.4920886075949368E-2</v>
      </c>
      <c r="CQ28" s="24">
        <v>119</v>
      </c>
      <c r="CR28" s="22">
        <v>57</v>
      </c>
      <c r="CS28" s="22">
        <v>63</v>
      </c>
      <c r="CT28" s="22">
        <v>71</v>
      </c>
      <c r="CU28" s="22">
        <v>48</v>
      </c>
      <c r="CV28" s="57">
        <f t="shared" si="52"/>
        <v>19.163865546218489</v>
      </c>
      <c r="CW28" s="22">
        <v>73</v>
      </c>
      <c r="CX28" s="22">
        <v>11</v>
      </c>
      <c r="CY28" s="22">
        <v>10</v>
      </c>
      <c r="CZ28" s="22">
        <v>10</v>
      </c>
      <c r="DA28" s="22">
        <v>11</v>
      </c>
      <c r="DB28" s="22">
        <v>3</v>
      </c>
      <c r="DC28" s="22">
        <v>1</v>
      </c>
      <c r="DD28" s="291">
        <f t="shared" si="27"/>
        <v>4.7072784810126583E-2</v>
      </c>
      <c r="DE28" s="26">
        <v>131</v>
      </c>
      <c r="DF28" s="22">
        <v>3</v>
      </c>
      <c r="DG28" s="22">
        <v>128</v>
      </c>
      <c r="DH28" s="22">
        <v>85</v>
      </c>
      <c r="DI28" s="22">
        <v>43</v>
      </c>
      <c r="DJ28" s="73">
        <f t="shared" si="53"/>
        <v>33.175572519083971</v>
      </c>
      <c r="DK28" s="22">
        <v>24</v>
      </c>
      <c r="DL28" s="22">
        <v>12</v>
      </c>
      <c r="DM28" s="22">
        <v>15</v>
      </c>
      <c r="DN28" s="22">
        <v>17</v>
      </c>
      <c r="DO28" s="22">
        <v>17</v>
      </c>
      <c r="DP28" s="22">
        <v>27</v>
      </c>
      <c r="DQ28" s="22">
        <v>14</v>
      </c>
      <c r="DR28" s="291">
        <f t="shared" si="28"/>
        <v>5.1819620253164556E-2</v>
      </c>
      <c r="DS28" s="26">
        <v>86</v>
      </c>
      <c r="DT28" s="22">
        <v>10</v>
      </c>
      <c r="DU28" s="22">
        <v>76</v>
      </c>
      <c r="DV28" s="22">
        <v>53</v>
      </c>
      <c r="DW28" s="22">
        <v>31</v>
      </c>
      <c r="DX28" s="57">
        <f t="shared" si="54"/>
        <v>28.598837209302328</v>
      </c>
      <c r="DY28" s="22">
        <v>26</v>
      </c>
      <c r="DZ28" s="22">
        <v>8</v>
      </c>
      <c r="EA28" s="22">
        <v>4</v>
      </c>
      <c r="EB28" s="22">
        <v>14</v>
      </c>
      <c r="EC28" s="22">
        <v>17</v>
      </c>
      <c r="ED28" s="22">
        <v>8</v>
      </c>
      <c r="EE28" s="22">
        <v>6</v>
      </c>
      <c r="EF28" s="291">
        <f t="shared" si="29"/>
        <v>3.4018987341772153E-2</v>
      </c>
      <c r="EG28" s="26">
        <v>167</v>
      </c>
      <c r="EH28" s="22">
        <v>27</v>
      </c>
      <c r="EI28" s="22">
        <v>143</v>
      </c>
      <c r="EJ28" s="22">
        <v>105</v>
      </c>
      <c r="EK28" s="22">
        <v>62</v>
      </c>
      <c r="EL28" s="57">
        <f t="shared" si="55"/>
        <v>37.808383233532936</v>
      </c>
      <c r="EM28" s="22">
        <v>15</v>
      </c>
      <c r="EN28" s="22">
        <v>4</v>
      </c>
      <c r="EO28" s="22">
        <v>16</v>
      </c>
      <c r="EP28" s="22">
        <v>24</v>
      </c>
      <c r="EQ28" s="22">
        <v>45</v>
      </c>
      <c r="ER28" s="22">
        <v>45</v>
      </c>
      <c r="ES28" s="22">
        <v>13</v>
      </c>
      <c r="ET28" s="291">
        <f t="shared" si="30"/>
        <v>6.6060126582278486E-2</v>
      </c>
      <c r="EU28" s="26">
        <v>283</v>
      </c>
      <c r="EV28" s="22">
        <v>44</v>
      </c>
      <c r="EW28" s="22">
        <v>239</v>
      </c>
      <c r="EX28" s="22">
        <v>157</v>
      </c>
      <c r="EY28" s="22">
        <v>126</v>
      </c>
      <c r="EZ28" s="57">
        <f t="shared" si="56"/>
        <v>28.042402826855124</v>
      </c>
      <c r="FA28" s="22">
        <v>78</v>
      </c>
      <c r="FB28" s="22">
        <v>39</v>
      </c>
      <c r="FC28" s="22">
        <v>41</v>
      </c>
      <c r="FD28" s="22">
        <v>27</v>
      </c>
      <c r="FE28" s="22">
        <v>54</v>
      </c>
      <c r="FF28" s="22">
        <v>25</v>
      </c>
      <c r="FG28" s="22">
        <v>16</v>
      </c>
      <c r="FH28" s="291">
        <f t="shared" si="31"/>
        <v>0.11194620253164557</v>
      </c>
      <c r="FI28" s="22">
        <v>220</v>
      </c>
      <c r="FJ28" s="22">
        <v>16</v>
      </c>
      <c r="FK28" s="22">
        <v>204</v>
      </c>
      <c r="FL28" s="22">
        <v>114</v>
      </c>
      <c r="FM28" s="22">
        <v>90</v>
      </c>
      <c r="FN28" s="57">
        <f t="shared" si="57"/>
        <v>20.636363636363637</v>
      </c>
      <c r="FO28" s="22">
        <v>88</v>
      </c>
      <c r="FP28" s="22">
        <v>20</v>
      </c>
      <c r="FQ28" s="22">
        <v>30</v>
      </c>
      <c r="FR28" s="22">
        <v>13</v>
      </c>
      <c r="FS28" s="22">
        <v>27</v>
      </c>
      <c r="FT28" s="22">
        <v>18</v>
      </c>
      <c r="FU28" s="22">
        <v>0</v>
      </c>
      <c r="FV28" s="291">
        <f t="shared" si="32"/>
        <v>8.7025316455696208E-2</v>
      </c>
      <c r="FW28" s="44">
        <f t="shared" si="8"/>
        <v>561</v>
      </c>
      <c r="FX28" s="44">
        <f t="shared" si="9"/>
        <v>1874</v>
      </c>
      <c r="FY28" s="63">
        <f t="shared" si="10"/>
        <v>87.776898734177209</v>
      </c>
      <c r="FZ28" s="63">
        <f t="shared" si="11"/>
        <v>9.4936708860759502</v>
      </c>
      <c r="GA28" s="63">
        <f t="shared" si="12"/>
        <v>3.1282482799584219</v>
      </c>
      <c r="GB28" s="11"/>
      <c r="GC28" s="44">
        <f t="shared" si="13"/>
        <v>5.181962025316456</v>
      </c>
      <c r="GD28" s="210">
        <v>22</v>
      </c>
      <c r="GE28" s="92">
        <v>3</v>
      </c>
      <c r="GF28" s="210">
        <v>14</v>
      </c>
      <c r="GG28" s="211">
        <v>2</v>
      </c>
      <c r="GH28" s="210">
        <v>4</v>
      </c>
      <c r="GI28" s="211">
        <v>2</v>
      </c>
      <c r="GJ28" s="210">
        <v>3</v>
      </c>
      <c r="GK28" s="211">
        <v>1</v>
      </c>
      <c r="GL28" s="92">
        <v>34</v>
      </c>
      <c r="GM28" s="92">
        <v>9</v>
      </c>
      <c r="GN28" s="210">
        <v>7</v>
      </c>
      <c r="GO28" s="211">
        <v>1</v>
      </c>
      <c r="GP28" s="210">
        <f t="shared" si="33"/>
        <v>41</v>
      </c>
      <c r="GQ28" s="211">
        <f t="shared" si="34"/>
        <v>10</v>
      </c>
      <c r="GR28" s="210">
        <f t="shared" si="35"/>
        <v>51</v>
      </c>
      <c r="GS28" s="227">
        <f t="shared" si="58"/>
        <v>0.80392156862745101</v>
      </c>
      <c r="GT28" s="230">
        <f t="shared" si="59"/>
        <v>0.19607843137254902</v>
      </c>
      <c r="GU28" s="210">
        <f t="shared" si="36"/>
        <v>43</v>
      </c>
      <c r="GV28" s="211">
        <f t="shared" si="37"/>
        <v>8</v>
      </c>
      <c r="GW28" s="210">
        <f t="shared" si="38"/>
        <v>51</v>
      </c>
      <c r="GX28" s="227">
        <f t="shared" si="60"/>
        <v>0.84313725490196079</v>
      </c>
      <c r="GY28" s="230">
        <f t="shared" si="61"/>
        <v>0.15686274509803921</v>
      </c>
      <c r="GZ28" s="232">
        <f t="shared" si="65"/>
        <v>0.51162790697674421</v>
      </c>
      <c r="HA28" s="227">
        <f t="shared" si="66"/>
        <v>0.32558139534883723</v>
      </c>
      <c r="HB28" s="227">
        <f t="shared" si="67"/>
        <v>9.3023255813953487E-2</v>
      </c>
      <c r="HC28" s="230">
        <f t="shared" si="68"/>
        <v>6.9767441860465115E-2</v>
      </c>
      <c r="HD28" s="232">
        <f t="shared" si="69"/>
        <v>0.375</v>
      </c>
      <c r="HE28" s="227">
        <f t="shared" si="70"/>
        <v>0.25</v>
      </c>
      <c r="HF28" s="227">
        <f t="shared" si="71"/>
        <v>0.25</v>
      </c>
      <c r="HG28" s="230">
        <f t="shared" si="72"/>
        <v>0.125</v>
      </c>
      <c r="HH28" s="237">
        <f t="shared" si="73"/>
        <v>41</v>
      </c>
      <c r="HI28" s="238">
        <f t="shared" si="74"/>
        <v>6</v>
      </c>
      <c r="HJ28" s="239">
        <f t="shared" si="75"/>
        <v>4</v>
      </c>
      <c r="HK28" s="243">
        <f t="shared" si="76"/>
        <v>0.80392156862745101</v>
      </c>
      <c r="HL28" s="244">
        <f t="shared" si="77"/>
        <v>0.11764705882352941</v>
      </c>
      <c r="HM28" s="245">
        <f t="shared" si="78"/>
        <v>7.8431372549019607E-2</v>
      </c>
      <c r="HN28" s="165">
        <f t="shared" si="62"/>
        <v>54</v>
      </c>
      <c r="HO28" s="124"/>
      <c r="HP28" s="124">
        <v>33</v>
      </c>
      <c r="HQ28" s="650">
        <v>21</v>
      </c>
      <c r="HR28" s="96" t="e">
        <f t="shared" si="14"/>
        <v>#DIV/0!</v>
      </c>
      <c r="HS28" s="124"/>
      <c r="HT28" s="166"/>
      <c r="HU28" s="96">
        <f t="shared" si="15"/>
        <v>2.1360759493670885E-2</v>
      </c>
      <c r="HV28" s="124">
        <v>29</v>
      </c>
      <c r="HW28" s="166">
        <v>4</v>
      </c>
      <c r="HX28" s="124">
        <v>15</v>
      </c>
      <c r="HY28" s="124">
        <v>6</v>
      </c>
      <c r="HZ28" s="262">
        <f t="shared" si="79"/>
        <v>33</v>
      </c>
      <c r="IA28" s="260">
        <f t="shared" si="80"/>
        <v>21</v>
      </c>
      <c r="IB28" s="259">
        <f t="shared" si="81"/>
        <v>0.87878787878787878</v>
      </c>
      <c r="IC28" s="252">
        <f t="shared" si="82"/>
        <v>0.12121212121212122</v>
      </c>
      <c r="ID28" s="251">
        <f t="shared" si="83"/>
        <v>0.7142857142857143</v>
      </c>
      <c r="IE28" s="252">
        <f t="shared" si="84"/>
        <v>0.2857142857142857</v>
      </c>
      <c r="IF28" s="262">
        <f t="shared" si="85"/>
        <v>44</v>
      </c>
      <c r="IG28" s="260">
        <f t="shared" si="86"/>
        <v>10</v>
      </c>
      <c r="IH28" s="271">
        <f t="shared" si="87"/>
        <v>54</v>
      </c>
      <c r="II28" s="263">
        <f t="shared" si="88"/>
        <v>0.81481481481481477</v>
      </c>
      <c r="IJ28" s="263">
        <f t="shared" si="89"/>
        <v>0.18518518518518517</v>
      </c>
      <c r="IK28" s="564">
        <v>11</v>
      </c>
      <c r="IL28" s="124">
        <v>6</v>
      </c>
      <c r="IM28" s="124">
        <v>4</v>
      </c>
      <c r="IN28" s="124">
        <v>0</v>
      </c>
      <c r="IO28" s="591">
        <f t="shared" si="90"/>
        <v>0.6470588235294118</v>
      </c>
      <c r="IP28" s="591">
        <f t="shared" si="91"/>
        <v>0.35294117647058826</v>
      </c>
      <c r="IQ28" s="591">
        <f t="shared" si="92"/>
        <v>1</v>
      </c>
      <c r="IR28" s="592">
        <f t="shared" si="93"/>
        <v>0</v>
      </c>
      <c r="IS28" s="595">
        <f t="shared" si="94"/>
        <v>17</v>
      </c>
      <c r="IT28" s="596">
        <f t="shared" si="95"/>
        <v>4</v>
      </c>
      <c r="IU28" s="281">
        <f t="shared" si="43"/>
        <v>5651.1888111888111</v>
      </c>
      <c r="IV28" s="281">
        <f t="shared" si="44"/>
        <v>17.678321678321677</v>
      </c>
      <c r="IW28" s="281">
        <f t="shared" si="45"/>
        <v>3.1282482799584219</v>
      </c>
      <c r="IX28" s="24">
        <f>IY28+IZ28</f>
        <v>52</v>
      </c>
      <c r="IY28" s="22">
        <v>6</v>
      </c>
      <c r="IZ28" s="22">
        <v>46</v>
      </c>
      <c r="JA28" s="22">
        <v>25</v>
      </c>
      <c r="JB28" s="22">
        <v>27</v>
      </c>
      <c r="JC28" s="57">
        <f t="shared" ref="JC28" si="96">JD28*$AD$1/IX28+JE28*$AE$1/IX28+JF28*$AF$1/IX28+JG28*$AG$1/IX28+JH28*$AH$1/IX28+JI28*$AI$1/IX28+JJ28*$AJ$1/IX28</f>
        <v>28.20192307692308</v>
      </c>
      <c r="JD28" s="22">
        <v>4</v>
      </c>
      <c r="JE28" s="22">
        <v>4</v>
      </c>
      <c r="JF28" s="22">
        <v>14</v>
      </c>
      <c r="JG28" s="22">
        <v>7</v>
      </c>
      <c r="JH28" s="22">
        <v>11</v>
      </c>
      <c r="JI28" s="22">
        <v>3</v>
      </c>
      <c r="JJ28" s="22">
        <v>3</v>
      </c>
      <c r="JK28" s="291">
        <f t="shared" si="64"/>
        <v>2.0569620253164556E-2</v>
      </c>
    </row>
    <row r="29" spans="1:271" s="1" customFormat="1" x14ac:dyDescent="0.3">
      <c r="A29" s="11">
        <v>0</v>
      </c>
      <c r="B29" s="574">
        <v>26</v>
      </c>
      <c r="C29" s="1" t="s">
        <v>881</v>
      </c>
      <c r="D29" s="22"/>
      <c r="E29" s="22">
        <v>142</v>
      </c>
      <c r="F29" s="22">
        <v>887246</v>
      </c>
      <c r="G29" s="22">
        <v>2555</v>
      </c>
      <c r="H29" s="22">
        <v>260</v>
      </c>
      <c r="I29" s="22">
        <v>2306</v>
      </c>
      <c r="J29" s="22">
        <v>162</v>
      </c>
      <c r="K29" s="22">
        <v>1140</v>
      </c>
      <c r="L29" s="22">
        <f t="shared" si="17"/>
        <v>1302</v>
      </c>
      <c r="M29" s="22">
        <v>98</v>
      </c>
      <c r="N29" s="22">
        <v>1159</v>
      </c>
      <c r="O29" s="280">
        <f t="shared" si="46"/>
        <v>1257</v>
      </c>
      <c r="P29" s="22">
        <v>38</v>
      </c>
      <c r="Q29" s="22">
        <v>452</v>
      </c>
      <c r="R29" s="22">
        <v>101</v>
      </c>
      <c r="S29" s="22">
        <v>375</v>
      </c>
      <c r="T29" s="22">
        <v>113</v>
      </c>
      <c r="U29" s="22">
        <v>848</v>
      </c>
      <c r="V29" s="22">
        <v>8</v>
      </c>
      <c r="W29" s="22">
        <v>613</v>
      </c>
      <c r="X29" s="579">
        <v>699</v>
      </c>
      <c r="Y29" s="22">
        <v>25</v>
      </c>
      <c r="Z29" s="22">
        <v>670</v>
      </c>
      <c r="AA29" s="577">
        <v>259</v>
      </c>
      <c r="AB29" s="578">
        <v>440</v>
      </c>
      <c r="AC29" s="57">
        <f t="shared" si="47"/>
        <v>37.600858369098717</v>
      </c>
      <c r="AD29" s="576">
        <v>80</v>
      </c>
      <c r="AE29" s="576">
        <v>27</v>
      </c>
      <c r="AF29" s="576">
        <v>83</v>
      </c>
      <c r="AG29" s="576">
        <v>99</v>
      </c>
      <c r="AH29" s="576">
        <v>185</v>
      </c>
      <c r="AI29" s="576">
        <v>160</v>
      </c>
      <c r="AJ29" s="576">
        <v>65</v>
      </c>
      <c r="AK29" s="291">
        <f t="shared" si="20"/>
        <v>0.27358121330724072</v>
      </c>
      <c r="AL29" s="24">
        <v>411</v>
      </c>
      <c r="AM29" s="22">
        <v>4</v>
      </c>
      <c r="AN29" s="22">
        <v>406</v>
      </c>
      <c r="AO29" s="22">
        <v>124</v>
      </c>
      <c r="AP29" s="22">
        <v>287</v>
      </c>
      <c r="AQ29" s="73">
        <v>44</v>
      </c>
      <c r="AR29" s="580">
        <v>7</v>
      </c>
      <c r="AS29" s="580">
        <v>13</v>
      </c>
      <c r="AT29" s="580">
        <v>43</v>
      </c>
      <c r="AU29" s="580">
        <v>61</v>
      </c>
      <c r="AV29" s="580">
        <v>129</v>
      </c>
      <c r="AW29" s="580">
        <v>112</v>
      </c>
      <c r="AX29" s="580">
        <v>46</v>
      </c>
      <c r="AY29" s="291">
        <f t="shared" si="22"/>
        <v>0.16086105675146772</v>
      </c>
      <c r="AZ29" s="24">
        <v>186</v>
      </c>
      <c r="BA29" s="22">
        <v>5</v>
      </c>
      <c r="BB29" s="22">
        <v>183</v>
      </c>
      <c r="BC29" s="22">
        <v>0</v>
      </c>
      <c r="BD29" s="22">
        <v>68</v>
      </c>
      <c r="BE29" s="22">
        <v>118</v>
      </c>
      <c r="BF29" s="73">
        <v>40.92</v>
      </c>
      <c r="BG29" s="22">
        <v>28</v>
      </c>
      <c r="BH29" s="22">
        <v>11</v>
      </c>
      <c r="BI29" s="22">
        <v>14</v>
      </c>
      <c r="BJ29" s="22">
        <v>14</v>
      </c>
      <c r="BK29" s="22">
        <v>41</v>
      </c>
      <c r="BL29" s="22">
        <v>58</v>
      </c>
      <c r="BM29" s="22">
        <v>20</v>
      </c>
      <c r="BN29" s="291">
        <f t="shared" si="24"/>
        <v>7.2798434442270063E-2</v>
      </c>
      <c r="BO29" s="584">
        <v>47</v>
      </c>
      <c r="BP29" s="22">
        <v>11</v>
      </c>
      <c r="BQ29" s="22">
        <v>36</v>
      </c>
      <c r="BR29" s="582">
        <v>34</v>
      </c>
      <c r="BS29" s="583">
        <v>11</v>
      </c>
      <c r="BT29" s="73">
        <v>44.79</v>
      </c>
      <c r="BU29" s="581">
        <v>0</v>
      </c>
      <c r="BV29" s="581">
        <v>1</v>
      </c>
      <c r="BW29" s="581">
        <v>11</v>
      </c>
      <c r="BX29" s="581">
        <v>9</v>
      </c>
      <c r="BY29" s="581">
        <v>10</v>
      </c>
      <c r="BZ29" s="581">
        <v>8</v>
      </c>
      <c r="CA29" s="581">
        <v>6</v>
      </c>
      <c r="CB29" s="291">
        <f>BO29/G29</f>
        <v>1.8395303326810174E-2</v>
      </c>
      <c r="CC29" s="25">
        <v>47</v>
      </c>
      <c r="CD29" s="22">
        <v>14</v>
      </c>
      <c r="CE29" s="22">
        <v>33</v>
      </c>
      <c r="CF29" s="22">
        <v>37</v>
      </c>
      <c r="CG29" s="22">
        <v>10</v>
      </c>
      <c r="CH29" s="57">
        <f t="shared" si="51"/>
        <v>36.170212765957444</v>
      </c>
      <c r="CI29" s="22">
        <v>2</v>
      </c>
      <c r="CJ29" s="22">
        <v>0</v>
      </c>
      <c r="CK29" s="22">
        <v>15</v>
      </c>
      <c r="CL29" s="22">
        <v>6</v>
      </c>
      <c r="CM29" s="22">
        <v>13</v>
      </c>
      <c r="CN29" s="22">
        <v>8</v>
      </c>
      <c r="CO29" s="22">
        <v>3</v>
      </c>
      <c r="CP29" s="284">
        <f t="shared" si="1"/>
        <v>1.8395303326810174E-2</v>
      </c>
      <c r="CQ29" s="24">
        <v>83</v>
      </c>
      <c r="CR29" s="22">
        <v>30</v>
      </c>
      <c r="CS29" s="22">
        <v>60</v>
      </c>
      <c r="CT29" s="22">
        <v>38</v>
      </c>
      <c r="CU29" s="22">
        <v>45</v>
      </c>
      <c r="CV29" s="57">
        <f t="shared" si="52"/>
        <v>30.331325301204817</v>
      </c>
      <c r="CW29" s="22">
        <v>22</v>
      </c>
      <c r="CX29" s="22">
        <v>9</v>
      </c>
      <c r="CY29" s="22">
        <v>11</v>
      </c>
      <c r="CZ29" s="22">
        <v>12</v>
      </c>
      <c r="DA29" s="22">
        <v>12</v>
      </c>
      <c r="DB29" s="22">
        <v>9</v>
      </c>
      <c r="DC29" s="22">
        <v>8</v>
      </c>
      <c r="DD29" s="291">
        <f t="shared" si="27"/>
        <v>3.2485322896281803E-2</v>
      </c>
      <c r="DE29" s="26">
        <v>106</v>
      </c>
      <c r="DF29" s="22">
        <v>2</v>
      </c>
      <c r="DG29" s="22">
        <v>104</v>
      </c>
      <c r="DH29" s="22">
        <v>58</v>
      </c>
      <c r="DI29" s="22">
        <v>48</v>
      </c>
      <c r="DJ29" s="73">
        <f t="shared" si="53"/>
        <v>32.523584905660378</v>
      </c>
      <c r="DK29" s="22">
        <v>17</v>
      </c>
      <c r="DL29" s="22">
        <v>9</v>
      </c>
      <c r="DM29" s="22">
        <v>15</v>
      </c>
      <c r="DN29" s="22">
        <v>22</v>
      </c>
      <c r="DO29" s="22">
        <v>24</v>
      </c>
      <c r="DP29" s="22">
        <v>11</v>
      </c>
      <c r="DQ29" s="22">
        <v>8</v>
      </c>
      <c r="DR29" s="291">
        <f t="shared" si="28"/>
        <v>4.1487279843444226E-2</v>
      </c>
      <c r="DS29" s="26">
        <v>103</v>
      </c>
      <c r="DT29" s="22">
        <v>8</v>
      </c>
      <c r="DU29" s="22">
        <v>95</v>
      </c>
      <c r="DV29" s="22">
        <v>59</v>
      </c>
      <c r="DW29" s="22">
        <v>44</v>
      </c>
      <c r="DX29" s="57">
        <f t="shared" si="54"/>
        <v>30.233009708737864</v>
      </c>
      <c r="DY29" s="22">
        <v>25</v>
      </c>
      <c r="DZ29" s="22">
        <v>13</v>
      </c>
      <c r="EA29" s="22">
        <v>17</v>
      </c>
      <c r="EB29" s="22">
        <v>11</v>
      </c>
      <c r="EC29" s="22">
        <v>15</v>
      </c>
      <c r="ED29" s="22">
        <v>14</v>
      </c>
      <c r="EE29" s="22">
        <v>8</v>
      </c>
      <c r="EF29" s="291">
        <f t="shared" si="29"/>
        <v>4.031311154598826E-2</v>
      </c>
      <c r="EG29" s="26">
        <v>154</v>
      </c>
      <c r="EH29" s="22">
        <v>23</v>
      </c>
      <c r="EI29" s="22">
        <v>131</v>
      </c>
      <c r="EJ29" s="22">
        <v>87</v>
      </c>
      <c r="EK29" s="22">
        <v>58</v>
      </c>
      <c r="EL29" s="57">
        <f t="shared" si="55"/>
        <v>36.766233766233768</v>
      </c>
      <c r="EM29" s="22">
        <v>18</v>
      </c>
      <c r="EN29" s="22">
        <v>5</v>
      </c>
      <c r="EO29" s="22">
        <v>11</v>
      </c>
      <c r="EP29" s="22">
        <v>22</v>
      </c>
      <c r="EQ29" s="22">
        <v>41</v>
      </c>
      <c r="ER29" s="22">
        <v>25</v>
      </c>
      <c r="ES29" s="22">
        <v>23</v>
      </c>
      <c r="ET29" s="291">
        <f t="shared" si="30"/>
        <v>6.0273972602739728E-2</v>
      </c>
      <c r="EU29" s="26">
        <v>293</v>
      </c>
      <c r="EV29" s="22">
        <v>40</v>
      </c>
      <c r="EW29" s="22">
        <v>253</v>
      </c>
      <c r="EX29" s="22">
        <v>170</v>
      </c>
      <c r="EY29" s="22">
        <v>123</v>
      </c>
      <c r="EZ29" s="57">
        <f t="shared" si="56"/>
        <v>30.662116040955631</v>
      </c>
      <c r="FA29" s="22">
        <v>72</v>
      </c>
      <c r="FB29" s="22">
        <v>29</v>
      </c>
      <c r="FC29" s="22">
        <v>46</v>
      </c>
      <c r="FD29" s="22">
        <v>37</v>
      </c>
      <c r="FE29" s="22">
        <v>51</v>
      </c>
      <c r="FF29" s="22">
        <v>33</v>
      </c>
      <c r="FG29" s="22">
        <v>25</v>
      </c>
      <c r="FH29" s="291">
        <f t="shared" si="31"/>
        <v>0.11467710371819961</v>
      </c>
      <c r="FI29" s="22">
        <v>198</v>
      </c>
      <c r="FJ29" s="22">
        <v>21</v>
      </c>
      <c r="FK29" s="22">
        <v>177</v>
      </c>
      <c r="FL29" s="22">
        <v>105</v>
      </c>
      <c r="FM29" s="22">
        <v>91</v>
      </c>
      <c r="FN29" s="57">
        <f t="shared" si="57"/>
        <v>23.931818181818183</v>
      </c>
      <c r="FO29" s="22">
        <v>89</v>
      </c>
      <c r="FP29" s="22">
        <v>9</v>
      </c>
      <c r="FQ29" s="22">
        <v>32</v>
      </c>
      <c r="FR29" s="22">
        <v>24</v>
      </c>
      <c r="FS29" s="22">
        <v>24</v>
      </c>
      <c r="FT29" s="22">
        <v>10</v>
      </c>
      <c r="FU29" s="22">
        <v>8</v>
      </c>
      <c r="FV29" s="291">
        <f t="shared" si="32"/>
        <v>7.749510763209394E-2</v>
      </c>
      <c r="FW29" s="44">
        <f t="shared" si="8"/>
        <v>490</v>
      </c>
      <c r="FX29" s="44">
        <f t="shared" si="9"/>
        <v>2058</v>
      </c>
      <c r="FY29" s="63">
        <f t="shared" si="10"/>
        <v>90.254403131115467</v>
      </c>
      <c r="FZ29" s="63">
        <f t="shared" si="11"/>
        <v>10.176125244618396</v>
      </c>
      <c r="GA29" s="63">
        <f t="shared" si="12"/>
        <v>2.8796974007208824</v>
      </c>
      <c r="GB29" s="11"/>
      <c r="GC29" s="44">
        <f t="shared" si="13"/>
        <v>4.1487279843444229</v>
      </c>
      <c r="GD29" s="210">
        <v>15</v>
      </c>
      <c r="GE29" s="92">
        <v>3</v>
      </c>
      <c r="GF29" s="210">
        <v>11</v>
      </c>
      <c r="GG29" s="211">
        <v>3</v>
      </c>
      <c r="GH29" s="210">
        <v>5</v>
      </c>
      <c r="GI29" s="211">
        <v>4</v>
      </c>
      <c r="GJ29" s="210">
        <v>2</v>
      </c>
      <c r="GK29" s="211">
        <v>1</v>
      </c>
      <c r="GL29" s="92">
        <v>24</v>
      </c>
      <c r="GM29" s="92">
        <v>9</v>
      </c>
      <c r="GN29" s="210">
        <v>9</v>
      </c>
      <c r="GO29" s="211">
        <v>2</v>
      </c>
      <c r="GP29" s="210">
        <f t="shared" si="33"/>
        <v>33</v>
      </c>
      <c r="GQ29" s="211">
        <f t="shared" si="34"/>
        <v>11</v>
      </c>
      <c r="GR29" s="210">
        <f t="shared" si="35"/>
        <v>44</v>
      </c>
      <c r="GS29" s="227">
        <f t="shared" si="58"/>
        <v>0.75</v>
      </c>
      <c r="GT29" s="230">
        <f t="shared" si="59"/>
        <v>0.25</v>
      </c>
      <c r="GU29" s="210">
        <f t="shared" si="36"/>
        <v>33</v>
      </c>
      <c r="GV29" s="211">
        <f t="shared" si="37"/>
        <v>11</v>
      </c>
      <c r="GW29" s="210">
        <f t="shared" si="38"/>
        <v>44</v>
      </c>
      <c r="GX29" s="227">
        <f t="shared" si="60"/>
        <v>0.75</v>
      </c>
      <c r="GY29" s="230">
        <f t="shared" si="61"/>
        <v>0.25</v>
      </c>
      <c r="GZ29" s="232">
        <f t="shared" si="65"/>
        <v>0.45454545454545453</v>
      </c>
      <c r="HA29" s="227">
        <f t="shared" si="66"/>
        <v>0.33333333333333331</v>
      </c>
      <c r="HB29" s="227">
        <f t="shared" si="67"/>
        <v>0.15151515151515152</v>
      </c>
      <c r="HC29" s="230">
        <f t="shared" si="68"/>
        <v>6.0606060606060608E-2</v>
      </c>
      <c r="HD29" s="232">
        <f t="shared" si="69"/>
        <v>0.27272727272727271</v>
      </c>
      <c r="HE29" s="227">
        <f t="shared" si="70"/>
        <v>0.27272727272727271</v>
      </c>
      <c r="HF29" s="227">
        <f t="shared" si="71"/>
        <v>0.36363636363636365</v>
      </c>
      <c r="HG29" s="230">
        <f t="shared" si="72"/>
        <v>9.0909090909090912E-2</v>
      </c>
      <c r="HH29" s="237">
        <f t="shared" si="73"/>
        <v>32</v>
      </c>
      <c r="HI29" s="238">
        <f t="shared" si="74"/>
        <v>9</v>
      </c>
      <c r="HJ29" s="239">
        <f t="shared" si="75"/>
        <v>3</v>
      </c>
      <c r="HK29" s="243">
        <f t="shared" si="76"/>
        <v>0.72727272727272729</v>
      </c>
      <c r="HL29" s="244">
        <f t="shared" si="77"/>
        <v>0.20454545454545456</v>
      </c>
      <c r="HM29" s="245">
        <f t="shared" si="78"/>
        <v>6.8181818181818177E-2</v>
      </c>
      <c r="HN29" s="165">
        <f t="shared" si="62"/>
        <v>33</v>
      </c>
      <c r="HO29" s="124">
        <v>1</v>
      </c>
      <c r="HP29" s="124">
        <v>24</v>
      </c>
      <c r="HQ29" s="166">
        <v>8</v>
      </c>
      <c r="HR29" s="96" t="e">
        <f t="shared" si="14"/>
        <v>#DIV/0!</v>
      </c>
      <c r="HS29" s="124">
        <v>1</v>
      </c>
      <c r="HT29" s="166">
        <v>0</v>
      </c>
      <c r="HU29" s="96">
        <f t="shared" si="15"/>
        <v>1.2915851272015656E-2</v>
      </c>
      <c r="HV29" s="124">
        <v>19</v>
      </c>
      <c r="HW29" s="166">
        <v>5</v>
      </c>
      <c r="HX29" s="124">
        <v>7</v>
      </c>
      <c r="HY29" s="124">
        <v>1</v>
      </c>
      <c r="HZ29" s="262">
        <f t="shared" si="79"/>
        <v>24</v>
      </c>
      <c r="IA29" s="260">
        <f t="shared" si="80"/>
        <v>8</v>
      </c>
      <c r="IB29" s="259">
        <f t="shared" si="81"/>
        <v>0.79166666666666663</v>
      </c>
      <c r="IC29" s="252">
        <f t="shared" si="82"/>
        <v>0.20833333333333334</v>
      </c>
      <c r="ID29" s="251">
        <f t="shared" si="83"/>
        <v>0.875</v>
      </c>
      <c r="IE29" s="252">
        <f t="shared" si="84"/>
        <v>0.125</v>
      </c>
      <c r="IF29" s="262">
        <f t="shared" si="85"/>
        <v>26</v>
      </c>
      <c r="IG29" s="260">
        <f t="shared" si="86"/>
        <v>6</v>
      </c>
      <c r="IH29" s="271">
        <f t="shared" si="87"/>
        <v>32</v>
      </c>
      <c r="II29" s="251">
        <f t="shared" si="88"/>
        <v>0.8125</v>
      </c>
      <c r="IJ29" s="251">
        <f t="shared" si="89"/>
        <v>0.1875</v>
      </c>
      <c r="IK29" s="564">
        <v>5</v>
      </c>
      <c r="IL29" s="124">
        <v>1</v>
      </c>
      <c r="IM29" s="124">
        <v>2</v>
      </c>
      <c r="IN29" s="124">
        <v>0</v>
      </c>
      <c r="IO29" s="591">
        <f t="shared" si="90"/>
        <v>0.83333333333333337</v>
      </c>
      <c r="IP29" s="591">
        <f t="shared" si="91"/>
        <v>0.16666666666666666</v>
      </c>
      <c r="IQ29" s="591">
        <f t="shared" si="92"/>
        <v>1</v>
      </c>
      <c r="IR29" s="592">
        <f t="shared" si="93"/>
        <v>0</v>
      </c>
      <c r="IS29" s="595">
        <f t="shared" si="94"/>
        <v>6</v>
      </c>
      <c r="IT29" s="596">
        <f t="shared" si="95"/>
        <v>2</v>
      </c>
      <c r="IU29" s="281">
        <f t="shared" si="43"/>
        <v>6248.211267605634</v>
      </c>
      <c r="IV29" s="281">
        <f t="shared" si="44"/>
        <v>17.992957746478872</v>
      </c>
      <c r="IW29" s="281">
        <f t="shared" si="45"/>
        <v>2.879697400720882</v>
      </c>
      <c r="IX29" s="24"/>
      <c r="IY29" s="22"/>
      <c r="IZ29" s="22"/>
      <c r="JA29" s="22"/>
      <c r="JB29" s="22"/>
      <c r="JC29" s="57"/>
      <c r="JD29" s="22"/>
      <c r="JE29" s="22"/>
      <c r="JF29" s="22"/>
      <c r="JG29" s="22"/>
      <c r="JH29" s="22"/>
      <c r="JI29" s="22"/>
      <c r="JJ29" s="22"/>
      <c r="JK29" s="291"/>
    </row>
    <row r="30" spans="1:271" s="1" customFormat="1" x14ac:dyDescent="0.3">
      <c r="A30" s="11"/>
      <c r="B30" s="620">
        <v>27</v>
      </c>
      <c r="C30" s="1" t="s">
        <v>928</v>
      </c>
      <c r="D30" s="22"/>
      <c r="E30" s="22">
        <v>143</v>
      </c>
      <c r="F30" s="22">
        <v>876008</v>
      </c>
      <c r="G30" s="22">
        <v>2763</v>
      </c>
      <c r="H30" s="22">
        <v>346</v>
      </c>
      <c r="I30" s="22">
        <v>2352</v>
      </c>
      <c r="J30" s="22">
        <v>245</v>
      </c>
      <c r="K30" s="22">
        <v>1242</v>
      </c>
      <c r="L30" s="22">
        <f t="shared" si="17"/>
        <v>1487</v>
      </c>
      <c r="M30" s="22">
        <v>101</v>
      </c>
      <c r="N30" s="22">
        <v>1110</v>
      </c>
      <c r="O30" s="280">
        <f t="shared" si="46"/>
        <v>1211</v>
      </c>
      <c r="P30" s="22">
        <v>91</v>
      </c>
      <c r="Q30" s="22">
        <v>479</v>
      </c>
      <c r="R30" s="22">
        <v>122</v>
      </c>
      <c r="S30" s="22">
        <v>386</v>
      </c>
      <c r="T30" s="22">
        <v>116</v>
      </c>
      <c r="U30" s="22">
        <v>846</v>
      </c>
      <c r="V30" s="22">
        <v>17</v>
      </c>
      <c r="W30" s="22">
        <v>641</v>
      </c>
      <c r="X30" s="584">
        <v>586</v>
      </c>
      <c r="Y30" s="22">
        <v>13</v>
      </c>
      <c r="Z30" s="22">
        <v>575</v>
      </c>
      <c r="AA30" s="584">
        <v>236</v>
      </c>
      <c r="AB30" s="584">
        <v>350</v>
      </c>
      <c r="AC30" s="57">
        <v>39.21</v>
      </c>
      <c r="AD30" s="584">
        <v>66</v>
      </c>
      <c r="AE30" s="584">
        <v>31</v>
      </c>
      <c r="AF30" s="584">
        <v>74</v>
      </c>
      <c r="AG30" s="584">
        <v>77</v>
      </c>
      <c r="AH30" s="584">
        <v>168</v>
      </c>
      <c r="AI30" s="584">
        <v>117</v>
      </c>
      <c r="AJ30" s="584">
        <v>53</v>
      </c>
      <c r="AK30" s="291">
        <f t="shared" si="20"/>
        <v>0.21208830980817953</v>
      </c>
      <c r="AL30" s="24">
        <v>417</v>
      </c>
      <c r="AM30" s="22">
        <v>6</v>
      </c>
      <c r="AN30" s="22">
        <v>413</v>
      </c>
      <c r="AO30" s="22">
        <v>148</v>
      </c>
      <c r="AP30" s="22">
        <v>269</v>
      </c>
      <c r="AQ30" s="73">
        <v>42.63</v>
      </c>
      <c r="AR30" s="584">
        <v>12</v>
      </c>
      <c r="AS30" s="584">
        <v>18</v>
      </c>
      <c r="AT30" s="584">
        <v>54</v>
      </c>
      <c r="AU30" s="584">
        <v>62</v>
      </c>
      <c r="AV30" s="584">
        <v>133</v>
      </c>
      <c r="AW30" s="584">
        <v>96</v>
      </c>
      <c r="AX30" s="584">
        <v>42</v>
      </c>
      <c r="AY30" s="291">
        <f t="shared" si="22"/>
        <v>0.15092290988056462</v>
      </c>
      <c r="AZ30" s="24">
        <v>182</v>
      </c>
      <c r="BA30" s="22">
        <v>3</v>
      </c>
      <c r="BB30" s="22">
        <v>179</v>
      </c>
      <c r="BC30" s="22">
        <v>0</v>
      </c>
      <c r="BD30" s="22">
        <v>65</v>
      </c>
      <c r="BE30" s="22">
        <v>117</v>
      </c>
      <c r="BF30" s="73">
        <v>42.68</v>
      </c>
      <c r="BG30" s="22">
        <v>26</v>
      </c>
      <c r="BH30" s="22">
        <v>5</v>
      </c>
      <c r="BI30" s="22">
        <v>13</v>
      </c>
      <c r="BJ30" s="22">
        <v>22</v>
      </c>
      <c r="BK30" s="22">
        <v>39</v>
      </c>
      <c r="BL30" s="22">
        <v>40</v>
      </c>
      <c r="BM30" s="22">
        <v>37</v>
      </c>
      <c r="BN30" s="291">
        <f t="shared" si="24"/>
        <v>6.5870430691277598E-2</v>
      </c>
      <c r="BO30" s="584">
        <v>47</v>
      </c>
      <c r="BP30" s="22">
        <v>15</v>
      </c>
      <c r="BQ30" s="22">
        <v>47</v>
      </c>
      <c r="BR30" s="584">
        <v>37</v>
      </c>
      <c r="BS30" s="584">
        <v>10</v>
      </c>
      <c r="BT30" s="73">
        <v>44.7</v>
      </c>
      <c r="BU30" s="584">
        <v>1</v>
      </c>
      <c r="BV30" s="584">
        <v>1</v>
      </c>
      <c r="BW30" s="584">
        <v>7</v>
      </c>
      <c r="BX30" s="584">
        <v>7</v>
      </c>
      <c r="BY30" s="584">
        <v>12</v>
      </c>
      <c r="BZ30" s="584">
        <v>12</v>
      </c>
      <c r="CA30" s="584">
        <v>7</v>
      </c>
      <c r="CB30" s="291">
        <f>BO30/G30</f>
        <v>1.7010495837857402E-2</v>
      </c>
      <c r="CC30" s="25">
        <v>47</v>
      </c>
      <c r="CD30" s="22">
        <v>12</v>
      </c>
      <c r="CE30" s="22">
        <v>36</v>
      </c>
      <c r="CF30" s="22">
        <v>42</v>
      </c>
      <c r="CG30" s="22">
        <v>5</v>
      </c>
      <c r="CH30" s="57">
        <v>37.380000000000003</v>
      </c>
      <c r="CI30" s="22">
        <v>0</v>
      </c>
      <c r="CJ30" s="22">
        <v>3</v>
      </c>
      <c r="CK30" s="22">
        <v>19</v>
      </c>
      <c r="CL30" s="22">
        <v>5</v>
      </c>
      <c r="CM30" s="22">
        <v>8</v>
      </c>
      <c r="CN30" s="22">
        <v>8</v>
      </c>
      <c r="CO30" s="22">
        <v>4</v>
      </c>
      <c r="CP30" s="284">
        <f t="shared" si="1"/>
        <v>1.7010495837857402E-2</v>
      </c>
      <c r="CQ30" s="24">
        <v>137</v>
      </c>
      <c r="CR30" s="22">
        <v>74</v>
      </c>
      <c r="CS30" s="22">
        <v>64</v>
      </c>
      <c r="CT30" s="22">
        <v>78</v>
      </c>
      <c r="CU30" s="22">
        <v>59</v>
      </c>
      <c r="CV30" s="57">
        <v>24.95</v>
      </c>
      <c r="CW30" s="22">
        <v>70</v>
      </c>
      <c r="CX30" s="22">
        <v>12</v>
      </c>
      <c r="CY30" s="22">
        <v>10</v>
      </c>
      <c r="CZ30" s="22">
        <v>10</v>
      </c>
      <c r="DA30" s="22">
        <v>16</v>
      </c>
      <c r="DB30" s="22">
        <v>16</v>
      </c>
      <c r="DC30" s="22">
        <v>3</v>
      </c>
      <c r="DD30" s="291">
        <f t="shared" si="27"/>
        <v>4.9583785740137533E-2</v>
      </c>
      <c r="DE30" s="26">
        <v>94</v>
      </c>
      <c r="DF30" s="22">
        <v>4</v>
      </c>
      <c r="DG30" s="22">
        <v>90</v>
      </c>
      <c r="DH30" s="22">
        <v>49</v>
      </c>
      <c r="DI30" s="22">
        <v>45</v>
      </c>
      <c r="DJ30" s="73">
        <v>33.340000000000003</v>
      </c>
      <c r="DK30" s="22">
        <v>25</v>
      </c>
      <c r="DL30" s="22">
        <v>6</v>
      </c>
      <c r="DM30" s="22">
        <v>14</v>
      </c>
      <c r="DN30" s="22">
        <v>12</v>
      </c>
      <c r="DO30" s="22">
        <v>15</v>
      </c>
      <c r="DP30" s="22">
        <v>17</v>
      </c>
      <c r="DQ30" s="22">
        <v>5</v>
      </c>
      <c r="DR30" s="291">
        <f t="shared" si="28"/>
        <v>3.4020991675714804E-2</v>
      </c>
      <c r="DS30" s="26">
        <v>96</v>
      </c>
      <c r="DT30" s="22">
        <v>11</v>
      </c>
      <c r="DU30" s="22">
        <v>85</v>
      </c>
      <c r="DV30" s="22">
        <v>57</v>
      </c>
      <c r="DW30" s="22">
        <v>39</v>
      </c>
      <c r="DX30" s="57">
        <v>31.57</v>
      </c>
      <c r="DY30" s="22">
        <v>29</v>
      </c>
      <c r="DZ30" s="22">
        <v>8</v>
      </c>
      <c r="EA30" s="22">
        <v>15</v>
      </c>
      <c r="EB30" s="22">
        <v>6</v>
      </c>
      <c r="EC30" s="22">
        <v>18</v>
      </c>
      <c r="ED30" s="22">
        <v>13</v>
      </c>
      <c r="EE30" s="22">
        <v>7</v>
      </c>
      <c r="EF30" s="291">
        <f t="shared" si="29"/>
        <v>3.4744842562432141E-2</v>
      </c>
      <c r="EG30" s="26">
        <v>157</v>
      </c>
      <c r="EH30" s="22">
        <v>21</v>
      </c>
      <c r="EI30" s="22">
        <v>136</v>
      </c>
      <c r="EJ30" s="22">
        <v>102</v>
      </c>
      <c r="EK30" s="22">
        <v>55</v>
      </c>
      <c r="EL30" s="649" t="s">
        <v>927</v>
      </c>
      <c r="EM30" s="22">
        <v>24</v>
      </c>
      <c r="EN30" s="22">
        <v>7</v>
      </c>
      <c r="EO30" s="22">
        <v>17</v>
      </c>
      <c r="EP30" s="22">
        <v>20</v>
      </c>
      <c r="EQ30" s="22">
        <v>40</v>
      </c>
      <c r="ER30" s="22">
        <v>29</v>
      </c>
      <c r="ES30" s="22">
        <v>20</v>
      </c>
      <c r="ET30" s="291">
        <f t="shared" si="30"/>
        <v>5.6822294607310891E-2</v>
      </c>
      <c r="EU30" s="26">
        <v>331</v>
      </c>
      <c r="EV30" s="22">
        <v>64</v>
      </c>
      <c r="EW30" s="22">
        <v>267</v>
      </c>
      <c r="EX30" s="22">
        <v>205</v>
      </c>
      <c r="EY30" s="22">
        <v>126</v>
      </c>
      <c r="EZ30" s="57">
        <v>31.13</v>
      </c>
      <c r="FA30" s="22">
        <v>83</v>
      </c>
      <c r="FB30" s="22">
        <v>20</v>
      </c>
      <c r="FC30" s="22">
        <v>59</v>
      </c>
      <c r="FD30" s="22">
        <v>47</v>
      </c>
      <c r="FE30" s="22">
        <v>71</v>
      </c>
      <c r="FF30" s="22">
        <v>41</v>
      </c>
      <c r="FG30" s="22">
        <v>10</v>
      </c>
      <c r="FH30" s="291">
        <f t="shared" si="31"/>
        <v>0.11979732175171914</v>
      </c>
      <c r="FI30" s="22">
        <v>195</v>
      </c>
      <c r="FJ30" s="22">
        <v>18</v>
      </c>
      <c r="FK30" s="22">
        <v>177</v>
      </c>
      <c r="FL30" s="22">
        <v>105</v>
      </c>
      <c r="FM30" s="22">
        <v>90</v>
      </c>
      <c r="FN30" s="57">
        <v>27.09</v>
      </c>
      <c r="FO30" s="22">
        <v>74</v>
      </c>
      <c r="FP30" s="22">
        <v>16</v>
      </c>
      <c r="FQ30" s="22">
        <v>24</v>
      </c>
      <c r="FR30" s="22">
        <v>24</v>
      </c>
      <c r="FS30" s="22">
        <v>33</v>
      </c>
      <c r="FT30" s="22">
        <v>16</v>
      </c>
      <c r="FU30" s="22">
        <v>8</v>
      </c>
      <c r="FV30" s="291">
        <f t="shared" si="32"/>
        <v>7.0575461454940286E-2</v>
      </c>
      <c r="FW30" s="44">
        <f t="shared" si="8"/>
        <v>570</v>
      </c>
      <c r="FX30" s="44">
        <f t="shared" si="9"/>
        <v>2128</v>
      </c>
      <c r="FY30" s="63">
        <f t="shared" si="10"/>
        <v>85.124864277958736</v>
      </c>
      <c r="FZ30" s="63">
        <f t="shared" si="11"/>
        <v>12.522620340209917</v>
      </c>
      <c r="GA30" s="63">
        <f t="shared" si="12"/>
        <v>3.1540807846503687</v>
      </c>
      <c r="GB30" s="11"/>
      <c r="GC30" s="44">
        <f t="shared" si="13"/>
        <v>3.4020991675714805</v>
      </c>
      <c r="GD30" s="210">
        <v>36</v>
      </c>
      <c r="GE30" s="92">
        <v>3</v>
      </c>
      <c r="GF30" s="210">
        <v>5</v>
      </c>
      <c r="GG30" s="211">
        <v>4</v>
      </c>
      <c r="GH30" s="210">
        <v>3</v>
      </c>
      <c r="GI30" s="211">
        <v>6</v>
      </c>
      <c r="GJ30" s="210">
        <v>3</v>
      </c>
      <c r="GK30" s="211">
        <v>1</v>
      </c>
      <c r="GL30" s="92">
        <v>37</v>
      </c>
      <c r="GM30" s="92">
        <v>10</v>
      </c>
      <c r="GN30" s="210">
        <v>14</v>
      </c>
      <c r="GO30" s="211">
        <v>1</v>
      </c>
      <c r="GP30" s="210">
        <f t="shared" si="33"/>
        <v>51</v>
      </c>
      <c r="GQ30" s="211">
        <f t="shared" si="34"/>
        <v>11</v>
      </c>
      <c r="GR30" s="210">
        <f t="shared" si="35"/>
        <v>62</v>
      </c>
      <c r="GS30" s="227">
        <f t="shared" si="58"/>
        <v>0.82258064516129037</v>
      </c>
      <c r="GT30" s="230">
        <f t="shared" si="59"/>
        <v>0.17741935483870969</v>
      </c>
      <c r="GU30" s="210">
        <f t="shared" si="36"/>
        <v>47</v>
      </c>
      <c r="GV30" s="211">
        <f t="shared" si="37"/>
        <v>15</v>
      </c>
      <c r="GW30" s="210">
        <f t="shared" ref="GW30:GW31" si="97">GU30+GV30</f>
        <v>62</v>
      </c>
      <c r="GX30" s="227">
        <f t="shared" ref="GX30:GX31" si="98">GU30/GW30</f>
        <v>0.75806451612903225</v>
      </c>
      <c r="GY30" s="230">
        <f t="shared" ref="GY30:GY31" si="99">GV30/GW30</f>
        <v>0.24193548387096775</v>
      </c>
      <c r="GZ30" s="232">
        <f t="shared" ref="GZ30:GZ31" si="100">GD30/GU30</f>
        <v>0.76595744680851063</v>
      </c>
      <c r="HA30" s="227">
        <f t="shared" ref="HA30:HA31" si="101">GF30/GU30</f>
        <v>0.10638297872340426</v>
      </c>
      <c r="HB30" s="227">
        <f t="shared" ref="HB30:HB31" si="102">GH30/GU30</f>
        <v>6.3829787234042548E-2</v>
      </c>
      <c r="HC30" s="230">
        <f t="shared" ref="HC30:HC31" si="103">GJ30/GU30</f>
        <v>6.3829787234042548E-2</v>
      </c>
      <c r="HD30" s="232">
        <f t="shared" si="69"/>
        <v>0.2</v>
      </c>
      <c r="HE30" s="227">
        <f t="shared" si="70"/>
        <v>0.26666666666666666</v>
      </c>
      <c r="HF30" s="227">
        <f t="shared" si="71"/>
        <v>0.4</v>
      </c>
      <c r="HG30" s="230">
        <f t="shared" si="72"/>
        <v>6.6666666666666666E-2</v>
      </c>
      <c r="HH30" s="237">
        <f t="shared" si="73"/>
        <v>48</v>
      </c>
      <c r="HI30" s="238">
        <f t="shared" si="74"/>
        <v>9</v>
      </c>
      <c r="HJ30" s="239">
        <f t="shared" si="75"/>
        <v>4</v>
      </c>
      <c r="HK30" s="243">
        <f t="shared" ref="HK30:HK31" si="104">HH30/GW30</f>
        <v>0.77419354838709675</v>
      </c>
      <c r="HL30" s="244">
        <f t="shared" ref="HL30:HL31" si="105">HI30/GW30</f>
        <v>0.14516129032258066</v>
      </c>
      <c r="HM30" s="245">
        <f t="shared" ref="HM30:HM31" si="106">HJ30/GW30</f>
        <v>6.4516129032258063E-2</v>
      </c>
      <c r="HN30" s="165">
        <f t="shared" si="62"/>
        <v>51</v>
      </c>
      <c r="HO30" s="124">
        <v>1</v>
      </c>
      <c r="HP30" s="124">
        <v>34</v>
      </c>
      <c r="HQ30" s="166">
        <v>16</v>
      </c>
      <c r="HR30" s="96" t="e">
        <f t="shared" si="14"/>
        <v>#DIV/0!</v>
      </c>
      <c r="HS30" s="124">
        <v>0</v>
      </c>
      <c r="HT30" s="166">
        <v>1</v>
      </c>
      <c r="HU30" s="96">
        <f t="shared" si="15"/>
        <v>1.8458197611292075E-2</v>
      </c>
      <c r="HV30" s="124">
        <v>31</v>
      </c>
      <c r="HW30" s="166">
        <v>5</v>
      </c>
      <c r="HX30" s="124">
        <v>13</v>
      </c>
      <c r="HY30" s="124">
        <v>4</v>
      </c>
      <c r="HZ30" s="262">
        <f t="shared" si="79"/>
        <v>36</v>
      </c>
      <c r="IA30" s="260">
        <f t="shared" si="80"/>
        <v>17</v>
      </c>
      <c r="IB30" s="259">
        <f t="shared" si="81"/>
        <v>0.86111111111111116</v>
      </c>
      <c r="IC30" s="252">
        <f t="shared" si="82"/>
        <v>0.1388888888888889</v>
      </c>
      <c r="ID30" s="251">
        <f t="shared" si="83"/>
        <v>0.76470588235294112</v>
      </c>
      <c r="IE30" s="252">
        <f t="shared" si="84"/>
        <v>0.23529411764705882</v>
      </c>
      <c r="IF30" s="262">
        <f t="shared" si="85"/>
        <v>44</v>
      </c>
      <c r="IG30" s="260">
        <f t="shared" si="86"/>
        <v>9</v>
      </c>
      <c r="IH30" s="271">
        <f t="shared" si="87"/>
        <v>53</v>
      </c>
      <c r="II30" s="251">
        <f t="shared" si="88"/>
        <v>0.83018867924528306</v>
      </c>
      <c r="IJ30" s="251">
        <f t="shared" si="89"/>
        <v>0.16981132075471697</v>
      </c>
      <c r="IK30" s="564">
        <v>7</v>
      </c>
      <c r="IL30" s="124">
        <v>4</v>
      </c>
      <c r="IM30" s="124">
        <v>5</v>
      </c>
      <c r="IN30" s="124">
        <v>0</v>
      </c>
      <c r="IO30" s="591">
        <f t="shared" ref="IO30:IO31" si="107">IK30/IS30</f>
        <v>0.63636363636363635</v>
      </c>
      <c r="IP30" s="591">
        <f t="shared" ref="IP30:IP31" si="108">IL30/IS30</f>
        <v>0.36363636363636365</v>
      </c>
      <c r="IQ30" s="591">
        <f t="shared" ref="IQ30:IQ31" si="109">IM30/IT30</f>
        <v>1</v>
      </c>
      <c r="IR30" s="592">
        <f t="shared" si="93"/>
        <v>0</v>
      </c>
      <c r="IS30" s="595">
        <f t="shared" ref="IS30:IS31" si="110">IK30+IL30</f>
        <v>11</v>
      </c>
      <c r="IT30" s="596">
        <f t="shared" ref="IT30:IT31" si="111">IM30+IN30</f>
        <v>5</v>
      </c>
      <c r="IU30" s="281">
        <f t="shared" si="43"/>
        <v>6125.9300699300702</v>
      </c>
      <c r="IV30" s="281">
        <f t="shared" si="44"/>
        <v>19.321678321678323</v>
      </c>
      <c r="IW30" s="281">
        <f t="shared" ref="IW30" si="112">IV30*1000/IU30</f>
        <v>3.1540807846503687</v>
      </c>
      <c r="IX30" s="24"/>
      <c r="IY30" s="22"/>
      <c r="IZ30" s="22"/>
      <c r="JA30" s="22"/>
      <c r="JB30" s="22"/>
      <c r="JC30" s="57"/>
      <c r="JD30" s="22"/>
      <c r="JE30" s="22"/>
      <c r="JF30" s="22"/>
      <c r="JG30" s="22"/>
      <c r="JH30" s="22"/>
      <c r="JI30" s="22"/>
      <c r="JJ30" s="22"/>
      <c r="JK30" s="291"/>
    </row>
    <row r="31" spans="1:271" s="1" customFormat="1" x14ac:dyDescent="0.3">
      <c r="A31" s="11"/>
      <c r="B31" s="690">
        <v>28</v>
      </c>
      <c r="C31" s="1" t="s">
        <v>937</v>
      </c>
      <c r="D31" s="22"/>
      <c r="E31" s="22">
        <v>112</v>
      </c>
      <c r="F31" s="22">
        <v>813683</v>
      </c>
      <c r="G31" s="22">
        <v>2688</v>
      </c>
      <c r="H31" s="22">
        <v>306</v>
      </c>
      <c r="I31" s="22">
        <v>2213</v>
      </c>
      <c r="J31" s="22">
        <v>206</v>
      </c>
      <c r="K31" s="22">
        <v>1158</v>
      </c>
      <c r="L31" s="22">
        <v>1352</v>
      </c>
      <c r="M31" s="22">
        <v>100</v>
      </c>
      <c r="N31" s="22">
        <v>1055</v>
      </c>
      <c r="O31" s="280">
        <v>1145</v>
      </c>
      <c r="P31" s="22">
        <v>63</v>
      </c>
      <c r="Q31" s="22">
        <v>419</v>
      </c>
      <c r="R31" s="22">
        <v>101</v>
      </c>
      <c r="S31" s="22">
        <v>394</v>
      </c>
      <c r="T31" s="22">
        <v>126</v>
      </c>
      <c r="U31" s="22">
        <v>740</v>
      </c>
      <c r="V31" s="22"/>
      <c r="W31" s="22">
        <v>660</v>
      </c>
      <c r="X31" s="584">
        <v>661</v>
      </c>
      <c r="Y31" s="22">
        <v>24</v>
      </c>
      <c r="Z31" s="22">
        <v>639</v>
      </c>
      <c r="AA31" s="584">
        <v>253</v>
      </c>
      <c r="AB31" s="584">
        <v>408</v>
      </c>
      <c r="AC31" s="649" t="s">
        <v>938</v>
      </c>
      <c r="AD31" s="584">
        <v>88</v>
      </c>
      <c r="AE31" s="584">
        <v>32</v>
      </c>
      <c r="AF31" s="584">
        <v>98</v>
      </c>
      <c r="AG31" s="584">
        <v>89</v>
      </c>
      <c r="AH31" s="584">
        <v>168</v>
      </c>
      <c r="AI31" s="584">
        <v>136</v>
      </c>
      <c r="AJ31" s="584">
        <v>50</v>
      </c>
      <c r="AK31" s="291">
        <f t="shared" si="20"/>
        <v>0.24590773809523808</v>
      </c>
      <c r="AL31" s="24">
        <v>395</v>
      </c>
      <c r="AM31" s="22">
        <v>8</v>
      </c>
      <c r="AN31" s="22">
        <v>388</v>
      </c>
      <c r="AO31" s="22">
        <v>131</v>
      </c>
      <c r="AP31" s="22">
        <v>264</v>
      </c>
      <c r="AQ31" s="691" t="s">
        <v>939</v>
      </c>
      <c r="AR31" s="584">
        <v>21</v>
      </c>
      <c r="AS31" s="584">
        <v>24</v>
      </c>
      <c r="AT31" s="584">
        <v>56</v>
      </c>
      <c r="AU31" s="584">
        <v>58</v>
      </c>
      <c r="AV31" s="584">
        <v>109</v>
      </c>
      <c r="AW31" s="584">
        <v>94</v>
      </c>
      <c r="AX31" s="584">
        <v>33</v>
      </c>
      <c r="AY31" s="291">
        <f t="shared" si="22"/>
        <v>0.14694940476190477</v>
      </c>
      <c r="AZ31" s="24">
        <v>151</v>
      </c>
      <c r="BA31" s="22">
        <v>5</v>
      </c>
      <c r="BB31" s="22">
        <v>147</v>
      </c>
      <c r="BC31" s="22">
        <v>0</v>
      </c>
      <c r="BD31" s="22">
        <v>54</v>
      </c>
      <c r="BE31" s="22">
        <v>97</v>
      </c>
      <c r="BF31" s="691" t="s">
        <v>940</v>
      </c>
      <c r="BG31" s="22">
        <v>12</v>
      </c>
      <c r="BH31" s="22">
        <v>8</v>
      </c>
      <c r="BI31" s="22">
        <v>21</v>
      </c>
      <c r="BJ31" s="22">
        <v>20</v>
      </c>
      <c r="BK31" s="22">
        <v>34</v>
      </c>
      <c r="BL31" s="22">
        <v>44</v>
      </c>
      <c r="BM31" s="22">
        <v>12</v>
      </c>
      <c r="BN31" s="291">
        <f t="shared" si="24"/>
        <v>5.617559523809524E-2</v>
      </c>
      <c r="BO31" s="584">
        <v>67</v>
      </c>
      <c r="BP31" s="22">
        <v>17</v>
      </c>
      <c r="BQ31" s="22">
        <v>50</v>
      </c>
      <c r="BR31" s="584">
        <v>51</v>
      </c>
      <c r="BS31" s="584">
        <v>16</v>
      </c>
      <c r="BT31" s="691" t="s">
        <v>941</v>
      </c>
      <c r="BU31" s="584">
        <v>7</v>
      </c>
      <c r="BV31" s="584">
        <v>4</v>
      </c>
      <c r="BW31" s="584">
        <v>11</v>
      </c>
      <c r="BX31" s="584">
        <v>18</v>
      </c>
      <c r="BY31" s="584">
        <v>15</v>
      </c>
      <c r="BZ31" s="584">
        <v>9</v>
      </c>
      <c r="CA31" s="584">
        <v>3</v>
      </c>
      <c r="CB31" s="291">
        <f>BO31/G31</f>
        <v>2.492559523809524E-2</v>
      </c>
      <c r="CC31" s="25">
        <v>62</v>
      </c>
      <c r="CD31" s="22">
        <v>10</v>
      </c>
      <c r="CE31" s="22">
        <v>53</v>
      </c>
      <c r="CF31" s="22">
        <v>52</v>
      </c>
      <c r="CG31" s="22">
        <v>10</v>
      </c>
      <c r="CH31" s="649">
        <v>40.450000000000003</v>
      </c>
      <c r="CI31" s="22">
        <v>1</v>
      </c>
      <c r="CJ31" s="22">
        <v>4</v>
      </c>
      <c r="CK31" s="22">
        <v>13</v>
      </c>
      <c r="CL31" s="22">
        <v>9</v>
      </c>
      <c r="CM31" s="22">
        <v>17</v>
      </c>
      <c r="CN31" s="22">
        <v>12</v>
      </c>
      <c r="CO31" s="22">
        <v>6</v>
      </c>
      <c r="CP31" s="284">
        <f t="shared" si="1"/>
        <v>2.3065476190476192E-2</v>
      </c>
      <c r="CQ31" s="24">
        <v>98</v>
      </c>
      <c r="CR31" s="22">
        <v>38</v>
      </c>
      <c r="CS31" s="22">
        <v>62</v>
      </c>
      <c r="CT31" s="22">
        <v>56</v>
      </c>
      <c r="CU31" s="22">
        <v>42</v>
      </c>
      <c r="CV31" s="649" t="s">
        <v>942</v>
      </c>
      <c r="CW31" s="22">
        <v>47</v>
      </c>
      <c r="CX31" s="22">
        <v>13</v>
      </c>
      <c r="CY31" s="22">
        <v>9</v>
      </c>
      <c r="CZ31" s="22">
        <v>7</v>
      </c>
      <c r="DA31" s="22">
        <v>6</v>
      </c>
      <c r="DB31" s="22">
        <v>11</v>
      </c>
      <c r="DC31" s="22">
        <v>5</v>
      </c>
      <c r="DD31" s="291">
        <f t="shared" si="27"/>
        <v>3.6458333333333336E-2</v>
      </c>
      <c r="DE31" s="26">
        <v>102</v>
      </c>
      <c r="DF31" s="22">
        <v>6</v>
      </c>
      <c r="DG31" s="22">
        <v>96</v>
      </c>
      <c r="DH31" s="22">
        <v>47</v>
      </c>
      <c r="DI31" s="22">
        <v>55</v>
      </c>
      <c r="DJ31" s="691" t="s">
        <v>943</v>
      </c>
      <c r="DK31" s="22">
        <v>25</v>
      </c>
      <c r="DL31" s="22">
        <v>4</v>
      </c>
      <c r="DM31" s="22">
        <v>9</v>
      </c>
      <c r="DN31" s="22">
        <v>18</v>
      </c>
      <c r="DO31" s="22">
        <v>23</v>
      </c>
      <c r="DP31" s="22">
        <v>18</v>
      </c>
      <c r="DQ31" s="22">
        <v>5</v>
      </c>
      <c r="DR31" s="291">
        <f t="shared" si="28"/>
        <v>3.7946428571428568E-2</v>
      </c>
      <c r="DS31" s="26">
        <v>88</v>
      </c>
      <c r="DT31" s="22">
        <v>9</v>
      </c>
      <c r="DU31" s="22">
        <v>79</v>
      </c>
      <c r="DV31" s="22">
        <v>52</v>
      </c>
      <c r="DW31" s="22">
        <v>36</v>
      </c>
      <c r="DX31" s="649" t="s">
        <v>944</v>
      </c>
      <c r="DY31" s="22">
        <v>21</v>
      </c>
      <c r="DZ31" s="22">
        <v>12</v>
      </c>
      <c r="EA31" s="22">
        <v>7</v>
      </c>
      <c r="EB31" s="22">
        <v>10</v>
      </c>
      <c r="EC31" s="22">
        <v>11</v>
      </c>
      <c r="ED31" s="22">
        <v>13</v>
      </c>
      <c r="EE31" s="22">
        <v>14</v>
      </c>
      <c r="EF31" s="291">
        <f t="shared" si="29"/>
        <v>3.273809523809524E-2</v>
      </c>
      <c r="EG31" s="26">
        <v>189</v>
      </c>
      <c r="EH31" s="22">
        <v>34</v>
      </c>
      <c r="EI31" s="22">
        <v>159</v>
      </c>
      <c r="EJ31" s="22">
        <v>121</v>
      </c>
      <c r="EK31" s="22">
        <v>68</v>
      </c>
      <c r="EL31" s="649" t="s">
        <v>945</v>
      </c>
      <c r="EM31" s="22">
        <v>21</v>
      </c>
      <c r="EN31" s="22">
        <v>7</v>
      </c>
      <c r="EO31" s="22">
        <v>18</v>
      </c>
      <c r="EP31" s="22">
        <v>35</v>
      </c>
      <c r="EQ31" s="22">
        <v>53</v>
      </c>
      <c r="ER31" s="22">
        <v>33</v>
      </c>
      <c r="ES31" s="22">
        <v>22</v>
      </c>
      <c r="ET31" s="291">
        <f t="shared" si="30"/>
        <v>7.03125E-2</v>
      </c>
      <c r="EU31" s="26">
        <v>305</v>
      </c>
      <c r="EV31" s="22">
        <v>59</v>
      </c>
      <c r="EW31" s="22">
        <v>248</v>
      </c>
      <c r="EX31" s="22">
        <v>181</v>
      </c>
      <c r="EY31" s="22">
        <v>124</v>
      </c>
      <c r="EZ31" s="649" t="s">
        <v>946</v>
      </c>
      <c r="FA31" s="22">
        <v>84</v>
      </c>
      <c r="FB31" s="22">
        <v>20</v>
      </c>
      <c r="FC31" s="22">
        <v>47</v>
      </c>
      <c r="FD31" s="22">
        <v>37</v>
      </c>
      <c r="FE31" s="22">
        <v>42</v>
      </c>
      <c r="FF31" s="22">
        <v>54</v>
      </c>
      <c r="FG31" s="22">
        <v>21</v>
      </c>
      <c r="FH31" s="291">
        <f t="shared" si="31"/>
        <v>0.1134672619047619</v>
      </c>
      <c r="FI31" s="22">
        <v>207</v>
      </c>
      <c r="FJ31" s="22">
        <v>24</v>
      </c>
      <c r="FK31" s="22">
        <v>183</v>
      </c>
      <c r="FL31" s="22">
        <v>99</v>
      </c>
      <c r="FM31" s="22">
        <v>108</v>
      </c>
      <c r="FN31" s="649" t="s">
        <v>947</v>
      </c>
      <c r="FO31" s="22">
        <v>74</v>
      </c>
      <c r="FP31" s="22">
        <v>15</v>
      </c>
      <c r="FQ31" s="22">
        <v>26</v>
      </c>
      <c r="FR31" s="22">
        <v>24</v>
      </c>
      <c r="FS31" s="22">
        <v>35</v>
      </c>
      <c r="FT31" s="22">
        <v>22</v>
      </c>
      <c r="FU31" s="22">
        <v>11</v>
      </c>
      <c r="FV31" s="291">
        <f t="shared" si="32"/>
        <v>7.7008928571428575E-2</v>
      </c>
      <c r="FW31" s="44">
        <f t="shared" si="8"/>
        <v>482</v>
      </c>
      <c r="FX31" s="44">
        <f t="shared" ref="FX31" si="113">R31+S31+T31+U31+V31+W31</f>
        <v>2021</v>
      </c>
      <c r="FY31" s="63">
        <f t="shared" ref="FY31" si="114">I31*100/G31</f>
        <v>82.328869047619051</v>
      </c>
      <c r="FZ31" s="63">
        <f t="shared" ref="FZ31" si="115">H31*100/G31</f>
        <v>11.383928571428571</v>
      </c>
      <c r="GA31" s="63">
        <f t="shared" ref="GA31" si="116">G31*1000/F31</f>
        <v>3.3034977995116033</v>
      </c>
      <c r="GB31" s="11"/>
      <c r="GC31" s="44">
        <f t="shared" si="13"/>
        <v>3.7946428571428572</v>
      </c>
      <c r="GD31" s="210">
        <v>28</v>
      </c>
      <c r="GE31" s="92">
        <v>4</v>
      </c>
      <c r="GF31" s="210">
        <v>11</v>
      </c>
      <c r="GG31" s="211">
        <v>3</v>
      </c>
      <c r="GH31" s="210">
        <v>7</v>
      </c>
      <c r="GI31" s="211">
        <v>7</v>
      </c>
      <c r="GJ31" s="210">
        <v>4</v>
      </c>
      <c r="GK31" s="211">
        <v>3</v>
      </c>
      <c r="GL31" s="92">
        <v>36</v>
      </c>
      <c r="GM31" s="92">
        <v>14</v>
      </c>
      <c r="GN31" s="210">
        <v>15</v>
      </c>
      <c r="GO31" s="211">
        <v>2</v>
      </c>
      <c r="GP31" s="210">
        <f t="shared" si="33"/>
        <v>51</v>
      </c>
      <c r="GQ31" s="211">
        <f t="shared" si="34"/>
        <v>16</v>
      </c>
      <c r="GR31" s="210">
        <f t="shared" si="35"/>
        <v>67</v>
      </c>
      <c r="GS31" s="227">
        <f t="shared" si="58"/>
        <v>0.76119402985074625</v>
      </c>
      <c r="GT31" s="230">
        <f t="shared" si="59"/>
        <v>0.23880597014925373</v>
      </c>
      <c r="GU31" s="210">
        <f t="shared" si="36"/>
        <v>50</v>
      </c>
      <c r="GV31" s="211">
        <f t="shared" si="37"/>
        <v>17</v>
      </c>
      <c r="GW31" s="210">
        <f t="shared" si="97"/>
        <v>67</v>
      </c>
      <c r="GX31" s="227">
        <f t="shared" si="98"/>
        <v>0.74626865671641796</v>
      </c>
      <c r="GY31" s="230">
        <f t="shared" si="99"/>
        <v>0.2537313432835821</v>
      </c>
      <c r="GZ31" s="232">
        <f t="shared" si="100"/>
        <v>0.56000000000000005</v>
      </c>
      <c r="HA31" s="227">
        <f t="shared" si="101"/>
        <v>0.22</v>
      </c>
      <c r="HB31" s="227">
        <f t="shared" si="102"/>
        <v>0.14000000000000001</v>
      </c>
      <c r="HC31" s="230">
        <f t="shared" si="103"/>
        <v>0.08</v>
      </c>
      <c r="HD31" s="232">
        <f t="shared" si="69"/>
        <v>0.23529411764705882</v>
      </c>
      <c r="HE31" s="227">
        <f t="shared" si="70"/>
        <v>0.17647058823529413</v>
      </c>
      <c r="HF31" s="227">
        <f t="shared" si="71"/>
        <v>0.41176470588235292</v>
      </c>
      <c r="HG31" s="230">
        <f t="shared" si="72"/>
        <v>0.17647058823529413</v>
      </c>
      <c r="HH31" s="237">
        <f t="shared" si="73"/>
        <v>46</v>
      </c>
      <c r="HI31" s="238">
        <f t="shared" si="74"/>
        <v>14</v>
      </c>
      <c r="HJ31" s="239">
        <f t="shared" si="75"/>
        <v>7</v>
      </c>
      <c r="HK31" s="243">
        <f t="shared" si="104"/>
        <v>0.68656716417910446</v>
      </c>
      <c r="HL31" s="244">
        <f t="shared" si="105"/>
        <v>0.20895522388059701</v>
      </c>
      <c r="HM31" s="245">
        <f t="shared" si="106"/>
        <v>0.1044776119402985</v>
      </c>
      <c r="HN31" s="165">
        <f t="shared" si="62"/>
        <v>61</v>
      </c>
      <c r="HO31" s="124">
        <v>2</v>
      </c>
      <c r="HP31" s="124">
        <v>42</v>
      </c>
      <c r="HQ31" s="166">
        <v>17</v>
      </c>
      <c r="HR31" s="96" t="e">
        <f t="shared" si="14"/>
        <v>#DIV/0!</v>
      </c>
      <c r="HS31" s="124">
        <v>2</v>
      </c>
      <c r="HT31" s="166">
        <v>0</v>
      </c>
      <c r="HU31" s="96">
        <f t="shared" si="15"/>
        <v>2.269345238095238E-2</v>
      </c>
      <c r="HV31" s="124">
        <v>33</v>
      </c>
      <c r="HW31" s="166">
        <v>9</v>
      </c>
      <c r="HX31" s="124">
        <v>11</v>
      </c>
      <c r="HY31" s="124">
        <v>6</v>
      </c>
      <c r="HZ31" s="262">
        <f t="shared" si="79"/>
        <v>42</v>
      </c>
      <c r="IA31" s="260">
        <f t="shared" si="80"/>
        <v>17</v>
      </c>
      <c r="IB31" s="259">
        <f t="shared" si="81"/>
        <v>0.7857142857142857</v>
      </c>
      <c r="IC31" s="252">
        <f t="shared" si="82"/>
        <v>0.21428571428571427</v>
      </c>
      <c r="ID31" s="251">
        <f t="shared" si="83"/>
        <v>0.6470588235294118</v>
      </c>
      <c r="IE31" s="252">
        <f t="shared" si="84"/>
        <v>0.35294117647058826</v>
      </c>
      <c r="IF31" s="262">
        <f t="shared" si="85"/>
        <v>44</v>
      </c>
      <c r="IG31" s="260">
        <f t="shared" si="86"/>
        <v>15</v>
      </c>
      <c r="IH31" s="271">
        <f t="shared" si="87"/>
        <v>59</v>
      </c>
      <c r="II31" s="251">
        <f t="shared" si="88"/>
        <v>0.74576271186440679</v>
      </c>
      <c r="IJ31" s="251">
        <f t="shared" si="89"/>
        <v>0.25423728813559321</v>
      </c>
      <c r="IK31" s="564">
        <v>6</v>
      </c>
      <c r="IL31" s="124">
        <v>6</v>
      </c>
      <c r="IM31" s="124">
        <v>5</v>
      </c>
      <c r="IN31" s="124">
        <v>0</v>
      </c>
      <c r="IO31" s="591">
        <f t="shared" si="107"/>
        <v>0.5</v>
      </c>
      <c r="IP31" s="591">
        <f t="shared" si="108"/>
        <v>0.5</v>
      </c>
      <c r="IQ31" s="591">
        <f t="shared" si="109"/>
        <v>1</v>
      </c>
      <c r="IR31" s="592">
        <f t="shared" si="93"/>
        <v>0</v>
      </c>
      <c r="IS31" s="595">
        <f t="shared" si="110"/>
        <v>12</v>
      </c>
      <c r="IT31" s="596">
        <f t="shared" si="111"/>
        <v>5</v>
      </c>
      <c r="IU31" s="281">
        <f t="shared" si="43"/>
        <v>7265.0267857142853</v>
      </c>
      <c r="IV31" s="281">
        <f t="shared" si="44"/>
        <v>24</v>
      </c>
      <c r="IW31" s="281">
        <f t="shared" ref="IW31" si="117">IV31*1000/IU31</f>
        <v>3.3034977995116037</v>
      </c>
      <c r="IX31" s="24"/>
      <c r="IY31" s="22"/>
      <c r="IZ31" s="22"/>
      <c r="JA31" s="22"/>
      <c r="JB31" s="22"/>
      <c r="JC31" s="57"/>
      <c r="JD31" s="22"/>
      <c r="JE31" s="22"/>
      <c r="JF31" s="22"/>
      <c r="JG31" s="22"/>
      <c r="JH31" s="22"/>
      <c r="JI31" s="22"/>
      <c r="JJ31" s="22"/>
      <c r="JK31" s="291"/>
    </row>
    <row r="32" spans="1:271" s="1" customFormat="1" x14ac:dyDescent="0.3">
      <c r="A32" s="11"/>
      <c r="B32" s="699">
        <v>29</v>
      </c>
      <c r="C32" s="1" t="s">
        <v>961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80"/>
      <c r="P32" s="22"/>
      <c r="Q32" s="22"/>
      <c r="R32" s="22"/>
      <c r="S32" s="22"/>
      <c r="T32" s="22"/>
      <c r="U32" s="22"/>
      <c r="V32" s="22"/>
      <c r="W32" s="22"/>
      <c r="X32" s="584"/>
      <c r="Y32" s="22"/>
      <c r="Z32" s="22"/>
      <c r="AA32" s="584"/>
      <c r="AB32" s="584"/>
      <c r="AC32" s="649"/>
      <c r="AD32" s="584"/>
      <c r="AE32" s="584"/>
      <c r="AF32" s="584"/>
      <c r="AG32" s="584"/>
      <c r="AH32" s="584"/>
      <c r="AI32" s="584"/>
      <c r="AJ32" s="584"/>
      <c r="AK32" s="291"/>
      <c r="AL32" s="24"/>
      <c r="AM32" s="22"/>
      <c r="AN32" s="22"/>
      <c r="AO32" s="22"/>
      <c r="AP32" s="22"/>
      <c r="AQ32" s="691"/>
      <c r="AR32" s="584"/>
      <c r="AS32" s="584"/>
      <c r="AT32" s="584"/>
      <c r="AU32" s="584"/>
      <c r="AV32" s="584"/>
      <c r="AW32" s="584"/>
      <c r="AX32" s="584"/>
      <c r="AY32" s="291"/>
      <c r="AZ32" s="24"/>
      <c r="BA32" s="22"/>
      <c r="BB32" s="22"/>
      <c r="BC32" s="22"/>
      <c r="BD32" s="22"/>
      <c r="BE32" s="22"/>
      <c r="BF32" s="691"/>
      <c r="BG32" s="22"/>
      <c r="BH32" s="22"/>
      <c r="BI32" s="22"/>
      <c r="BJ32" s="22"/>
      <c r="BK32" s="22"/>
      <c r="BL32" s="22"/>
      <c r="BM32" s="22"/>
      <c r="BN32" s="291"/>
      <c r="BO32" s="584"/>
      <c r="BP32" s="22"/>
      <c r="BQ32" s="22"/>
      <c r="BR32" s="584"/>
      <c r="BS32" s="584"/>
      <c r="BT32" s="691"/>
      <c r="BU32" s="584"/>
      <c r="BV32" s="584"/>
      <c r="BW32" s="584"/>
      <c r="BX32" s="584"/>
      <c r="BY32" s="584"/>
      <c r="BZ32" s="584"/>
      <c r="CA32" s="584"/>
      <c r="CB32" s="291"/>
      <c r="CC32" s="25"/>
      <c r="CD32" s="22"/>
      <c r="CE32" s="22"/>
      <c r="CF32" s="22"/>
      <c r="CG32" s="22"/>
      <c r="CH32" s="649"/>
      <c r="CI32" s="22"/>
      <c r="CJ32" s="22"/>
      <c r="CK32" s="22"/>
      <c r="CL32" s="22"/>
      <c r="CM32" s="22"/>
      <c r="CN32" s="22"/>
      <c r="CO32" s="22"/>
      <c r="CP32" s="284"/>
      <c r="CQ32" s="24"/>
      <c r="CR32" s="22"/>
      <c r="CS32" s="22"/>
      <c r="CT32" s="22"/>
      <c r="CU32" s="22"/>
      <c r="CV32" s="649"/>
      <c r="CW32" s="22"/>
      <c r="CX32" s="22"/>
      <c r="CY32" s="22"/>
      <c r="CZ32" s="22"/>
      <c r="DA32" s="22"/>
      <c r="DB32" s="22"/>
      <c r="DC32" s="22"/>
      <c r="DD32" s="291"/>
      <c r="DE32" s="26"/>
      <c r="DF32" s="22"/>
      <c r="DG32" s="22"/>
      <c r="DH32" s="22"/>
      <c r="DI32" s="22"/>
      <c r="DJ32" s="691"/>
      <c r="DK32" s="22"/>
      <c r="DL32" s="22"/>
      <c r="DM32" s="22"/>
      <c r="DN32" s="22"/>
      <c r="DO32" s="22"/>
      <c r="DP32" s="22"/>
      <c r="DQ32" s="22"/>
      <c r="DR32" s="291"/>
      <c r="DS32" s="26"/>
      <c r="DT32" s="22"/>
      <c r="DU32" s="22"/>
      <c r="DV32" s="22"/>
      <c r="DW32" s="22"/>
      <c r="DX32" s="649"/>
      <c r="DY32" s="22"/>
      <c r="DZ32" s="22"/>
      <c r="EA32" s="22"/>
      <c r="EB32" s="22"/>
      <c r="EC32" s="22"/>
      <c r="ED32" s="22"/>
      <c r="EE32" s="22"/>
      <c r="EF32" s="291"/>
      <c r="EG32" s="26"/>
      <c r="EH32" s="22"/>
      <c r="EI32" s="22"/>
      <c r="EJ32" s="22"/>
      <c r="EK32" s="22"/>
      <c r="EL32" s="649"/>
      <c r="EM32" s="22"/>
      <c r="EN32" s="22"/>
      <c r="EO32" s="22"/>
      <c r="EP32" s="22"/>
      <c r="EQ32" s="22"/>
      <c r="ER32" s="22"/>
      <c r="ES32" s="22"/>
      <c r="ET32" s="291"/>
      <c r="EU32" s="26"/>
      <c r="EV32" s="22"/>
      <c r="EW32" s="22"/>
      <c r="EX32" s="22"/>
      <c r="EY32" s="22"/>
      <c r="EZ32" s="649"/>
      <c r="FA32" s="22"/>
      <c r="FB32" s="22"/>
      <c r="FC32" s="22"/>
      <c r="FD32" s="22"/>
      <c r="FE32" s="22"/>
      <c r="FF32" s="22"/>
      <c r="FG32" s="22"/>
      <c r="FH32" s="291"/>
      <c r="FI32" s="22"/>
      <c r="FJ32" s="22"/>
      <c r="FK32" s="22"/>
      <c r="FL32" s="22"/>
      <c r="FM32" s="22"/>
      <c r="FN32" s="649"/>
      <c r="FO32" s="22"/>
      <c r="FP32" s="22"/>
      <c r="FQ32" s="22"/>
      <c r="FR32" s="22"/>
      <c r="FS32" s="22"/>
      <c r="FT32" s="22"/>
      <c r="FU32" s="22"/>
      <c r="FV32" s="291"/>
      <c r="FW32" s="44"/>
      <c r="FX32" s="44"/>
      <c r="FY32" s="63"/>
      <c r="FZ32" s="63"/>
      <c r="GA32" s="63"/>
      <c r="GB32" s="11"/>
      <c r="GC32" s="44"/>
      <c r="GD32" s="210"/>
      <c r="GE32" s="92"/>
      <c r="GF32" s="210"/>
      <c r="GG32" s="211"/>
      <c r="GH32" s="210"/>
      <c r="GI32" s="211"/>
      <c r="GJ32" s="210"/>
      <c r="GK32" s="211"/>
      <c r="GL32" s="92"/>
      <c r="GM32" s="92"/>
      <c r="GN32" s="210"/>
      <c r="GO32" s="211"/>
      <c r="GP32" s="210"/>
      <c r="GQ32" s="211"/>
      <c r="GR32" s="210"/>
      <c r="GS32" s="227"/>
      <c r="GT32" s="230"/>
      <c r="GU32" s="210"/>
      <c r="GV32" s="211"/>
      <c r="GW32" s="210"/>
      <c r="GX32" s="227"/>
      <c r="GY32" s="230"/>
      <c r="GZ32" s="232"/>
      <c r="HA32" s="227"/>
      <c r="HB32" s="227"/>
      <c r="HC32" s="230"/>
      <c r="HD32" s="232"/>
      <c r="HE32" s="227"/>
      <c r="HF32" s="227"/>
      <c r="HG32" s="230"/>
      <c r="HH32" s="237"/>
      <c r="HI32" s="238"/>
      <c r="HJ32" s="239"/>
      <c r="HK32" s="243"/>
      <c r="HL32" s="244"/>
      <c r="HM32" s="245"/>
      <c r="HN32" s="165"/>
      <c r="HO32" s="124"/>
      <c r="HP32" s="124"/>
      <c r="HQ32" s="166"/>
      <c r="HR32" s="96"/>
      <c r="HS32" s="124"/>
      <c r="HT32" s="166"/>
      <c r="HU32" s="96"/>
      <c r="HV32" s="124"/>
      <c r="HW32" s="166"/>
      <c r="HX32" s="124"/>
      <c r="HY32" s="124"/>
      <c r="HZ32" s="262"/>
      <c r="IA32" s="260"/>
      <c r="IB32" s="259"/>
      <c r="IC32" s="252"/>
      <c r="ID32" s="251"/>
      <c r="IE32" s="252"/>
      <c r="IF32" s="262"/>
      <c r="IG32" s="260"/>
      <c r="IH32" s="271"/>
      <c r="II32" s="251"/>
      <c r="IJ32" s="251"/>
      <c r="IK32" s="564"/>
      <c r="IL32" s="124"/>
      <c r="IM32" s="124"/>
      <c r="IN32" s="124"/>
      <c r="IO32" s="591"/>
      <c r="IP32" s="591"/>
      <c r="IQ32" s="591"/>
      <c r="IR32" s="592"/>
      <c r="IS32" s="595"/>
      <c r="IT32" s="596"/>
      <c r="IU32" s="281"/>
      <c r="IV32" s="281"/>
      <c r="IW32" s="281"/>
      <c r="IX32" s="24"/>
      <c r="IY32" s="22"/>
      <c r="IZ32" s="22"/>
      <c r="JA32" s="22"/>
      <c r="JB32" s="22"/>
      <c r="JC32" s="57"/>
      <c r="JD32" s="22"/>
      <c r="JE32" s="22"/>
      <c r="JF32" s="22"/>
      <c r="JG32" s="22"/>
      <c r="JH32" s="22"/>
      <c r="JI32" s="22"/>
      <c r="JJ32" s="22"/>
      <c r="JK32" s="291"/>
    </row>
    <row r="33" spans="1:271" s="1" customFormat="1" ht="14" thickBot="1" x14ac:dyDescent="0.35">
      <c r="A33" s="11"/>
      <c r="B33" s="3" t="s">
        <v>128</v>
      </c>
      <c r="D33" s="621">
        <f t="shared" ref="D33:AC33" si="118">SUM(D4:D30)</f>
        <v>6726767</v>
      </c>
      <c r="E33" s="621">
        <f t="shared" ref="E33:K33" si="119">SUM(E4:E31)</f>
        <v>2148</v>
      </c>
      <c r="F33" s="621">
        <f t="shared" si="119"/>
        <v>20842620</v>
      </c>
      <c r="G33" s="621">
        <f t="shared" si="119"/>
        <v>71627</v>
      </c>
      <c r="H33" s="621">
        <f t="shared" si="119"/>
        <v>8819</v>
      </c>
      <c r="I33" s="621">
        <f t="shared" si="119"/>
        <v>56265</v>
      </c>
      <c r="J33" s="621">
        <f t="shared" si="119"/>
        <v>6083</v>
      </c>
      <c r="K33" s="621">
        <f t="shared" si="119"/>
        <v>29491</v>
      </c>
      <c r="L33" s="621">
        <f t="shared" si="118"/>
        <v>34210</v>
      </c>
      <c r="M33" s="621">
        <f>SUM(M4:M31)</f>
        <v>2659</v>
      </c>
      <c r="N33" s="621">
        <f>SUM(N4:N31)</f>
        <v>26934</v>
      </c>
      <c r="O33" s="621">
        <f t="shared" si="118"/>
        <v>28438</v>
      </c>
      <c r="P33" s="621">
        <f t="shared" ref="P33:U33" si="120">SUM(P4:P31)</f>
        <v>1471</v>
      </c>
      <c r="Q33" s="621">
        <f t="shared" si="120"/>
        <v>9724</v>
      </c>
      <c r="R33" s="621">
        <f t="shared" si="120"/>
        <v>4817</v>
      </c>
      <c r="S33" s="621">
        <f t="shared" si="120"/>
        <v>11653</v>
      </c>
      <c r="T33" s="621">
        <f t="shared" si="120"/>
        <v>2710</v>
      </c>
      <c r="U33" s="621">
        <f t="shared" si="120"/>
        <v>24853</v>
      </c>
      <c r="V33" s="621">
        <f t="shared" si="118"/>
        <v>124</v>
      </c>
      <c r="W33" s="621">
        <f t="shared" ref="W33:AB33" si="121">SUM(W4:W31)</f>
        <v>9556</v>
      </c>
      <c r="X33" s="621">
        <f t="shared" si="121"/>
        <v>17442</v>
      </c>
      <c r="Y33" s="621">
        <f t="shared" si="121"/>
        <v>668</v>
      </c>
      <c r="Z33" s="621">
        <f t="shared" si="121"/>
        <v>16732</v>
      </c>
      <c r="AA33" s="621">
        <f t="shared" si="121"/>
        <v>7141</v>
      </c>
      <c r="AB33" s="621">
        <f t="shared" si="121"/>
        <v>10376</v>
      </c>
      <c r="AC33" s="621">
        <f t="shared" si="118"/>
        <v>372.8324512311076</v>
      </c>
      <c r="AD33" s="621">
        <f t="shared" ref="AD33:AJ33" si="122">SUM(AD4:AD31)</f>
        <v>2046</v>
      </c>
      <c r="AE33" s="621">
        <f t="shared" si="122"/>
        <v>902</v>
      </c>
      <c r="AF33" s="621">
        <f t="shared" si="122"/>
        <v>3022</v>
      </c>
      <c r="AG33" s="621">
        <f t="shared" si="122"/>
        <v>4139</v>
      </c>
      <c r="AH33" s="621">
        <f t="shared" si="122"/>
        <v>4580</v>
      </c>
      <c r="AI33" s="621">
        <f t="shared" si="122"/>
        <v>2461</v>
      </c>
      <c r="AJ33" s="621">
        <f t="shared" si="122"/>
        <v>721</v>
      </c>
      <c r="AK33" s="621"/>
      <c r="AL33" s="621">
        <f>SUM(AL4:AL31)</f>
        <v>7798</v>
      </c>
      <c r="AM33" s="621">
        <f>SUM(AM4:AM31)</f>
        <v>136</v>
      </c>
      <c r="AN33" s="621">
        <f>SUM(AN4:AN31)</f>
        <v>7645</v>
      </c>
      <c r="AO33" s="621">
        <f>SUM(AO4:AO31)</f>
        <v>2860</v>
      </c>
      <c r="AP33" s="621">
        <f>SUM(AP4:AP31)</f>
        <v>4956</v>
      </c>
      <c r="AQ33" s="621">
        <f t="shared" ref="AQ33" si="123">SUM(AQ4:AQ30)</f>
        <v>1001.5612509503925</v>
      </c>
      <c r="AR33" s="621">
        <f t="shared" ref="AR33:AX33" si="124">SUM(AR4:AR31)</f>
        <v>336</v>
      </c>
      <c r="AS33" s="621">
        <f t="shared" si="124"/>
        <v>297</v>
      </c>
      <c r="AT33" s="621">
        <f t="shared" si="124"/>
        <v>1153</v>
      </c>
      <c r="AU33" s="621">
        <f t="shared" si="124"/>
        <v>1875</v>
      </c>
      <c r="AV33" s="621">
        <f t="shared" si="124"/>
        <v>2464</v>
      </c>
      <c r="AW33" s="621">
        <f t="shared" si="124"/>
        <v>1392</v>
      </c>
      <c r="AX33" s="621">
        <f t="shared" si="124"/>
        <v>399</v>
      </c>
      <c r="AY33" s="622"/>
      <c r="AZ33" s="621">
        <f t="shared" ref="AZ33:BE33" si="125">SUM(AZ4:AZ31)</f>
        <v>3057</v>
      </c>
      <c r="BA33" s="621">
        <f t="shared" si="125"/>
        <v>122</v>
      </c>
      <c r="BB33" s="621">
        <f t="shared" si="125"/>
        <v>2933</v>
      </c>
      <c r="BC33" s="621">
        <f t="shared" si="125"/>
        <v>25</v>
      </c>
      <c r="BD33" s="621">
        <f t="shared" si="125"/>
        <v>1380</v>
      </c>
      <c r="BE33" s="621">
        <f t="shared" si="125"/>
        <v>1710</v>
      </c>
      <c r="BF33" s="621">
        <f t="shared" ref="BF33" si="126">SUM(BF4:BF30)</f>
        <v>413.73438660641318</v>
      </c>
      <c r="BG33" s="621">
        <f t="shared" ref="BG33:BM33" si="127">SUM(BG4:BG31)</f>
        <v>489</v>
      </c>
      <c r="BH33" s="621">
        <f t="shared" si="127"/>
        <v>81</v>
      </c>
      <c r="BI33" s="621">
        <f t="shared" si="127"/>
        <v>370</v>
      </c>
      <c r="BJ33" s="621">
        <f t="shared" si="127"/>
        <v>577</v>
      </c>
      <c r="BK33" s="621">
        <f t="shared" si="127"/>
        <v>737</v>
      </c>
      <c r="BL33" s="621">
        <f t="shared" si="127"/>
        <v>567</v>
      </c>
      <c r="BM33" s="621">
        <f t="shared" si="127"/>
        <v>252</v>
      </c>
      <c r="BN33" s="622"/>
      <c r="BO33" s="621">
        <f>SUM(BO4:BO31)</f>
        <v>1511</v>
      </c>
      <c r="BP33" s="621">
        <f>SUM(BP4:BP31)</f>
        <v>371</v>
      </c>
      <c r="BQ33" s="621">
        <f>SUM(BQ4:BQ31)</f>
        <v>1152</v>
      </c>
      <c r="BR33" s="621">
        <f>SUM(BR4:BR31)</f>
        <v>1229</v>
      </c>
      <c r="BS33" s="621">
        <f>SUM(BS4:BS31)</f>
        <v>290</v>
      </c>
      <c r="BT33" s="621">
        <f t="shared" ref="BT33" si="128">SUM(BT4:BT30)</f>
        <v>408.68885652651045</v>
      </c>
      <c r="BU33" s="621">
        <f t="shared" ref="BU33:CA33" si="129">SUM(BU4:BU31)</f>
        <v>56</v>
      </c>
      <c r="BV33" s="621">
        <f t="shared" si="129"/>
        <v>62</v>
      </c>
      <c r="BW33" s="621">
        <f t="shared" si="129"/>
        <v>403</v>
      </c>
      <c r="BX33" s="621">
        <f t="shared" si="129"/>
        <v>406</v>
      </c>
      <c r="BY33" s="621">
        <f t="shared" si="129"/>
        <v>361</v>
      </c>
      <c r="BZ33" s="621">
        <f t="shared" si="129"/>
        <v>188</v>
      </c>
      <c r="CA33" s="621">
        <f t="shared" si="129"/>
        <v>80</v>
      </c>
      <c r="CB33" s="622"/>
      <c r="CC33" s="621">
        <f>SUM(CC4:CC31)</f>
        <v>1649</v>
      </c>
      <c r="CD33" s="621">
        <f>SUM(CD4:CD31)</f>
        <v>261</v>
      </c>
      <c r="CE33" s="621">
        <f>SUM(CE4:CE31)</f>
        <v>1388</v>
      </c>
      <c r="CF33" s="621">
        <f>SUM(CF4:CF31)</f>
        <v>1420</v>
      </c>
      <c r="CG33" s="621">
        <f>SUM(CG4:CG31)</f>
        <v>308</v>
      </c>
      <c r="CH33" s="621">
        <f t="shared" ref="CH33" si="130">SUM(CH4:CH30)</f>
        <v>719.66260448193032</v>
      </c>
      <c r="CI33" s="621">
        <f t="shared" ref="CI33:CO33" si="131">SUM(CI4:CI31)</f>
        <v>42</v>
      </c>
      <c r="CJ33" s="621">
        <f t="shared" si="131"/>
        <v>71</v>
      </c>
      <c r="CK33" s="621">
        <f t="shared" si="131"/>
        <v>440</v>
      </c>
      <c r="CL33" s="621">
        <f t="shared" si="131"/>
        <v>402</v>
      </c>
      <c r="CM33" s="621">
        <f t="shared" si="131"/>
        <v>349</v>
      </c>
      <c r="CN33" s="621">
        <f t="shared" si="131"/>
        <v>233</v>
      </c>
      <c r="CO33" s="621">
        <f t="shared" si="131"/>
        <v>125</v>
      </c>
      <c r="CP33" s="622"/>
      <c r="CQ33" s="621">
        <f>SUM(CQ4:CQ31)</f>
        <v>3408</v>
      </c>
      <c r="CR33" s="621">
        <f>SUM(CR4:CR31)</f>
        <v>1573</v>
      </c>
      <c r="CS33" s="621">
        <f>SUM(CS4:CS31)</f>
        <v>1886</v>
      </c>
      <c r="CT33" s="621">
        <f>SUM(CT4:CT31)</f>
        <v>1886</v>
      </c>
      <c r="CU33" s="621">
        <f>SUM(CU4:CU31)</f>
        <v>1528</v>
      </c>
      <c r="CV33" s="621">
        <f t="shared" ref="CV33" si="132">SUM(CV4:CV30)</f>
        <v>284.21016014729332</v>
      </c>
      <c r="CW33" s="621">
        <f t="shared" ref="CW33:DC33" si="133">SUM(CW4:CW31)</f>
        <v>1300</v>
      </c>
      <c r="CX33" s="621">
        <f t="shared" si="133"/>
        <v>452</v>
      </c>
      <c r="CY33" s="621">
        <f t="shared" si="133"/>
        <v>600</v>
      </c>
      <c r="CZ33" s="621">
        <f t="shared" si="133"/>
        <v>457</v>
      </c>
      <c r="DA33" s="621">
        <f t="shared" si="133"/>
        <v>284</v>
      </c>
      <c r="DB33" s="621">
        <f t="shared" si="133"/>
        <v>223</v>
      </c>
      <c r="DC33" s="621">
        <f t="shared" si="133"/>
        <v>94</v>
      </c>
      <c r="DD33" s="622"/>
      <c r="DE33" s="621">
        <f>SUM(DE4:DE31)</f>
        <v>4548</v>
      </c>
      <c r="DF33" s="621">
        <f>SUM(DF4:DF31)</f>
        <v>190</v>
      </c>
      <c r="DG33" s="621">
        <f>SUM(DG4:DG31)</f>
        <v>4347</v>
      </c>
      <c r="DH33" s="621">
        <f>SUM(DH4:DH31)</f>
        <v>2484</v>
      </c>
      <c r="DI33" s="621">
        <f>SUM(DI4:DI31)</f>
        <v>1971</v>
      </c>
      <c r="DJ33" s="621">
        <f t="shared" ref="DJ33" si="134">SUM(DJ4:DJ30)</f>
        <v>342.92501148726296</v>
      </c>
      <c r="DK33" s="621">
        <f t="shared" ref="DK33:DQ33" si="135">SUM(DK4:DK31)</f>
        <v>1059</v>
      </c>
      <c r="DL33" s="621">
        <f t="shared" si="135"/>
        <v>380</v>
      </c>
      <c r="DM33" s="621">
        <f t="shared" si="135"/>
        <v>796</v>
      </c>
      <c r="DN33" s="621">
        <f t="shared" si="135"/>
        <v>863</v>
      </c>
      <c r="DO33" s="621">
        <f t="shared" si="135"/>
        <v>785</v>
      </c>
      <c r="DP33" s="621">
        <f t="shared" si="135"/>
        <v>413</v>
      </c>
      <c r="DQ33" s="621">
        <f t="shared" si="135"/>
        <v>136</v>
      </c>
      <c r="DR33" s="622"/>
      <c r="DS33" s="621">
        <f>SUM(DS4:DS31)</f>
        <v>3678</v>
      </c>
      <c r="DT33" s="621">
        <f>SUM(DT4:DT31)</f>
        <v>304</v>
      </c>
      <c r="DU33" s="621">
        <f>SUM(DU4:DU31)</f>
        <v>3374</v>
      </c>
      <c r="DV33" s="621">
        <f>SUM(DV4:DV31)</f>
        <v>2156</v>
      </c>
      <c r="DW33" s="621">
        <f>SUM(DW4:DW31)</f>
        <v>1418</v>
      </c>
      <c r="DX33" s="621">
        <f t="shared" ref="DX33" si="136">SUM(DX4:DX30)</f>
        <v>332.79577367892176</v>
      </c>
      <c r="DY33" s="621">
        <f t="shared" ref="DY33:EE33" si="137">SUM(DY4:DY31)</f>
        <v>941</v>
      </c>
      <c r="DZ33" s="621">
        <f t="shared" si="137"/>
        <v>347</v>
      </c>
      <c r="EA33" s="621">
        <f t="shared" si="137"/>
        <v>780</v>
      </c>
      <c r="EB33" s="621">
        <f t="shared" si="137"/>
        <v>640</v>
      </c>
      <c r="EC33" s="621">
        <f t="shared" si="137"/>
        <v>478</v>
      </c>
      <c r="ED33" s="621">
        <f t="shared" si="137"/>
        <v>240</v>
      </c>
      <c r="EE33" s="621">
        <f t="shared" si="137"/>
        <v>142</v>
      </c>
      <c r="EF33" s="622"/>
      <c r="EG33" s="621">
        <f>SUM(EG4:EG31)</f>
        <v>6252</v>
      </c>
      <c r="EH33" s="621">
        <f>SUM(EH4:EH31)</f>
        <v>1039</v>
      </c>
      <c r="EI33" s="621">
        <f>SUM(EI4:EI31)</f>
        <v>5208</v>
      </c>
      <c r="EJ33" s="621">
        <f>SUM(EJ4:EJ31)</f>
        <v>3945</v>
      </c>
      <c r="EK33" s="621">
        <f>SUM(EK4:EK31)</f>
        <v>2368</v>
      </c>
      <c r="EL33" s="621">
        <f t="shared" ref="EL33" si="138">SUM(EL4:EL30)</f>
        <v>356.86321044227992</v>
      </c>
      <c r="EM33" s="621">
        <f t="shared" ref="EM33:ES33" si="139">SUM(EM4:EM31)</f>
        <v>933</v>
      </c>
      <c r="EN33" s="621">
        <f t="shared" si="139"/>
        <v>368</v>
      </c>
      <c r="EO33" s="621">
        <f t="shared" si="139"/>
        <v>1352</v>
      </c>
      <c r="EP33" s="621">
        <f t="shared" si="139"/>
        <v>1509</v>
      </c>
      <c r="EQ33" s="621">
        <f t="shared" si="139"/>
        <v>1120</v>
      </c>
      <c r="ER33" s="621">
        <f t="shared" si="139"/>
        <v>692</v>
      </c>
      <c r="ES33" s="621">
        <f t="shared" si="139"/>
        <v>325</v>
      </c>
      <c r="ET33" s="622"/>
      <c r="EU33" s="621">
        <f>SUM(EU4:EU31)</f>
        <v>13820</v>
      </c>
      <c r="EV33" s="621">
        <f>SUM(EV4:EV31)</f>
        <v>2058</v>
      </c>
      <c r="EW33" s="621">
        <f>SUM(EW4:EW31)</f>
        <v>11318</v>
      </c>
      <c r="EX33" s="621">
        <f>SUM(EX4:EX31)</f>
        <v>8343</v>
      </c>
      <c r="EY33" s="621">
        <f>SUM(EY4:EY31)</f>
        <v>5666</v>
      </c>
      <c r="EZ33" s="621">
        <f t="shared" ref="EZ33" si="140">SUM(EZ4:EZ29)</f>
        <v>293.56929314767456</v>
      </c>
      <c r="FA33" s="621">
        <f t="shared" ref="FA33:FG33" si="141">SUM(FA4:FA31)</f>
        <v>2610</v>
      </c>
      <c r="FB33" s="621">
        <f t="shared" si="141"/>
        <v>1250</v>
      </c>
      <c r="FC33" s="621">
        <f t="shared" si="141"/>
        <v>3525</v>
      </c>
      <c r="FD33" s="621">
        <f t="shared" si="141"/>
        <v>2909</v>
      </c>
      <c r="FE33" s="621">
        <f t="shared" si="141"/>
        <v>2109</v>
      </c>
      <c r="FF33" s="621">
        <f t="shared" si="141"/>
        <v>1114</v>
      </c>
      <c r="FG33" s="621">
        <f t="shared" si="141"/>
        <v>483</v>
      </c>
      <c r="FH33" s="622"/>
      <c r="FI33" s="621">
        <f>SUM(FI4:FI31)</f>
        <v>7126</v>
      </c>
      <c r="FJ33" s="621">
        <f>SUM(FJ4:FJ31)</f>
        <v>843</v>
      </c>
      <c r="FK33" s="621">
        <f>SUM(FK4:FK31)</f>
        <v>6283</v>
      </c>
      <c r="FL33" s="621">
        <f>SUM(FL4:FL31)</f>
        <v>4184</v>
      </c>
      <c r="FM33" s="621">
        <f>SUM(FM4:FM31)</f>
        <v>3165</v>
      </c>
      <c r="FN33" s="621">
        <f t="shared" ref="FN33" si="142">SUM(FN4:FN30)</f>
        <v>307.60751226397088</v>
      </c>
      <c r="FO33" s="621">
        <f t="shared" ref="FO33:FU33" si="143">SUM(FO4:FO31)</f>
        <v>2061</v>
      </c>
      <c r="FP33" s="621">
        <f t="shared" si="143"/>
        <v>560</v>
      </c>
      <c r="FQ33" s="621">
        <f t="shared" si="143"/>
        <v>1639</v>
      </c>
      <c r="FR33" s="621">
        <f t="shared" si="143"/>
        <v>1344</v>
      </c>
      <c r="FS33" s="621">
        <f t="shared" si="143"/>
        <v>987</v>
      </c>
      <c r="FT33" s="621">
        <f t="shared" si="143"/>
        <v>520</v>
      </c>
      <c r="FU33" s="621">
        <f t="shared" si="143"/>
        <v>222</v>
      </c>
      <c r="FV33" s="622"/>
      <c r="FW33" s="621">
        <f>SUM(FW4:FW31)</f>
        <v>11195</v>
      </c>
      <c r="FX33" s="621">
        <f t="shared" ref="FX33:GB33" si="144">SUM(FX4:FX30)</f>
        <v>51692</v>
      </c>
      <c r="FY33" s="621">
        <f>SUM(FY4:FY31)</f>
        <v>2218.5966658834081</v>
      </c>
      <c r="FZ33" s="621">
        <f>SUM(FZ4:FZ31)</f>
        <v>327.79312283481568</v>
      </c>
      <c r="GA33" s="621">
        <f t="shared" si="144"/>
        <v>93.393634513522343</v>
      </c>
      <c r="GB33" s="621">
        <f t="shared" si="144"/>
        <v>0</v>
      </c>
      <c r="GC33" s="621">
        <f t="shared" ref="GC33:GO33" si="145">SUM(GC4:GC31)</f>
        <v>180.95118160814826</v>
      </c>
      <c r="GD33" s="621">
        <f t="shared" si="145"/>
        <v>238</v>
      </c>
      <c r="GE33" s="621">
        <f t="shared" si="145"/>
        <v>40</v>
      </c>
      <c r="GF33" s="621">
        <f t="shared" si="145"/>
        <v>95</v>
      </c>
      <c r="GG33" s="621">
        <f t="shared" si="145"/>
        <v>27</v>
      </c>
      <c r="GH33" s="621">
        <f t="shared" si="145"/>
        <v>45</v>
      </c>
      <c r="GI33" s="621">
        <f t="shared" si="145"/>
        <v>31</v>
      </c>
      <c r="GJ33" s="621">
        <f t="shared" si="145"/>
        <v>40</v>
      </c>
      <c r="GK33" s="621">
        <f t="shared" si="145"/>
        <v>24</v>
      </c>
      <c r="GL33" s="621">
        <f t="shared" si="145"/>
        <v>330</v>
      </c>
      <c r="GM33" s="621">
        <f t="shared" si="145"/>
        <v>97</v>
      </c>
      <c r="GN33" s="621">
        <f t="shared" si="145"/>
        <v>112</v>
      </c>
      <c r="GO33" s="623">
        <f t="shared" si="145"/>
        <v>11</v>
      </c>
      <c r="GP33" s="624">
        <f t="shared" si="33"/>
        <v>442</v>
      </c>
      <c r="GQ33" s="623">
        <f t="shared" si="34"/>
        <v>108</v>
      </c>
      <c r="GR33" s="36">
        <f t="shared" si="35"/>
        <v>550</v>
      </c>
      <c r="GS33" s="625">
        <f t="shared" si="58"/>
        <v>0.80363636363636359</v>
      </c>
      <c r="GT33" s="626">
        <f t="shared" si="59"/>
        <v>0.19636363636363635</v>
      </c>
      <c r="GU33" s="624">
        <f t="shared" si="36"/>
        <v>427</v>
      </c>
      <c r="GV33" s="623">
        <f t="shared" si="37"/>
        <v>123</v>
      </c>
      <c r="GW33" s="624">
        <f t="shared" si="38"/>
        <v>550</v>
      </c>
      <c r="GX33" s="625">
        <f t="shared" si="60"/>
        <v>0.77636363636363637</v>
      </c>
      <c r="GY33" s="626">
        <f t="shared" si="61"/>
        <v>0.22363636363636363</v>
      </c>
      <c r="GZ33" s="627">
        <f t="shared" si="65"/>
        <v>0.55737704918032782</v>
      </c>
      <c r="HA33" s="625">
        <f t="shared" si="66"/>
        <v>0.22248243559718969</v>
      </c>
      <c r="HB33" s="625">
        <f t="shared" si="67"/>
        <v>0.1053864168618267</v>
      </c>
      <c r="HC33" s="626">
        <f t="shared" si="68"/>
        <v>9.3676814988290405E-2</v>
      </c>
      <c r="HD33" s="627">
        <f t="shared" si="69"/>
        <v>0.32520325203252032</v>
      </c>
      <c r="HE33" s="625">
        <f t="shared" si="70"/>
        <v>0.21951219512195122</v>
      </c>
      <c r="HF33" s="625">
        <f t="shared" si="71"/>
        <v>0.25203252032520324</v>
      </c>
      <c r="HG33" s="626">
        <f t="shared" si="72"/>
        <v>0.1951219512195122</v>
      </c>
      <c r="HH33" s="628">
        <f t="shared" si="73"/>
        <v>400</v>
      </c>
      <c r="HI33" s="629">
        <f t="shared" si="74"/>
        <v>76</v>
      </c>
      <c r="HJ33" s="630">
        <f t="shared" si="75"/>
        <v>64</v>
      </c>
      <c r="HK33" s="631">
        <f t="shared" si="76"/>
        <v>0.72727272727272729</v>
      </c>
      <c r="HL33" s="632">
        <f t="shared" si="77"/>
        <v>0.13818181818181818</v>
      </c>
      <c r="HM33" s="633">
        <f t="shared" si="78"/>
        <v>0.11636363636363636</v>
      </c>
      <c r="HN33" s="621">
        <f t="shared" ref="HN33:HU33" si="146">SUM(HN4:HN30)</f>
        <v>758</v>
      </c>
      <c r="HO33" s="621">
        <f t="shared" si="146"/>
        <v>2</v>
      </c>
      <c r="HP33" s="621">
        <f>SUM(HP4:HP31)</f>
        <v>266</v>
      </c>
      <c r="HQ33" s="621">
        <f>SUM(HQ4:HQ31)</f>
        <v>122</v>
      </c>
      <c r="HR33" s="621" t="e">
        <f t="shared" ref="HR33:HT33" si="147">SUM(HR4:HR30)</f>
        <v>#DIV/0!</v>
      </c>
      <c r="HS33" s="621">
        <f t="shared" si="147"/>
        <v>1</v>
      </c>
      <c r="HT33" s="634">
        <f t="shared" si="147"/>
        <v>1</v>
      </c>
      <c r="HU33" s="621">
        <f t="shared" si="146"/>
        <v>0.29321267109560495</v>
      </c>
      <c r="HV33" s="621">
        <f>SUM(HV4:HV31)</f>
        <v>264</v>
      </c>
      <c r="HW33" s="634">
        <f>SUM(HW4:HW31)</f>
        <v>66</v>
      </c>
      <c r="HX33" s="621">
        <f>SUM(HX4:HX31)</f>
        <v>92</v>
      </c>
      <c r="HY33" s="621">
        <f>SUM(HY4:HY31)</f>
        <v>33</v>
      </c>
      <c r="HZ33" s="635">
        <f t="shared" si="79"/>
        <v>330</v>
      </c>
      <c r="IA33" s="636">
        <f t="shared" si="80"/>
        <v>125</v>
      </c>
      <c r="IB33" s="637">
        <f t="shared" si="81"/>
        <v>0.8</v>
      </c>
      <c r="IC33" s="638">
        <f t="shared" si="82"/>
        <v>0.2</v>
      </c>
      <c r="ID33" s="639">
        <f t="shared" si="83"/>
        <v>0.73599999999999999</v>
      </c>
      <c r="IE33" s="638">
        <f t="shared" si="84"/>
        <v>0.26400000000000001</v>
      </c>
      <c r="IF33" s="635">
        <f t="shared" si="85"/>
        <v>356</v>
      </c>
      <c r="IG33" s="636">
        <f t="shared" si="86"/>
        <v>99</v>
      </c>
      <c r="IH33" s="640">
        <f t="shared" si="87"/>
        <v>455</v>
      </c>
      <c r="II33" s="641">
        <f t="shared" si="88"/>
        <v>0.78241758241758241</v>
      </c>
      <c r="IJ33" s="641">
        <f t="shared" si="89"/>
        <v>0.21758241758241759</v>
      </c>
      <c r="IK33" s="642">
        <f>SUM(IK4:IK31)</f>
        <v>62</v>
      </c>
      <c r="IL33" s="643">
        <f>SUM(IL4:IL31)</f>
        <v>33</v>
      </c>
      <c r="IM33" s="643">
        <f>SUM(IM4:IM31)</f>
        <v>28</v>
      </c>
      <c r="IN33" s="643">
        <f>SUM(IN4:IN31)</f>
        <v>0</v>
      </c>
      <c r="IO33" s="644">
        <f t="shared" si="90"/>
        <v>0.86111111111111116</v>
      </c>
      <c r="IP33" s="644">
        <f t="shared" si="91"/>
        <v>0.45833333333333331</v>
      </c>
      <c r="IQ33" s="644">
        <f t="shared" ref="IQ33" si="148">IM33/IT33</f>
        <v>1</v>
      </c>
      <c r="IR33" s="645">
        <f t="shared" ref="IR33" si="149">IN33/IT33</f>
        <v>0</v>
      </c>
      <c r="IS33" s="643">
        <f>SUM(IS4:IS29)</f>
        <v>72</v>
      </c>
      <c r="IT33" s="621">
        <f>SUM(IT4:IT31)</f>
        <v>28</v>
      </c>
      <c r="IU33" s="621">
        <f t="shared" ref="IU33:JJ33" si="150">SUM(IU4:IU30)</f>
        <v>89114.337300836938</v>
      </c>
      <c r="IV33" s="621">
        <f t="shared" si="150"/>
        <v>305.88984171045394</v>
      </c>
      <c r="IW33" s="621">
        <f t="shared" si="150"/>
        <v>51.730699343855768</v>
      </c>
      <c r="IX33" s="621">
        <f t="shared" si="150"/>
        <v>342</v>
      </c>
      <c r="IY33" s="621">
        <f t="shared" si="150"/>
        <v>55</v>
      </c>
      <c r="IZ33" s="621">
        <f t="shared" si="150"/>
        <v>287</v>
      </c>
      <c r="JA33" s="621">
        <f t="shared" si="150"/>
        <v>138</v>
      </c>
      <c r="JB33" s="621">
        <f t="shared" si="150"/>
        <v>201</v>
      </c>
      <c r="JC33" s="621">
        <f t="shared" si="150"/>
        <v>217.14881696026259</v>
      </c>
      <c r="JD33" s="621">
        <f t="shared" si="150"/>
        <v>40</v>
      </c>
      <c r="JE33" s="621">
        <f t="shared" si="150"/>
        <v>38</v>
      </c>
      <c r="JF33" s="621">
        <f t="shared" si="150"/>
        <v>61</v>
      </c>
      <c r="JG33" s="621">
        <f t="shared" si="150"/>
        <v>73</v>
      </c>
      <c r="JH33" s="621">
        <f t="shared" si="150"/>
        <v>61</v>
      </c>
      <c r="JI33" s="621">
        <f t="shared" si="150"/>
        <v>42</v>
      </c>
      <c r="JJ33" s="621">
        <f t="shared" si="150"/>
        <v>18</v>
      </c>
      <c r="JK33" s="646"/>
    </row>
    <row r="34" spans="1:271" x14ac:dyDescent="0.3">
      <c r="F34" s="12"/>
      <c r="G34" s="44">
        <f>N33+P33</f>
        <v>28405</v>
      </c>
      <c r="J34" s="13"/>
      <c r="L34" s="79">
        <f>L33/(L33+O33)</f>
        <v>0.54606691354871661</v>
      </c>
      <c r="M34" s="79">
        <f>M33/(M33+P33)</f>
        <v>0.64382566585956413</v>
      </c>
      <c r="N34" s="79">
        <f>N33/G34</f>
        <v>0.94821334272135183</v>
      </c>
      <c r="O34" s="79">
        <f>O33/(O33+L33)</f>
        <v>0.45393308645128339</v>
      </c>
      <c r="P34" s="79">
        <f>P33/($H$33)</f>
        <v>0.16679895679782289</v>
      </c>
      <c r="Q34" s="79">
        <f>Q33/$I$33</f>
        <v>0.17282502443792766</v>
      </c>
      <c r="R34" s="79">
        <f>R33/($H$33)</f>
        <v>0.54620705295384964</v>
      </c>
      <c r="S34" s="79">
        <f>S33/$I$33</f>
        <v>0.207109215320359</v>
      </c>
      <c r="T34" s="79">
        <f>T33/($H$33)</f>
        <v>0.30729107608572398</v>
      </c>
      <c r="U34" s="79">
        <f>U33/$I$33</f>
        <v>0.4417133208922065</v>
      </c>
      <c r="V34" s="79">
        <f>V33/($H$33)</f>
        <v>1.4060551082889217E-2</v>
      </c>
      <c r="W34" s="79">
        <f>W33/$I$33</f>
        <v>0.16983915400337687</v>
      </c>
      <c r="X34" s="11">
        <f>(60)</f>
        <v>60</v>
      </c>
      <c r="Y34" s="11">
        <f>(60)</f>
        <v>60</v>
      </c>
      <c r="AB34" s="13"/>
      <c r="AC34" s="13"/>
      <c r="AD34" s="79">
        <f t="shared" ref="AD34:AJ34" si="151">AD33/$X$33</f>
        <v>0.11730306157550739</v>
      </c>
      <c r="AE34" s="79">
        <f t="shared" si="151"/>
        <v>5.1714252952643043E-2</v>
      </c>
      <c r="AF34" s="79">
        <f t="shared" si="151"/>
        <v>0.17325994725375529</v>
      </c>
      <c r="AG34" s="79">
        <f t="shared" si="151"/>
        <v>0.23730076826052057</v>
      </c>
      <c r="AH34" s="79">
        <f t="shared" si="151"/>
        <v>0.26258456599013874</v>
      </c>
      <c r="AI34" s="79">
        <f t="shared" si="151"/>
        <v>0.14109620456369681</v>
      </c>
      <c r="AJ34" s="79">
        <f t="shared" si="151"/>
        <v>4.1337002637312235E-2</v>
      </c>
      <c r="AK34" s="79"/>
      <c r="AQ34" s="13"/>
      <c r="AR34" s="13"/>
      <c r="AS34" s="13"/>
      <c r="AT34" s="13"/>
      <c r="AU34" s="63"/>
      <c r="AV34" s="12"/>
      <c r="AW34" s="13"/>
      <c r="BF34" s="13"/>
      <c r="BG34" s="13"/>
      <c r="BH34" s="13"/>
      <c r="BI34" s="13"/>
      <c r="BK34" s="12"/>
      <c r="BL34" s="13"/>
      <c r="BT34" s="13"/>
      <c r="BU34" s="13"/>
      <c r="BV34" s="13"/>
      <c r="BW34" s="13"/>
      <c r="BY34" s="12"/>
      <c r="BZ34" s="13"/>
      <c r="CE34" s="11"/>
      <c r="CF34" s="14"/>
      <c r="CG34" s="13"/>
      <c r="CH34" s="13"/>
      <c r="CI34" s="13"/>
      <c r="CJ34" s="13"/>
      <c r="CK34" s="61"/>
      <c r="CL34" s="12"/>
      <c r="CO34" s="13"/>
      <c r="CU34" s="13"/>
      <c r="CV34" s="13"/>
      <c r="CW34" s="13"/>
      <c r="CX34" s="13"/>
      <c r="CY34" s="13"/>
      <c r="CZ34" s="12"/>
      <c r="DB34" s="13"/>
      <c r="DH34" s="13"/>
      <c r="DI34" s="13"/>
      <c r="DJ34" s="13"/>
      <c r="DK34" s="13"/>
      <c r="DL34" s="13"/>
      <c r="DM34" s="12"/>
      <c r="DO34" s="13"/>
      <c r="DU34" s="13"/>
      <c r="DV34" s="13"/>
      <c r="DW34" s="13"/>
      <c r="DX34" s="13"/>
      <c r="DY34" s="12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2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2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2"/>
      <c r="FN34" s="13"/>
      <c r="FO34" s="13"/>
      <c r="FP34" s="13"/>
      <c r="FQ34" s="13"/>
      <c r="FR34" s="13"/>
      <c r="FS34" s="13"/>
      <c r="FW34" s="13"/>
      <c r="GI34" s="82">
        <f>GD33/(GL33+GM33)</f>
        <v>0.55737704918032782</v>
      </c>
      <c r="GJ34" s="82">
        <f>GE33/(GN33+GO33)</f>
        <v>0.32520325203252032</v>
      </c>
      <c r="GK34" s="82">
        <f>GF33/(GL33+GM33)</f>
        <v>0.22248243559718969</v>
      </c>
      <c r="GL34" s="82">
        <f>GG33/(GN33+GO33)</f>
        <v>0.21951219512195122</v>
      </c>
      <c r="GM34" s="82">
        <f>GH33/(GL33+GM33)</f>
        <v>0.1053864168618267</v>
      </c>
      <c r="GN34" s="82">
        <f>GI33/(GN33+GO33)</f>
        <v>0.25203252032520324</v>
      </c>
      <c r="GO34" s="82">
        <f>GJ33/(GL33+GM33)</f>
        <v>9.3676814988290405E-2</v>
      </c>
      <c r="GP34" s="82">
        <f>GK33/(GN33+GO33)</f>
        <v>0.1951219512195122</v>
      </c>
    </row>
    <row r="35" spans="1:271" x14ac:dyDescent="0.3">
      <c r="B35" s="13"/>
      <c r="L35" s="14"/>
      <c r="O35" s="14"/>
      <c r="P35" s="44"/>
      <c r="Q35" s="44"/>
      <c r="R35" s="44"/>
      <c r="S35" s="44"/>
      <c r="T35" s="44"/>
      <c r="U35" s="44"/>
      <c r="V35" s="44"/>
      <c r="W35" s="44"/>
      <c r="AE35" s="14"/>
      <c r="AH35" s="14"/>
      <c r="AS35" s="14"/>
      <c r="AV35" s="14"/>
      <c r="BH35" s="14"/>
      <c r="BK35" s="14"/>
      <c r="BO35" s="14"/>
      <c r="BV35" s="14"/>
      <c r="BY35" s="14"/>
      <c r="CJ35" s="62"/>
      <c r="CN35" s="14"/>
      <c r="CX35" s="14"/>
      <c r="DA35" s="14"/>
      <c r="DK35" s="14"/>
      <c r="DN35" s="14"/>
      <c r="DW35" s="14"/>
      <c r="DZ35" s="14"/>
      <c r="EI35" s="14"/>
      <c r="EM35" s="14"/>
      <c r="EW35" s="14"/>
      <c r="EZ35" s="14"/>
      <c r="FJ35" s="14"/>
      <c r="FM35" s="14"/>
      <c r="FV35" s="14"/>
      <c r="HN35" s="183" t="s">
        <v>497</v>
      </c>
      <c r="HO35" s="198">
        <v>7.5</v>
      </c>
      <c r="HP35" s="199">
        <v>22.5</v>
      </c>
      <c r="HQ35" s="199">
        <v>40</v>
      </c>
      <c r="HR35" s="199">
        <v>60</v>
      </c>
      <c r="HS35" s="200"/>
    </row>
    <row r="36" spans="1:271" x14ac:dyDescent="0.3">
      <c r="B36" s="13"/>
      <c r="L36" s="14"/>
      <c r="M36" s="198"/>
      <c r="N36" s="689" t="s">
        <v>936</v>
      </c>
      <c r="O36" s="681"/>
      <c r="P36" s="682">
        <f>SUM(P22:P30)</f>
        <v>574</v>
      </c>
      <c r="Q36" s="682">
        <f t="shared" ref="Q36:W36" si="152">SUM(Q22:Q30)</f>
        <v>4024</v>
      </c>
      <c r="R36" s="682">
        <f t="shared" si="152"/>
        <v>1351</v>
      </c>
      <c r="S36" s="682">
        <f t="shared" si="152"/>
        <v>3530</v>
      </c>
      <c r="T36" s="682">
        <f t="shared" si="152"/>
        <v>1117</v>
      </c>
      <c r="U36" s="682">
        <f t="shared" si="152"/>
        <v>7936</v>
      </c>
      <c r="V36" s="682">
        <f t="shared" si="152"/>
        <v>65</v>
      </c>
      <c r="W36" s="682">
        <f t="shared" si="152"/>
        <v>4887</v>
      </c>
      <c r="X36" s="683">
        <f>SUM(P36:W36)</f>
        <v>23484</v>
      </c>
      <c r="Y36" s="80">
        <f>(P34*12+R34*22.5+T34*40+V34*65)</f>
        <v>27.49682503685225</v>
      </c>
      <c r="Z36" s="11" t="s">
        <v>269</v>
      </c>
      <c r="AE36" s="14"/>
      <c r="AH36" s="14"/>
      <c r="AP36" s="44"/>
      <c r="AS36" s="14"/>
      <c r="AV36" s="14"/>
      <c r="BH36" s="14"/>
      <c r="BK36" s="14"/>
      <c r="BV36" s="14"/>
      <c r="BY36" s="14"/>
      <c r="CJ36" s="62"/>
      <c r="CN36" s="14"/>
      <c r="CX36" s="14"/>
      <c r="DA36" s="14"/>
      <c r="DK36" s="14"/>
      <c r="DN36" s="14"/>
      <c r="DW36" s="14"/>
      <c r="DZ36" s="14"/>
      <c r="EI36" s="14"/>
      <c r="EM36" s="14"/>
      <c r="EW36" s="14"/>
      <c r="EZ36" s="14"/>
      <c r="FJ36" s="14"/>
      <c r="FM36" s="14"/>
      <c r="FV36" s="14"/>
      <c r="HO36" s="45">
        <v>4</v>
      </c>
      <c r="HP36" s="187">
        <v>9</v>
      </c>
      <c r="HQ36" s="272">
        <v>17</v>
      </c>
      <c r="HR36" s="187">
        <v>18</v>
      </c>
      <c r="HS36" s="188">
        <f>SUM(HO36:HR36)</f>
        <v>48</v>
      </c>
    </row>
    <row r="37" spans="1:271" x14ac:dyDescent="0.3">
      <c r="B37" s="13"/>
      <c r="L37" s="14"/>
      <c r="M37" s="45"/>
      <c r="N37" s="187"/>
      <c r="O37" s="684"/>
      <c r="P37" s="187"/>
      <c r="Q37" s="685">
        <f>P36+Q36</f>
        <v>4598</v>
      </c>
      <c r="R37" s="187"/>
      <c r="S37" s="685">
        <f>R36+S36</f>
        <v>4881</v>
      </c>
      <c r="T37" s="187"/>
      <c r="U37" s="685">
        <f>T36+U36</f>
        <v>9053</v>
      </c>
      <c r="V37" s="187"/>
      <c r="W37" s="685">
        <f>V36+W36</f>
        <v>4952</v>
      </c>
      <c r="X37" s="188"/>
      <c r="Y37" s="80">
        <f>(Q34*12+S34*22.5+U34*40+W34*65)</f>
        <v>35.441935483870971</v>
      </c>
      <c r="Z37" s="11" t="s">
        <v>270</v>
      </c>
      <c r="AE37" s="14"/>
      <c r="AH37" s="14"/>
      <c r="AS37" s="14"/>
      <c r="AV37" s="14"/>
      <c r="BH37" s="14"/>
      <c r="BK37" s="14"/>
      <c r="BV37" s="14"/>
      <c r="BY37" s="14"/>
      <c r="CJ37" s="62"/>
      <c r="CN37" s="14"/>
      <c r="CX37" s="14"/>
      <c r="DA37" s="14"/>
      <c r="DK37" s="14"/>
      <c r="DN37" s="14"/>
      <c r="DW37" s="14"/>
      <c r="DZ37" s="14"/>
      <c r="EI37" s="14"/>
      <c r="EM37" s="14"/>
      <c r="EW37" s="14"/>
      <c r="EZ37" s="14"/>
      <c r="FJ37" s="14"/>
      <c r="FM37" s="14"/>
      <c r="FV37" s="14"/>
      <c r="HO37" s="45">
        <f>HO35*HO36</f>
        <v>30</v>
      </c>
      <c r="HP37" s="187">
        <f>HP35*HP36</f>
        <v>202.5</v>
      </c>
      <c r="HQ37" s="187">
        <f>HQ35*HQ36</f>
        <v>680</v>
      </c>
      <c r="HR37" s="187">
        <f>HR35*HR36</f>
        <v>1080</v>
      </c>
      <c r="HS37" s="188">
        <f>SUM(HO37:HR37)</f>
        <v>1992.5</v>
      </c>
    </row>
    <row r="38" spans="1:271" x14ac:dyDescent="0.3">
      <c r="B38" s="13"/>
      <c r="C38" s="11">
        <f>L17/E17</f>
        <v>10.456375838926174</v>
      </c>
      <c r="L38" s="14"/>
      <c r="M38" s="186"/>
      <c r="N38" s="17"/>
      <c r="O38" s="686"/>
      <c r="P38" s="17"/>
      <c r="Q38" s="687">
        <f>Q37/$X$36</f>
        <v>0.19579288025889968</v>
      </c>
      <c r="R38" s="687"/>
      <c r="S38" s="687">
        <f>S37/$X$36</f>
        <v>0.20784363822176802</v>
      </c>
      <c r="T38" s="687"/>
      <c r="U38" s="687">
        <f>U37/$X$36</f>
        <v>0.38549650826094362</v>
      </c>
      <c r="V38" s="687"/>
      <c r="W38" s="687">
        <f>W37/$X$36</f>
        <v>0.21086697325838868</v>
      </c>
      <c r="X38" s="688"/>
      <c r="AE38" s="14"/>
      <c r="AH38" s="14"/>
      <c r="AS38" s="14"/>
      <c r="AV38" s="14"/>
      <c r="BH38" s="14"/>
      <c r="BK38" s="14"/>
      <c r="BN38" s="183" t="s">
        <v>290</v>
      </c>
      <c r="BO38" s="183" t="s">
        <v>456</v>
      </c>
      <c r="BP38" s="183" t="s">
        <v>222</v>
      </c>
      <c r="BQ38" s="183" t="s">
        <v>457</v>
      </c>
      <c r="BR38" s="183" t="s">
        <v>224</v>
      </c>
      <c r="BS38" s="183" t="s">
        <v>458</v>
      </c>
      <c r="BV38" s="14"/>
      <c r="BY38" s="14"/>
      <c r="CJ38" s="62"/>
      <c r="CN38" s="14"/>
      <c r="CX38" s="14"/>
      <c r="DA38" s="14"/>
      <c r="DK38" s="14"/>
      <c r="DN38" s="14"/>
      <c r="DW38" s="14"/>
      <c r="DZ38" s="14"/>
      <c r="EI38" s="14"/>
      <c r="EM38" s="14"/>
      <c r="EW38" s="14"/>
      <c r="EZ38" s="14"/>
      <c r="FJ38" s="14"/>
      <c r="FM38" s="14"/>
      <c r="FV38" s="14"/>
      <c r="HO38" s="224" t="s">
        <v>109</v>
      </c>
      <c r="HP38" s="225"/>
      <c r="HQ38" s="225"/>
      <c r="HR38" s="225"/>
      <c r="HS38" s="226">
        <f>HS37/HS36</f>
        <v>41.510416666666664</v>
      </c>
    </row>
    <row r="39" spans="1:271" x14ac:dyDescent="0.3">
      <c r="B39" s="13"/>
      <c r="C39" s="11">
        <f>L27/E27</f>
        <v>11.859375</v>
      </c>
      <c r="L39" s="14"/>
      <c r="O39" s="14"/>
      <c r="Y39" s="63">
        <f>K33*100/I33</f>
        <v>52.41446725317693</v>
      </c>
      <c r="Z39" s="11" t="s">
        <v>271</v>
      </c>
      <c r="AE39" s="14"/>
      <c r="AH39" s="14"/>
      <c r="AS39" s="14"/>
      <c r="AV39" s="14"/>
      <c r="BH39" s="14"/>
      <c r="BK39" s="14"/>
      <c r="BM39" s="184" t="s">
        <v>455</v>
      </c>
      <c r="BN39" s="185">
        <f>BQ33</f>
        <v>1152</v>
      </c>
      <c r="BO39" s="82">
        <f>BN39/BN41</f>
        <v>0.45354330708661417</v>
      </c>
      <c r="BP39" s="44">
        <f>BP33</f>
        <v>371</v>
      </c>
      <c r="BQ39" s="82">
        <f>BP39/BP41</f>
        <v>0.58702531645569622</v>
      </c>
      <c r="BR39" s="44">
        <f>BN39+BP39</f>
        <v>1523</v>
      </c>
      <c r="BS39" s="82">
        <f>BR39/BR41</f>
        <v>0.48013871374527112</v>
      </c>
      <c r="BV39" s="14"/>
      <c r="BY39" s="14"/>
      <c r="CJ39" s="62"/>
      <c r="CN39" s="14"/>
      <c r="CX39" s="14"/>
      <c r="DA39" s="14"/>
      <c r="DK39" s="14"/>
      <c r="DN39" s="14"/>
      <c r="DW39" s="14"/>
      <c r="DZ39" s="14"/>
      <c r="EI39" s="14"/>
      <c r="EM39" s="14"/>
      <c r="EW39" s="14"/>
      <c r="EZ39" s="14"/>
      <c r="FJ39" s="14"/>
      <c r="FM39" s="14"/>
      <c r="FV39" s="14"/>
    </row>
    <row r="40" spans="1:271" x14ac:dyDescent="0.3">
      <c r="B40" s="13"/>
      <c r="L40" s="14"/>
      <c r="O40" s="14"/>
      <c r="Y40" s="63">
        <v>4</v>
      </c>
      <c r="Z40" s="11" t="s">
        <v>272</v>
      </c>
      <c r="AE40" s="14"/>
      <c r="AH40" s="14"/>
      <c r="AS40" s="14"/>
      <c r="AV40" s="14"/>
      <c r="BH40" s="14"/>
      <c r="BK40" s="14"/>
      <c r="BM40" s="184" t="s">
        <v>454</v>
      </c>
      <c r="BN40" s="185">
        <f>CE33</f>
        <v>1388</v>
      </c>
      <c r="BO40" s="82">
        <f>BN40/BN41</f>
        <v>0.54645669291338583</v>
      </c>
      <c r="BP40" s="44">
        <f>CD33</f>
        <v>261</v>
      </c>
      <c r="BQ40" s="82">
        <f>BP40/BP41</f>
        <v>0.41297468354430378</v>
      </c>
      <c r="BR40" s="44">
        <f>BN40+BP40</f>
        <v>1649</v>
      </c>
      <c r="BS40" s="82">
        <f>BR40/BR41</f>
        <v>0.51986128625472883</v>
      </c>
      <c r="BV40" s="14"/>
      <c r="BY40" s="14"/>
      <c r="CJ40" s="62"/>
      <c r="CN40" s="14"/>
      <c r="CX40" s="14"/>
      <c r="CZ40" s="13"/>
      <c r="DA40" s="14"/>
      <c r="DB40" s="13"/>
      <c r="DC40" s="13"/>
      <c r="DD40" s="13"/>
      <c r="DE40" s="13"/>
      <c r="DK40" s="14"/>
      <c r="DN40" s="14"/>
      <c r="DW40" s="14"/>
      <c r="DZ40" s="14"/>
      <c r="EI40" s="14"/>
      <c r="EM40" s="14"/>
      <c r="EW40" s="14"/>
      <c r="EZ40" s="14"/>
      <c r="FJ40" s="14"/>
      <c r="FM40" s="14"/>
      <c r="FV40" s="14"/>
    </row>
    <row r="41" spans="1:271" x14ac:dyDescent="0.3">
      <c r="B41" s="13"/>
      <c r="L41" s="14"/>
      <c r="O41" s="14"/>
      <c r="AE41" s="14"/>
      <c r="AH41" s="14"/>
      <c r="AS41" s="14"/>
      <c r="AV41" s="14"/>
      <c r="BH41" s="14"/>
      <c r="BK41" s="14"/>
      <c r="BN41" s="185">
        <f>SUM(BN39:BN40)</f>
        <v>2540</v>
      </c>
      <c r="BP41" s="44">
        <f>SUM(BP39:BP40)</f>
        <v>632</v>
      </c>
      <c r="BR41" s="44">
        <f>SUM(BR39:BR40)</f>
        <v>3172</v>
      </c>
      <c r="BV41" s="14"/>
      <c r="BY41" s="14"/>
      <c r="CJ41" s="62"/>
      <c r="CN41" s="14"/>
      <c r="CX41" s="14"/>
      <c r="DA41" s="14"/>
      <c r="DK41" s="14"/>
      <c r="DN41" s="14"/>
      <c r="DW41" s="14"/>
      <c r="DZ41" s="14"/>
      <c r="EI41" s="14"/>
      <c r="EM41" s="14"/>
      <c r="EW41" s="14"/>
      <c r="EZ41" s="14"/>
      <c r="FJ41" s="14"/>
      <c r="FM41" s="14"/>
      <c r="FV41" s="14"/>
    </row>
    <row r="42" spans="1:271" x14ac:dyDescent="0.3">
      <c r="B42" s="13"/>
      <c r="L42" s="14"/>
      <c r="O42" s="14"/>
      <c r="Y42" s="63">
        <f>J33*100/H33</f>
        <v>68.976074384850889</v>
      </c>
      <c r="Z42" s="11" t="s">
        <v>273</v>
      </c>
      <c r="AE42" s="14"/>
      <c r="AH42" s="14"/>
      <c r="AS42" s="14"/>
      <c r="AV42" s="14"/>
      <c r="BH42" s="14"/>
      <c r="BK42" s="14"/>
      <c r="BP42" s="44"/>
      <c r="BV42" s="14"/>
      <c r="BY42" s="14"/>
      <c r="CJ42" s="62"/>
      <c r="CN42" s="14"/>
      <c r="CX42" s="14"/>
      <c r="DA42" s="14"/>
      <c r="DK42" s="14"/>
      <c r="DN42" s="14"/>
      <c r="DW42" s="14"/>
      <c r="DZ42" s="14"/>
      <c r="EI42" s="14"/>
      <c r="EM42" s="14"/>
      <c r="EW42" s="14"/>
      <c r="EZ42" s="14"/>
      <c r="FJ42" s="14"/>
      <c r="FM42" s="14"/>
      <c r="FV42" s="14"/>
    </row>
    <row r="43" spans="1:271" x14ac:dyDescent="0.3">
      <c r="B43" s="13"/>
      <c r="L43" s="14"/>
      <c r="O43" s="14"/>
      <c r="Y43" s="63">
        <f>M33*100/H33</f>
        <v>30.150810749518087</v>
      </c>
      <c r="Z43" s="11" t="s">
        <v>274</v>
      </c>
      <c r="AE43" s="14"/>
      <c r="AH43" s="14"/>
      <c r="AS43" s="14"/>
      <c r="AV43" s="14"/>
      <c r="BH43" s="14"/>
      <c r="BK43" s="14"/>
      <c r="BV43" s="14"/>
      <c r="BY43" s="14"/>
      <c r="CJ43" s="62"/>
      <c r="CN43" s="14"/>
      <c r="CX43" s="14"/>
      <c r="DA43" s="14"/>
      <c r="DK43" s="14"/>
      <c r="DN43" s="14"/>
      <c r="DW43" s="14"/>
      <c r="DZ43" s="14"/>
      <c r="EI43" s="14"/>
      <c r="EM43" s="14"/>
      <c r="EW43" s="14"/>
      <c r="EZ43" s="14"/>
      <c r="FJ43" s="14"/>
      <c r="FM43" s="14"/>
      <c r="FV43" s="14"/>
    </row>
    <row r="44" spans="1:271" x14ac:dyDescent="0.3">
      <c r="B44" s="13"/>
      <c r="C44" s="15"/>
      <c r="D44" s="15"/>
      <c r="E44" s="15"/>
      <c r="L44" s="14"/>
      <c r="O44" s="14"/>
      <c r="AE44" s="14"/>
      <c r="AH44" s="14"/>
      <c r="AS44" s="14"/>
      <c r="AV44" s="14"/>
      <c r="BH44" s="14"/>
      <c r="BK44" s="14"/>
      <c r="BV44" s="14"/>
      <c r="BY44" s="14"/>
      <c r="CJ44" s="62"/>
      <c r="CN44" s="14"/>
      <c r="CX44" s="14"/>
      <c r="DA44" s="14"/>
      <c r="DK44" s="14"/>
      <c r="DN44" s="14"/>
      <c r="DW44" s="14"/>
      <c r="DZ44" s="14"/>
      <c r="EI44" s="14"/>
      <c r="EM44" s="14"/>
      <c r="EW44" s="14"/>
      <c r="EZ44" s="14"/>
      <c r="FJ44" s="14"/>
      <c r="FM44" s="14"/>
      <c r="FV44" s="14"/>
    </row>
    <row r="45" spans="1:271" x14ac:dyDescent="0.3">
      <c r="B45" s="13"/>
      <c r="L45" s="14"/>
      <c r="O45" s="14"/>
      <c r="Y45" s="63">
        <f>I33*100/G33</f>
        <v>78.552780376115152</v>
      </c>
      <c r="Z45" s="11" t="s">
        <v>276</v>
      </c>
      <c r="AE45" s="14"/>
      <c r="AH45" s="14"/>
      <c r="AS45" s="14"/>
      <c r="AV45" s="14"/>
      <c r="BH45" s="14"/>
      <c r="BK45" s="14"/>
      <c r="BV45" s="14"/>
      <c r="BY45" s="14"/>
      <c r="CJ45" s="62"/>
      <c r="CN45" s="14"/>
      <c r="CX45" s="14"/>
      <c r="DA45" s="14"/>
      <c r="DK45" s="14"/>
      <c r="DN45" s="14"/>
      <c r="DW45" s="14"/>
      <c r="DZ45" s="14"/>
      <c r="EI45" s="14"/>
      <c r="EM45" s="14"/>
      <c r="EW45" s="14"/>
      <c r="EZ45" s="14"/>
      <c r="FJ45" s="14"/>
      <c r="FM45" s="14"/>
      <c r="FV45" s="14"/>
    </row>
    <row r="46" spans="1:271" x14ac:dyDescent="0.3">
      <c r="B46" s="13"/>
      <c r="L46" s="14"/>
      <c r="O46" s="14"/>
      <c r="Y46" s="63">
        <f>H33*100/G33</f>
        <v>12.312396163457914</v>
      </c>
      <c r="Z46" s="11" t="s">
        <v>275</v>
      </c>
      <c r="AE46" s="14"/>
      <c r="AH46" s="14"/>
      <c r="AS46" s="14"/>
      <c r="AV46" s="14"/>
      <c r="BH46" s="14"/>
      <c r="BK46" s="14"/>
      <c r="BV46" s="14"/>
      <c r="BY46" s="14"/>
      <c r="CJ46" s="62"/>
      <c r="CN46" s="14"/>
      <c r="CX46" s="14"/>
      <c r="DA46" s="14"/>
      <c r="DK46" s="14"/>
      <c r="DN46" s="14"/>
      <c r="DW46" s="14"/>
      <c r="DZ46" s="14"/>
      <c r="EI46" s="14"/>
      <c r="EM46" s="14"/>
      <c r="EW46" s="14"/>
      <c r="EZ46" s="14"/>
      <c r="FJ46" s="14"/>
      <c r="FM46" s="14"/>
      <c r="FV46" s="14"/>
    </row>
    <row r="47" spans="1:271" x14ac:dyDescent="0.3">
      <c r="B47" s="13"/>
      <c r="L47" s="14"/>
      <c r="O47" s="14"/>
      <c r="Y47" s="63">
        <f>(G33-H33-I33)*100/G33</f>
        <v>9.1348234604269347</v>
      </c>
      <c r="Z47" s="11" t="s">
        <v>277</v>
      </c>
      <c r="AE47" s="14"/>
      <c r="AH47" s="14"/>
      <c r="AS47" s="14"/>
      <c r="AV47" s="14"/>
      <c r="BH47" s="14"/>
      <c r="BK47" s="14"/>
      <c r="BV47" s="14"/>
      <c r="BY47" s="14"/>
      <c r="CJ47" s="62"/>
      <c r="CN47" s="14"/>
      <c r="CX47" s="14"/>
      <c r="DA47" s="14"/>
      <c r="DK47" s="14"/>
      <c r="DN47" s="14"/>
      <c r="DW47" s="14"/>
      <c r="DZ47" s="14"/>
      <c r="EI47" s="14"/>
      <c r="EM47" s="14"/>
      <c r="EW47" s="14"/>
      <c r="EZ47" s="14"/>
      <c r="FJ47" s="14"/>
      <c r="FM47" s="14"/>
      <c r="FV47" s="14"/>
    </row>
    <row r="48" spans="1:271" x14ac:dyDescent="0.3">
      <c r="B48" s="13"/>
      <c r="L48" s="14"/>
      <c r="O48" s="14"/>
      <c r="Y48" s="63"/>
      <c r="AE48" s="14"/>
      <c r="AH48" s="14"/>
      <c r="AS48" s="14"/>
      <c r="AV48" s="14"/>
      <c r="BH48" s="14"/>
      <c r="BK48" s="14"/>
      <c r="BV48" s="14"/>
      <c r="BY48" s="14"/>
      <c r="CJ48" s="62"/>
      <c r="CN48" s="14"/>
      <c r="CX48" s="14"/>
      <c r="DA48" s="14"/>
      <c r="DK48" s="14"/>
      <c r="DN48" s="14"/>
      <c r="DP48" s="64"/>
      <c r="DW48" s="14"/>
      <c r="DZ48" s="14"/>
      <c r="EI48" s="14"/>
      <c r="EM48" s="14"/>
      <c r="EW48" s="14"/>
      <c r="EZ48" s="14"/>
      <c r="FJ48" s="14"/>
      <c r="FM48" s="14"/>
      <c r="FV48" s="14"/>
    </row>
    <row r="49" spans="2:178" x14ac:dyDescent="0.3">
      <c r="B49" s="13"/>
      <c r="L49" s="14"/>
      <c r="O49" s="14"/>
      <c r="AE49" s="14"/>
      <c r="AH49" s="14"/>
      <c r="AS49" s="14"/>
      <c r="AV49" s="14"/>
      <c r="BH49" s="14"/>
      <c r="BK49" s="14"/>
      <c r="BV49" s="14"/>
      <c r="BY49" s="14"/>
      <c r="CJ49" s="62"/>
      <c r="CN49" s="14"/>
      <c r="CX49" s="14"/>
      <c r="DA49" s="14"/>
      <c r="DK49" s="14"/>
      <c r="DN49" s="14"/>
      <c r="DW49" s="14"/>
      <c r="DZ49" s="14"/>
      <c r="EI49" s="14"/>
      <c r="EM49" s="14"/>
      <c r="EW49" s="14"/>
      <c r="EZ49" s="14"/>
      <c r="FJ49" s="14"/>
      <c r="FM49" s="14"/>
      <c r="FV49" s="14"/>
    </row>
    <row r="50" spans="2:178" x14ac:dyDescent="0.3">
      <c r="B50" s="13"/>
      <c r="L50" s="14"/>
      <c r="O50" s="14"/>
      <c r="AE50" s="14"/>
      <c r="AH50" s="14"/>
      <c r="AS50" s="14"/>
      <c r="AV50" s="14"/>
      <c r="BH50" s="14"/>
      <c r="BK50" s="14"/>
      <c r="BV50" s="14"/>
      <c r="BY50" s="14"/>
      <c r="CJ50" s="62"/>
      <c r="CN50" s="14"/>
      <c r="CX50" s="14"/>
      <c r="DA50" s="14"/>
      <c r="DK50" s="14"/>
      <c r="DN50" s="14"/>
      <c r="DW50" s="14"/>
      <c r="DZ50" s="14"/>
      <c r="EI50" s="14"/>
      <c r="EM50" s="14"/>
      <c r="EW50" s="14"/>
      <c r="EZ50" s="14"/>
      <c r="FJ50" s="14"/>
      <c r="FM50" s="14"/>
      <c r="FV50" s="14"/>
    </row>
    <row r="51" spans="2:178" x14ac:dyDescent="0.3">
      <c r="CT51" s="13"/>
    </row>
    <row r="52" spans="2:178" x14ac:dyDescent="0.3">
      <c r="CT52" s="13"/>
    </row>
    <row r="66" spans="193:198" x14ac:dyDescent="0.3">
      <c r="GK66" s="198"/>
      <c r="GL66" s="273" t="s">
        <v>499</v>
      </c>
      <c r="GM66" s="273" t="s">
        <v>500</v>
      </c>
      <c r="GN66" s="273" t="s">
        <v>501</v>
      </c>
      <c r="GO66" s="273" t="s">
        <v>502</v>
      </c>
      <c r="GP66" s="200"/>
    </row>
    <row r="67" spans="193:198" x14ac:dyDescent="0.3">
      <c r="GK67" s="274" t="s">
        <v>496</v>
      </c>
      <c r="GL67" s="198">
        <v>7.5</v>
      </c>
      <c r="GM67" s="199">
        <v>22.5</v>
      </c>
      <c r="GN67" s="199">
        <v>40</v>
      </c>
      <c r="GO67" s="199">
        <v>60</v>
      </c>
      <c r="GP67" s="200"/>
    </row>
    <row r="68" spans="193:198" x14ac:dyDescent="0.3">
      <c r="GK68" s="275" t="s">
        <v>224</v>
      </c>
      <c r="GL68" s="45">
        <v>8</v>
      </c>
      <c r="GM68" s="187">
        <v>46</v>
      </c>
      <c r="GN68" s="187">
        <v>138</v>
      </c>
      <c r="GO68" s="187">
        <v>67</v>
      </c>
      <c r="GP68" s="188">
        <f>SUM(GL68:GO68)</f>
        <v>259</v>
      </c>
    </row>
    <row r="69" spans="193:198" x14ac:dyDescent="0.3">
      <c r="GK69" s="275"/>
      <c r="GL69" s="45">
        <f>GL67*GL68</f>
        <v>60</v>
      </c>
      <c r="GM69" s="187">
        <f>GM67*GM68</f>
        <v>1035</v>
      </c>
      <c r="GN69" s="187">
        <f>GN67*GN68</f>
        <v>5520</v>
      </c>
      <c r="GO69" s="187">
        <f>GO67*GO68</f>
        <v>4020</v>
      </c>
      <c r="GP69" s="188">
        <f>SUM(GL69:GO69)</f>
        <v>10635</v>
      </c>
    </row>
    <row r="70" spans="193:198" x14ac:dyDescent="0.3">
      <c r="GK70" s="186"/>
      <c r="GL70" s="224" t="s">
        <v>109</v>
      </c>
      <c r="GM70" s="225"/>
      <c r="GN70" s="225"/>
      <c r="GO70" s="225"/>
      <c r="GP70" s="226">
        <f>GP69/GP68</f>
        <v>41.061776061776065</v>
      </c>
    </row>
    <row r="72" spans="193:198" x14ac:dyDescent="0.3">
      <c r="GK72" s="198"/>
      <c r="GL72" s="273" t="s">
        <v>499</v>
      </c>
      <c r="GM72" s="273" t="s">
        <v>500</v>
      </c>
      <c r="GN72" s="273" t="s">
        <v>501</v>
      </c>
      <c r="GO72" s="273" t="s">
        <v>502</v>
      </c>
      <c r="GP72" s="200"/>
    </row>
    <row r="73" spans="193:198" x14ac:dyDescent="0.3">
      <c r="GK73" s="274" t="s">
        <v>496</v>
      </c>
      <c r="GL73" s="198">
        <v>7.5</v>
      </c>
      <c r="GM73" s="199">
        <v>22.5</v>
      </c>
      <c r="GN73" s="199">
        <v>40</v>
      </c>
      <c r="GO73" s="199">
        <v>60</v>
      </c>
      <c r="GP73" s="200"/>
    </row>
    <row r="74" spans="193:198" x14ac:dyDescent="0.3">
      <c r="GK74" s="275" t="s">
        <v>290</v>
      </c>
      <c r="GL74" s="45">
        <v>7</v>
      </c>
      <c r="GM74" s="187">
        <v>26</v>
      </c>
      <c r="GN74" s="187">
        <v>98</v>
      </c>
      <c r="GO74" s="187">
        <v>67</v>
      </c>
      <c r="GP74" s="188">
        <f>SUM(GL74:GO74)</f>
        <v>198</v>
      </c>
    </row>
    <row r="75" spans="193:198" x14ac:dyDescent="0.3">
      <c r="GK75" s="275"/>
      <c r="GL75" s="45">
        <f>GL73*GL74</f>
        <v>52.5</v>
      </c>
      <c r="GM75" s="187">
        <f>GM73*GM74</f>
        <v>585</v>
      </c>
      <c r="GN75" s="187">
        <f>GN73*GN74</f>
        <v>3920</v>
      </c>
      <c r="GO75" s="187">
        <f>GO73*GO74</f>
        <v>4020</v>
      </c>
      <c r="GP75" s="188">
        <f>SUM(GL75:GO75)</f>
        <v>8577.5</v>
      </c>
    </row>
    <row r="76" spans="193:198" x14ac:dyDescent="0.3">
      <c r="GK76" s="186"/>
      <c r="GL76" s="224" t="s">
        <v>109</v>
      </c>
      <c r="GM76" s="225"/>
      <c r="GN76" s="225"/>
      <c r="GO76" s="225"/>
      <c r="GP76" s="226">
        <f>GP75/GP74</f>
        <v>43.320707070707073</v>
      </c>
    </row>
    <row r="78" spans="193:198" x14ac:dyDescent="0.3">
      <c r="GK78" s="198"/>
      <c r="GL78" s="273" t="s">
        <v>499</v>
      </c>
      <c r="GM78" s="273" t="s">
        <v>500</v>
      </c>
      <c r="GN78" s="273" t="s">
        <v>501</v>
      </c>
      <c r="GO78" s="273" t="s">
        <v>502</v>
      </c>
      <c r="GP78" s="200"/>
    </row>
    <row r="79" spans="193:198" x14ac:dyDescent="0.3">
      <c r="GK79" s="274" t="s">
        <v>496</v>
      </c>
      <c r="GL79" s="198">
        <v>7.5</v>
      </c>
      <c r="GM79" s="199">
        <v>22.5</v>
      </c>
      <c r="GN79" s="199">
        <v>40</v>
      </c>
      <c r="GO79" s="199">
        <v>60</v>
      </c>
      <c r="GP79" s="200"/>
    </row>
    <row r="80" spans="193:198" x14ac:dyDescent="0.3">
      <c r="GK80" s="275" t="s">
        <v>498</v>
      </c>
      <c r="GL80" s="45">
        <v>1</v>
      </c>
      <c r="GM80" s="187">
        <v>20</v>
      </c>
      <c r="GN80" s="187">
        <v>40</v>
      </c>
      <c r="GO80" s="187">
        <v>0</v>
      </c>
      <c r="GP80" s="188">
        <f>SUM(GL80:GO80)</f>
        <v>61</v>
      </c>
    </row>
    <row r="81" spans="193:198" x14ac:dyDescent="0.3">
      <c r="GK81" s="275"/>
      <c r="GL81" s="45">
        <f>GL79*GL80</f>
        <v>7.5</v>
      </c>
      <c r="GM81" s="187">
        <f>GM79*GM80</f>
        <v>450</v>
      </c>
      <c r="GN81" s="187">
        <f>GN79*GN80</f>
        <v>1600</v>
      </c>
      <c r="GO81" s="187">
        <f>GO79*GO80</f>
        <v>0</v>
      </c>
      <c r="GP81" s="188">
        <f>SUM(GL81:GO81)</f>
        <v>2057.5</v>
      </c>
    </row>
    <row r="82" spans="193:198" x14ac:dyDescent="0.3">
      <c r="GK82" s="186"/>
      <c r="GL82" s="224" t="s">
        <v>109</v>
      </c>
      <c r="GM82" s="225"/>
      <c r="GN82" s="225"/>
      <c r="GO82" s="225"/>
      <c r="GP82" s="226">
        <f>GP81/GP80</f>
        <v>33.729508196721312</v>
      </c>
    </row>
    <row r="98" spans="27:198" x14ac:dyDescent="0.3">
      <c r="AC98" s="183" t="s">
        <v>290</v>
      </c>
      <c r="AD98" s="183" t="s">
        <v>452</v>
      </c>
      <c r="AE98" s="183" t="s">
        <v>222</v>
      </c>
      <c r="AF98" s="183" t="s">
        <v>453</v>
      </c>
      <c r="AG98" s="183" t="s">
        <v>224</v>
      </c>
      <c r="AH98" s="183" t="s">
        <v>336</v>
      </c>
    </row>
    <row r="99" spans="27:198" x14ac:dyDescent="0.3">
      <c r="AA99" s="182" t="s">
        <v>300</v>
      </c>
      <c r="AB99" s="183"/>
      <c r="AC99" s="44">
        <f>BQ33+CE33+CS33+DG33+EW33</f>
        <v>20091</v>
      </c>
      <c r="AD99" s="82">
        <f>AC99/AC101</f>
        <v>0.43639088598796671</v>
      </c>
      <c r="AE99" s="44">
        <f>BP33+CD33+CR33+DF33+EV33</f>
        <v>4453</v>
      </c>
      <c r="AF99" s="82">
        <f>AE99/AE101</f>
        <v>0.73167926388432469</v>
      </c>
      <c r="AG99" s="44">
        <f>AC99+AE99</f>
        <v>24544</v>
      </c>
      <c r="AH99" s="82">
        <f>AG99/AG101</f>
        <v>0.47086810551558755</v>
      </c>
    </row>
    <row r="100" spans="27:198" x14ac:dyDescent="0.3">
      <c r="AA100" s="182" t="s">
        <v>301</v>
      </c>
      <c r="AB100" s="183"/>
      <c r="AC100" s="44">
        <f>Z33+BB33+FK33</f>
        <v>25948</v>
      </c>
      <c r="AD100" s="82">
        <f>AC100/AC101</f>
        <v>0.56360911401203329</v>
      </c>
      <c r="AE100" s="44">
        <f>Y33+BA33+FJ33</f>
        <v>1633</v>
      </c>
      <c r="AF100" s="82">
        <f>AE100/AE101</f>
        <v>0.26832073611567531</v>
      </c>
      <c r="AG100" s="44">
        <f>AC100+AE100</f>
        <v>27581</v>
      </c>
      <c r="AH100" s="82">
        <f>AG100/AG101</f>
        <v>0.52913189448441245</v>
      </c>
    </row>
    <row r="101" spans="27:198" x14ac:dyDescent="0.3">
      <c r="AA101" s="183" t="s">
        <v>224</v>
      </c>
      <c r="AB101" s="183"/>
      <c r="AC101" s="44">
        <f>SUM(AC99:AC100)</f>
        <v>46039</v>
      </c>
      <c r="AE101" s="44">
        <f>SUM(AE99:AE100)</f>
        <v>6086</v>
      </c>
      <c r="AG101" s="44">
        <f>SUM(AG99:AG100)</f>
        <v>52125</v>
      </c>
    </row>
    <row r="109" spans="27:198" x14ac:dyDescent="0.3">
      <c r="GK109" s="276" t="s">
        <v>487</v>
      </c>
      <c r="GL109" s="273" t="s">
        <v>499</v>
      </c>
      <c r="GM109" s="273" t="s">
        <v>500</v>
      </c>
      <c r="GN109" s="273" t="s">
        <v>501</v>
      </c>
      <c r="GO109" s="273" t="s">
        <v>502</v>
      </c>
      <c r="GP109" s="200"/>
    </row>
    <row r="110" spans="27:198" x14ac:dyDescent="0.3">
      <c r="GK110" s="274" t="s">
        <v>496</v>
      </c>
      <c r="GL110" s="198">
        <v>7.5</v>
      </c>
      <c r="GM110" s="199">
        <v>22.5</v>
      </c>
      <c r="GN110" s="199">
        <v>40</v>
      </c>
      <c r="GO110" s="199">
        <v>60</v>
      </c>
      <c r="GP110" s="200"/>
    </row>
    <row r="111" spans="27:198" x14ac:dyDescent="0.3">
      <c r="GK111" s="275" t="s">
        <v>290</v>
      </c>
      <c r="GL111" s="45">
        <v>5</v>
      </c>
      <c r="GM111" s="187">
        <v>21</v>
      </c>
      <c r="GN111" s="187">
        <v>72</v>
      </c>
      <c r="GO111" s="187">
        <v>53</v>
      </c>
      <c r="GP111" s="188">
        <f>SUM(GL111:GO111)</f>
        <v>151</v>
      </c>
    </row>
    <row r="112" spans="27:198" x14ac:dyDescent="0.3">
      <c r="GK112" s="275"/>
      <c r="GL112" s="45">
        <f>GL110*GL111</f>
        <v>37.5</v>
      </c>
      <c r="GM112" s="187">
        <f>GM110*GM111</f>
        <v>472.5</v>
      </c>
      <c r="GN112" s="187">
        <f>GN110*GN111</f>
        <v>2880</v>
      </c>
      <c r="GO112" s="187">
        <f>GO110*GO111</f>
        <v>3180</v>
      </c>
      <c r="GP112" s="188">
        <f>SUM(GL112:GO112)</f>
        <v>6570</v>
      </c>
    </row>
    <row r="113" spans="193:198" x14ac:dyDescent="0.3">
      <c r="GK113" s="186"/>
      <c r="GL113" s="224" t="s">
        <v>109</v>
      </c>
      <c r="GM113" s="225"/>
      <c r="GN113" s="225"/>
      <c r="GO113" s="225"/>
      <c r="GP113" s="226">
        <f>GP112/GP111</f>
        <v>43.509933774834437</v>
      </c>
    </row>
    <row r="115" spans="193:198" x14ac:dyDescent="0.3">
      <c r="GK115" s="276" t="s">
        <v>487</v>
      </c>
      <c r="GL115" s="273" t="s">
        <v>499</v>
      </c>
      <c r="GM115" s="273" t="s">
        <v>500</v>
      </c>
      <c r="GN115" s="273" t="s">
        <v>501</v>
      </c>
      <c r="GO115" s="273" t="s">
        <v>502</v>
      </c>
      <c r="GP115" s="200"/>
    </row>
    <row r="116" spans="193:198" x14ac:dyDescent="0.3">
      <c r="GK116" s="274" t="s">
        <v>496</v>
      </c>
      <c r="GL116" s="198">
        <v>7.5</v>
      </c>
      <c r="GM116" s="199">
        <v>22.5</v>
      </c>
      <c r="GN116" s="199">
        <v>40</v>
      </c>
      <c r="GO116" s="199">
        <v>60</v>
      </c>
      <c r="GP116" s="200"/>
    </row>
    <row r="117" spans="193:198" x14ac:dyDescent="0.3">
      <c r="GK117" s="275" t="s">
        <v>498</v>
      </c>
      <c r="GL117" s="45">
        <v>0</v>
      </c>
      <c r="GM117" s="187">
        <v>11</v>
      </c>
      <c r="GN117" s="187">
        <v>23</v>
      </c>
      <c r="GO117" s="187">
        <v>0</v>
      </c>
      <c r="GP117" s="188">
        <f>SUM(GL117:GO117)</f>
        <v>34</v>
      </c>
    </row>
    <row r="118" spans="193:198" x14ac:dyDescent="0.3">
      <c r="GK118" s="275"/>
      <c r="GL118" s="45">
        <f>GL116*GL117</f>
        <v>0</v>
      </c>
      <c r="GM118" s="187">
        <f>GM116*GM117</f>
        <v>247.5</v>
      </c>
      <c r="GN118" s="187">
        <f>GN116*GN117</f>
        <v>920</v>
      </c>
      <c r="GO118" s="187">
        <f>GO116*GO117</f>
        <v>0</v>
      </c>
      <c r="GP118" s="188">
        <f>SUM(GL118:GO118)</f>
        <v>1167.5</v>
      </c>
    </row>
    <row r="119" spans="193:198" x14ac:dyDescent="0.3">
      <c r="GK119" s="186"/>
      <c r="GL119" s="224" t="s">
        <v>109</v>
      </c>
      <c r="GM119" s="225"/>
      <c r="GN119" s="225"/>
      <c r="GO119" s="225"/>
      <c r="GP119" s="226">
        <f>GP118/GP117</f>
        <v>34.338235294117645</v>
      </c>
    </row>
    <row r="122" spans="193:198" x14ac:dyDescent="0.3">
      <c r="GK122" s="276" t="s">
        <v>488</v>
      </c>
      <c r="GL122" s="273" t="s">
        <v>499</v>
      </c>
      <c r="GM122" s="273" t="s">
        <v>500</v>
      </c>
      <c r="GN122" s="273" t="s">
        <v>501</v>
      </c>
      <c r="GO122" s="273" t="s">
        <v>502</v>
      </c>
      <c r="GP122" s="200"/>
    </row>
    <row r="123" spans="193:198" x14ac:dyDescent="0.3">
      <c r="GK123" s="274" t="s">
        <v>496</v>
      </c>
      <c r="GL123" s="198">
        <v>7.5</v>
      </c>
      <c r="GM123" s="199">
        <v>22.5</v>
      </c>
      <c r="GN123" s="199">
        <v>40</v>
      </c>
      <c r="GO123" s="199">
        <v>60</v>
      </c>
      <c r="GP123" s="200"/>
    </row>
    <row r="124" spans="193:198" x14ac:dyDescent="0.3">
      <c r="GK124" s="275" t="s">
        <v>290</v>
      </c>
      <c r="GL124" s="11">
        <v>1</v>
      </c>
      <c r="GM124" s="11">
        <v>2</v>
      </c>
      <c r="GN124" s="11">
        <v>13</v>
      </c>
      <c r="GO124" s="11">
        <v>15</v>
      </c>
      <c r="GP124" s="188">
        <f>SUM(GL124:GO124)</f>
        <v>31</v>
      </c>
    </row>
    <row r="125" spans="193:198" x14ac:dyDescent="0.3">
      <c r="GK125" s="275"/>
      <c r="GL125" s="45">
        <f>GL123*GL124</f>
        <v>7.5</v>
      </c>
      <c r="GM125" s="187">
        <f>GM123*GM124</f>
        <v>45</v>
      </c>
      <c r="GN125" s="187">
        <f>GN123*GN124</f>
        <v>520</v>
      </c>
      <c r="GO125" s="187">
        <f>GO123*GO124</f>
        <v>900</v>
      </c>
      <c r="GP125" s="188">
        <f>SUM(GL125:GO125)</f>
        <v>1472.5</v>
      </c>
    </row>
    <row r="126" spans="193:198" x14ac:dyDescent="0.3">
      <c r="GK126" s="186"/>
      <c r="GL126" s="224" t="s">
        <v>109</v>
      </c>
      <c r="GM126" s="225"/>
      <c r="GN126" s="225"/>
      <c r="GO126" s="225"/>
      <c r="GP126" s="226">
        <f>GP125/GP124</f>
        <v>47.5</v>
      </c>
    </row>
    <row r="128" spans="193:198" x14ac:dyDescent="0.3">
      <c r="GK128" s="276" t="s">
        <v>488</v>
      </c>
      <c r="GL128" s="273" t="s">
        <v>499</v>
      </c>
      <c r="GM128" s="273" t="s">
        <v>500</v>
      </c>
      <c r="GN128" s="273" t="s">
        <v>501</v>
      </c>
      <c r="GO128" s="273" t="s">
        <v>502</v>
      </c>
      <c r="GP128" s="200"/>
    </row>
    <row r="129" spans="193:198" x14ac:dyDescent="0.3">
      <c r="GK129" s="274" t="s">
        <v>496</v>
      </c>
      <c r="GL129" s="198">
        <v>7.5</v>
      </c>
      <c r="GM129" s="199">
        <v>22.5</v>
      </c>
      <c r="GN129" s="199">
        <v>40</v>
      </c>
      <c r="GO129" s="199">
        <v>60</v>
      </c>
      <c r="GP129" s="200"/>
    </row>
    <row r="130" spans="193:198" x14ac:dyDescent="0.3">
      <c r="GK130" s="275" t="s">
        <v>498</v>
      </c>
      <c r="GL130" s="45">
        <v>0</v>
      </c>
      <c r="GM130" s="187">
        <v>2</v>
      </c>
      <c r="GN130" s="187">
        <v>8</v>
      </c>
      <c r="GO130" s="187">
        <v>0</v>
      </c>
      <c r="GP130" s="188">
        <f>SUM(GL130:GO130)</f>
        <v>10</v>
      </c>
    </row>
    <row r="131" spans="193:198" x14ac:dyDescent="0.3">
      <c r="GK131" s="275"/>
      <c r="GL131" s="45">
        <f>GL129*GL130</f>
        <v>0</v>
      </c>
      <c r="GM131" s="187">
        <f>GM129*GM130</f>
        <v>45</v>
      </c>
      <c r="GN131" s="187">
        <f>GN129*GN130</f>
        <v>320</v>
      </c>
      <c r="GO131" s="187">
        <f>GO129*GO130</f>
        <v>0</v>
      </c>
      <c r="GP131" s="188">
        <f>SUM(GL131:GO131)</f>
        <v>365</v>
      </c>
    </row>
    <row r="132" spans="193:198" x14ac:dyDescent="0.3">
      <c r="GK132" s="186"/>
      <c r="GL132" s="224" t="s">
        <v>109</v>
      </c>
      <c r="GM132" s="225"/>
      <c r="GN132" s="225"/>
      <c r="GO132" s="225"/>
      <c r="GP132" s="226">
        <f>GP131/GP130</f>
        <v>36.5</v>
      </c>
    </row>
    <row r="135" spans="193:198" x14ac:dyDescent="0.3">
      <c r="GK135" s="276" t="s">
        <v>503</v>
      </c>
      <c r="GL135" s="273" t="s">
        <v>499</v>
      </c>
      <c r="GM135" s="273" t="s">
        <v>500</v>
      </c>
      <c r="GN135" s="273" t="s">
        <v>501</v>
      </c>
      <c r="GO135" s="273" t="s">
        <v>502</v>
      </c>
      <c r="GP135" s="200"/>
    </row>
    <row r="136" spans="193:198" x14ac:dyDescent="0.3">
      <c r="GK136" s="274" t="s">
        <v>496</v>
      </c>
      <c r="GL136" s="198">
        <v>7.5</v>
      </c>
      <c r="GM136" s="199">
        <v>22.5</v>
      </c>
      <c r="GN136" s="199">
        <v>40</v>
      </c>
      <c r="GO136" s="199">
        <v>60</v>
      </c>
      <c r="GP136" s="200"/>
    </row>
    <row r="137" spans="193:198" x14ac:dyDescent="0.3">
      <c r="GK137" s="275" t="s">
        <v>290</v>
      </c>
      <c r="GL137" s="45">
        <v>1</v>
      </c>
      <c r="GM137" s="187">
        <v>3</v>
      </c>
      <c r="GN137" s="187">
        <v>12</v>
      </c>
      <c r="GO137" s="272">
        <v>9</v>
      </c>
      <c r="GP137" s="188">
        <f>SUM(GL137:GO137)</f>
        <v>25</v>
      </c>
    </row>
    <row r="138" spans="193:198" x14ac:dyDescent="0.3">
      <c r="GK138" s="275"/>
      <c r="GL138" s="45">
        <f>GL136*GL137</f>
        <v>7.5</v>
      </c>
      <c r="GM138" s="187">
        <f>GM136*GM137</f>
        <v>67.5</v>
      </c>
      <c r="GN138" s="187">
        <f>GN136*GN137</f>
        <v>480</v>
      </c>
      <c r="GO138" s="187">
        <f>GO136*GO137</f>
        <v>540</v>
      </c>
      <c r="GP138" s="188">
        <f>SUM(GL138:GO138)</f>
        <v>1095</v>
      </c>
    </row>
    <row r="139" spans="193:198" x14ac:dyDescent="0.3">
      <c r="GK139" s="186"/>
      <c r="GL139" s="224" t="s">
        <v>109</v>
      </c>
      <c r="GM139" s="225"/>
      <c r="GN139" s="225"/>
      <c r="GO139" s="225"/>
      <c r="GP139" s="226">
        <f>GP138/GP137</f>
        <v>43.8</v>
      </c>
    </row>
    <row r="141" spans="193:198" x14ac:dyDescent="0.3">
      <c r="GK141" s="276" t="s">
        <v>503</v>
      </c>
      <c r="GL141" s="273" t="s">
        <v>499</v>
      </c>
      <c r="GM141" s="273" t="s">
        <v>500</v>
      </c>
      <c r="GN141" s="273" t="s">
        <v>501</v>
      </c>
      <c r="GO141" s="273" t="s">
        <v>502</v>
      </c>
      <c r="GP141" s="200"/>
    </row>
    <row r="142" spans="193:198" x14ac:dyDescent="0.3">
      <c r="GK142" s="274" t="s">
        <v>496</v>
      </c>
      <c r="GL142" s="198">
        <v>7.5</v>
      </c>
      <c r="GM142" s="199">
        <v>22.5</v>
      </c>
      <c r="GN142" s="199">
        <v>40</v>
      </c>
      <c r="GO142" s="199">
        <v>60</v>
      </c>
      <c r="GP142" s="200"/>
    </row>
    <row r="143" spans="193:198" x14ac:dyDescent="0.3">
      <c r="GK143" s="275" t="s">
        <v>498</v>
      </c>
      <c r="GL143" s="45">
        <v>1</v>
      </c>
      <c r="GM143" s="187">
        <v>6</v>
      </c>
      <c r="GN143" s="187">
        <v>9</v>
      </c>
      <c r="GO143" s="187">
        <v>0</v>
      </c>
      <c r="GP143" s="188">
        <f>SUM(GL143:GO143)</f>
        <v>16</v>
      </c>
    </row>
    <row r="144" spans="193:198" x14ac:dyDescent="0.3">
      <c r="GK144" s="275"/>
      <c r="GL144" s="45">
        <f>GL142*GL143</f>
        <v>7.5</v>
      </c>
      <c r="GM144" s="187">
        <f>GM142*GM143</f>
        <v>135</v>
      </c>
      <c r="GN144" s="187">
        <f>GN142*GN143</f>
        <v>360</v>
      </c>
      <c r="GO144" s="187">
        <f>GO142*GO143</f>
        <v>0</v>
      </c>
      <c r="GP144" s="188">
        <f>SUM(GL144:GO144)</f>
        <v>502.5</v>
      </c>
    </row>
    <row r="145" spans="193:198" x14ac:dyDescent="0.3">
      <c r="GK145" s="186"/>
      <c r="GL145" s="224" t="s">
        <v>109</v>
      </c>
      <c r="GM145" s="225"/>
      <c r="GN145" s="225"/>
      <c r="GO145" s="225"/>
      <c r="GP145" s="226">
        <f>GP144/GP143</f>
        <v>31.40625</v>
      </c>
    </row>
  </sheetData>
  <mergeCells count="1">
    <mergeCell ref="DE2:DE3"/>
  </mergeCells>
  <phoneticPr fontId="4" type="noConversion"/>
  <pageMargins left="0.75" right="0.75" top="1" bottom="1" header="0" footer="0"/>
  <pageSetup paperSize="9" orientation="portrait" horizontalDpi="4294967293" vertic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6"/>
  <sheetViews>
    <sheetView zoomScale="10" zoomScaleNormal="1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A14" sqref="CA14"/>
    </sheetView>
  </sheetViews>
  <sheetFormatPr baseColWidth="10" defaultColWidth="11.453125" defaultRowHeight="14.5" x14ac:dyDescent="0.35"/>
  <cols>
    <col min="1" max="1" width="11" style="496" bestFit="1" customWidth="1"/>
    <col min="2" max="2" width="16" style="496" customWidth="1"/>
    <col min="3" max="3" width="16.453125" style="496" customWidth="1"/>
    <col min="4" max="4" width="18.26953125" style="496" customWidth="1"/>
    <col min="5" max="5" width="12.1796875" style="496" bestFit="1" customWidth="1"/>
    <col min="6" max="6" width="12.1796875" style="496" customWidth="1"/>
    <col min="7" max="7" width="13.453125" style="496" bestFit="1" customWidth="1"/>
    <col min="8" max="8" width="13.453125" style="496" customWidth="1"/>
    <col min="9" max="9" width="13.453125" style="496" bestFit="1" customWidth="1"/>
    <col min="10" max="10" width="13.453125" style="496" customWidth="1"/>
    <col min="11" max="12" width="11" style="496" bestFit="1" customWidth="1"/>
    <col min="13" max="13" width="11.453125" style="496"/>
    <col min="14" max="14" width="8.453125" style="496" bestFit="1" customWidth="1"/>
    <col min="15" max="15" width="10.453125" style="496" bestFit="1" customWidth="1"/>
    <col min="16" max="16" width="12.7265625" style="496" bestFit="1" customWidth="1"/>
    <col min="17" max="20" width="13" style="496" bestFit="1" customWidth="1"/>
    <col min="21" max="21" width="16" style="496" customWidth="1"/>
    <col min="22" max="22" width="15" style="496" bestFit="1" customWidth="1"/>
    <col min="23" max="23" width="11.7265625" style="496" bestFit="1" customWidth="1"/>
    <col min="24" max="24" width="8.7265625" style="496" bestFit="1" customWidth="1"/>
    <col min="25" max="25" width="10.7265625" style="496" bestFit="1" customWidth="1"/>
    <col min="26" max="33" width="13" style="496" bestFit="1" customWidth="1"/>
    <col min="34" max="34" width="17.1796875" style="496" bestFit="1" customWidth="1"/>
    <col min="35" max="35" width="20.1796875" style="496" bestFit="1" customWidth="1"/>
    <col min="36" max="36" width="21.54296875" style="496" bestFit="1" customWidth="1"/>
    <col min="37" max="43" width="13" style="496" bestFit="1" customWidth="1"/>
    <col min="44" max="44" width="25.54296875" style="496" bestFit="1" customWidth="1"/>
    <col min="45" max="45" width="24" style="496" bestFit="1" customWidth="1"/>
    <col min="46" max="46" width="20.81640625" style="496" bestFit="1" customWidth="1"/>
    <col min="47" max="47" width="23.7265625" style="496" bestFit="1" customWidth="1"/>
    <col min="48" max="48" width="23" style="496" bestFit="1" customWidth="1"/>
    <col min="49" max="49" width="25.26953125" style="496" bestFit="1" customWidth="1"/>
    <col min="50" max="52" width="13" style="496" bestFit="1" customWidth="1"/>
    <col min="53" max="53" width="27.7265625" style="496" bestFit="1" customWidth="1"/>
    <col min="54" max="54" width="29" style="496" customWidth="1"/>
    <col min="55" max="55" width="32.7265625" style="496" customWidth="1"/>
    <col min="56" max="60" width="13" style="496" bestFit="1" customWidth="1"/>
    <col min="61" max="61" width="25.54296875" style="496" bestFit="1" customWidth="1"/>
    <col min="62" max="62" width="24" style="496" bestFit="1" customWidth="1"/>
    <col min="63" max="63" width="20.81640625" style="496" bestFit="1" customWidth="1"/>
    <col min="64" max="64" width="23.7265625" style="496" bestFit="1" customWidth="1"/>
    <col min="65" max="65" width="23" style="496" bestFit="1" customWidth="1"/>
    <col min="66" max="66" width="25.26953125" style="496" bestFit="1" customWidth="1"/>
    <col min="67" max="69" width="13" style="496" bestFit="1" customWidth="1"/>
    <col min="70" max="70" width="26.453125" style="496" customWidth="1"/>
    <col min="71" max="71" width="24.453125" style="496" customWidth="1"/>
    <col min="72" max="72" width="26.1796875" style="496" customWidth="1"/>
    <col min="73" max="76" width="13" style="496" bestFit="1" customWidth="1"/>
    <col min="77" max="77" width="16.26953125" style="496" customWidth="1"/>
    <col min="78" max="78" width="25.54296875" style="496" bestFit="1" customWidth="1"/>
    <col min="79" max="79" width="24" style="496" bestFit="1" customWidth="1"/>
    <col min="80" max="80" width="20.81640625" style="496" bestFit="1" customWidth="1"/>
    <col min="81" max="81" width="23.7265625" style="496" bestFit="1" customWidth="1"/>
    <col min="82" max="82" width="23" style="496" bestFit="1" customWidth="1"/>
    <col min="83" max="83" width="20.1796875" style="496" customWidth="1"/>
    <col min="84" max="85" width="17.7265625" style="496" customWidth="1"/>
    <col min="86" max="86" width="13" style="496" bestFit="1" customWidth="1"/>
    <col min="87" max="87" width="26.453125" style="496" customWidth="1"/>
    <col min="88" max="88" width="24.453125" style="496" customWidth="1"/>
    <col min="89" max="89" width="26.1796875" style="496" customWidth="1"/>
    <col min="90" max="93" width="13" style="496" bestFit="1" customWidth="1"/>
    <col min="94" max="94" width="16.26953125" style="496" customWidth="1"/>
    <col min="95" max="95" width="25.54296875" style="496" bestFit="1" customWidth="1"/>
    <col min="96" max="96" width="24" style="496" bestFit="1" customWidth="1"/>
    <col min="97" max="97" width="20.81640625" style="496" bestFit="1" customWidth="1"/>
    <col min="98" max="98" width="23.7265625" style="496" bestFit="1" customWidth="1"/>
    <col min="99" max="99" width="23" style="496" bestFit="1" customWidth="1"/>
    <col min="100" max="100" width="20.1796875" style="496" customWidth="1"/>
    <col min="101" max="102" width="17.7265625" style="496" customWidth="1"/>
    <col min="103" max="103" width="13" style="496" bestFit="1" customWidth="1"/>
    <col min="104" max="16384" width="11.453125" style="496"/>
  </cols>
  <sheetData>
    <row r="1" spans="1:103" ht="26.5" thickBot="1" x14ac:dyDescent="0.65">
      <c r="B1" s="739" t="s">
        <v>854</v>
      </c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1"/>
      <c r="S1" s="742" t="s">
        <v>316</v>
      </c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4" t="s">
        <v>749</v>
      </c>
      <c r="AK1" s="745"/>
      <c r="AL1" s="745"/>
      <c r="AM1" s="745"/>
      <c r="AN1" s="745"/>
      <c r="AO1" s="745"/>
      <c r="AP1" s="745"/>
      <c r="AQ1" s="745"/>
      <c r="AR1" s="745"/>
      <c r="AS1" s="745"/>
      <c r="AT1" s="745"/>
      <c r="AU1" s="745"/>
      <c r="AV1" s="745"/>
      <c r="AW1" s="745"/>
      <c r="AX1" s="745"/>
      <c r="AY1" s="745"/>
      <c r="AZ1" s="745"/>
      <c r="BA1" s="742" t="s">
        <v>855</v>
      </c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4" t="s">
        <v>856</v>
      </c>
      <c r="BS1" s="745"/>
      <c r="BT1" s="745"/>
      <c r="BU1" s="745"/>
      <c r="BV1" s="745"/>
      <c r="BW1" s="745"/>
      <c r="BX1" s="745"/>
      <c r="BY1" s="745"/>
      <c r="BZ1" s="745"/>
      <c r="CA1" s="745"/>
      <c r="CB1" s="745"/>
      <c r="CC1" s="745"/>
      <c r="CD1" s="745"/>
      <c r="CE1" s="745"/>
      <c r="CF1" s="745"/>
      <c r="CG1" s="745"/>
      <c r="CH1" s="745"/>
      <c r="CI1" s="736" t="s">
        <v>890</v>
      </c>
      <c r="CJ1" s="737"/>
      <c r="CK1" s="737"/>
      <c r="CL1" s="737"/>
      <c r="CM1" s="737"/>
      <c r="CN1" s="737"/>
      <c r="CO1" s="737"/>
      <c r="CP1" s="737"/>
      <c r="CQ1" s="737"/>
      <c r="CR1" s="737"/>
      <c r="CS1" s="737"/>
      <c r="CT1" s="737"/>
      <c r="CU1" s="737"/>
      <c r="CV1" s="737"/>
      <c r="CW1" s="737"/>
      <c r="CX1" s="737"/>
      <c r="CY1" s="738"/>
    </row>
    <row r="2" spans="1:103" ht="15" thickBot="1" x14ac:dyDescent="0.4">
      <c r="A2" s="497"/>
      <c r="B2" s="498"/>
      <c r="E2" s="501" t="s">
        <v>310</v>
      </c>
      <c r="F2" s="502" t="s">
        <v>311</v>
      </c>
      <c r="G2" s="501" t="s">
        <v>310</v>
      </c>
      <c r="H2" s="502" t="s">
        <v>311</v>
      </c>
      <c r="I2" s="501" t="s">
        <v>310</v>
      </c>
      <c r="J2" s="502" t="s">
        <v>311</v>
      </c>
      <c r="K2" s="501" t="s">
        <v>310</v>
      </c>
      <c r="L2" s="502" t="s">
        <v>311</v>
      </c>
      <c r="M2" s="501" t="s">
        <v>310</v>
      </c>
      <c r="N2" s="502" t="s">
        <v>311</v>
      </c>
      <c r="O2" s="501" t="s">
        <v>310</v>
      </c>
      <c r="P2" s="502" t="s">
        <v>311</v>
      </c>
      <c r="Q2" s="501" t="s">
        <v>310</v>
      </c>
      <c r="R2" s="503" t="s">
        <v>311</v>
      </c>
      <c r="S2" s="504"/>
      <c r="T2" s="505"/>
      <c r="U2" s="506"/>
      <c r="V2" s="501" t="s">
        <v>310</v>
      </c>
      <c r="W2" s="502" t="s">
        <v>311</v>
      </c>
      <c r="X2" s="501" t="s">
        <v>310</v>
      </c>
      <c r="Y2" s="502" t="s">
        <v>311</v>
      </c>
      <c r="Z2" s="501" t="s">
        <v>310</v>
      </c>
      <c r="AA2" s="502" t="s">
        <v>311</v>
      </c>
      <c r="AB2" s="501" t="s">
        <v>310</v>
      </c>
      <c r="AC2" s="502" t="s">
        <v>311</v>
      </c>
      <c r="AD2" s="501" t="s">
        <v>310</v>
      </c>
      <c r="AE2" s="502" t="s">
        <v>311</v>
      </c>
      <c r="AF2" s="501" t="s">
        <v>310</v>
      </c>
      <c r="AG2" s="502" t="s">
        <v>311</v>
      </c>
      <c r="AH2" s="501" t="s">
        <v>310</v>
      </c>
      <c r="AI2" s="507" t="s">
        <v>311</v>
      </c>
      <c r="AJ2" s="504"/>
      <c r="AK2" s="505"/>
      <c r="AL2" s="506"/>
      <c r="AM2" s="501" t="s">
        <v>310</v>
      </c>
      <c r="AN2" s="502" t="s">
        <v>311</v>
      </c>
      <c r="AO2" s="501" t="s">
        <v>310</v>
      </c>
      <c r="AP2" s="502" t="s">
        <v>311</v>
      </c>
      <c r="AQ2" s="501" t="s">
        <v>310</v>
      </c>
      <c r="AR2" s="502" t="s">
        <v>311</v>
      </c>
      <c r="AS2" s="501" t="s">
        <v>310</v>
      </c>
      <c r="AT2" s="502" t="s">
        <v>311</v>
      </c>
      <c r="AU2" s="501" t="s">
        <v>310</v>
      </c>
      <c r="AV2" s="502" t="s">
        <v>311</v>
      </c>
      <c r="AW2" s="501" t="s">
        <v>310</v>
      </c>
      <c r="AX2" s="502" t="s">
        <v>311</v>
      </c>
      <c r="AY2" s="501" t="s">
        <v>310</v>
      </c>
      <c r="AZ2" s="507" t="s">
        <v>311</v>
      </c>
      <c r="BA2" s="504"/>
      <c r="BB2" s="505"/>
      <c r="BC2" s="506"/>
      <c r="BD2" s="501" t="s">
        <v>310</v>
      </c>
      <c r="BE2" s="502" t="s">
        <v>311</v>
      </c>
      <c r="BF2" s="501" t="s">
        <v>310</v>
      </c>
      <c r="BG2" s="502" t="s">
        <v>311</v>
      </c>
      <c r="BH2" s="501" t="s">
        <v>310</v>
      </c>
      <c r="BI2" s="502" t="s">
        <v>311</v>
      </c>
      <c r="BJ2" s="501" t="s">
        <v>310</v>
      </c>
      <c r="BK2" s="502" t="s">
        <v>311</v>
      </c>
      <c r="BL2" s="501" t="s">
        <v>310</v>
      </c>
      <c r="BM2" s="502" t="s">
        <v>311</v>
      </c>
      <c r="BN2" s="501" t="s">
        <v>310</v>
      </c>
      <c r="BO2" s="502" t="s">
        <v>311</v>
      </c>
      <c r="BP2" s="501" t="s">
        <v>310</v>
      </c>
      <c r="BQ2" s="507" t="s">
        <v>311</v>
      </c>
      <c r="BR2" s="504"/>
      <c r="BS2" s="505"/>
      <c r="BT2" s="506"/>
      <c r="BU2" s="501" t="s">
        <v>310</v>
      </c>
      <c r="BV2" s="502" t="s">
        <v>311</v>
      </c>
      <c r="BW2" s="501" t="s">
        <v>310</v>
      </c>
      <c r="BX2" s="502" t="s">
        <v>311</v>
      </c>
      <c r="BY2" s="501" t="s">
        <v>310</v>
      </c>
      <c r="BZ2" s="502" t="s">
        <v>311</v>
      </c>
      <c r="CA2" s="501" t="s">
        <v>310</v>
      </c>
      <c r="CB2" s="502" t="s">
        <v>311</v>
      </c>
      <c r="CC2" s="501" t="s">
        <v>310</v>
      </c>
      <c r="CD2" s="502" t="s">
        <v>311</v>
      </c>
      <c r="CE2" s="501" t="s">
        <v>310</v>
      </c>
      <c r="CF2" s="502" t="s">
        <v>311</v>
      </c>
      <c r="CG2" s="501" t="s">
        <v>310</v>
      </c>
      <c r="CH2" s="507" t="s">
        <v>311</v>
      </c>
      <c r="CI2" s="504"/>
      <c r="CJ2" s="505"/>
      <c r="CK2" s="506"/>
      <c r="CL2" s="501" t="s">
        <v>310</v>
      </c>
      <c r="CM2" s="502" t="s">
        <v>311</v>
      </c>
      <c r="CN2" s="501" t="s">
        <v>310</v>
      </c>
      <c r="CO2" s="502" t="s">
        <v>311</v>
      </c>
      <c r="CP2" s="501" t="s">
        <v>310</v>
      </c>
      <c r="CQ2" s="502" t="s">
        <v>311</v>
      </c>
      <c r="CR2" s="501" t="s">
        <v>310</v>
      </c>
      <c r="CS2" s="502" t="s">
        <v>311</v>
      </c>
      <c r="CT2" s="501" t="s">
        <v>310</v>
      </c>
      <c r="CU2" s="502" t="s">
        <v>311</v>
      </c>
      <c r="CV2" s="501" t="s">
        <v>310</v>
      </c>
      <c r="CW2" s="502" t="s">
        <v>311</v>
      </c>
      <c r="CX2" s="501" t="s">
        <v>310</v>
      </c>
      <c r="CY2" s="507" t="s">
        <v>311</v>
      </c>
    </row>
    <row r="3" spans="1:103" ht="15" thickBot="1" x14ac:dyDescent="0.4">
      <c r="B3" s="509" t="s">
        <v>858</v>
      </c>
      <c r="C3" s="510"/>
      <c r="D3" s="511"/>
      <c r="E3" s="512" t="s">
        <v>438</v>
      </c>
      <c r="F3" s="513" t="s">
        <v>438</v>
      </c>
      <c r="G3" s="512" t="s">
        <v>438</v>
      </c>
      <c r="H3" s="513" t="s">
        <v>438</v>
      </c>
      <c r="I3" s="512" t="s">
        <v>438</v>
      </c>
      <c r="J3" s="513" t="s">
        <v>438</v>
      </c>
      <c r="K3" s="512" t="s">
        <v>438</v>
      </c>
      <c r="L3" s="513" t="s">
        <v>438</v>
      </c>
      <c r="M3" s="512" t="s">
        <v>438</v>
      </c>
      <c r="N3" s="513" t="s">
        <v>438</v>
      </c>
      <c r="O3" s="512" t="s">
        <v>438</v>
      </c>
      <c r="P3" s="513" t="s">
        <v>438</v>
      </c>
      <c r="Q3" s="512" t="s">
        <v>438</v>
      </c>
      <c r="R3" s="514" t="s">
        <v>438</v>
      </c>
      <c r="V3" s="512" t="s">
        <v>438</v>
      </c>
      <c r="W3" s="513" t="s">
        <v>438</v>
      </c>
      <c r="X3" s="512" t="s">
        <v>438</v>
      </c>
      <c r="Y3" s="513" t="s">
        <v>438</v>
      </c>
      <c r="Z3" s="512" t="s">
        <v>438</v>
      </c>
      <c r="AA3" s="513" t="s">
        <v>438</v>
      </c>
      <c r="AB3" s="512" t="s">
        <v>438</v>
      </c>
      <c r="AC3" s="513" t="s">
        <v>438</v>
      </c>
      <c r="AD3" s="512" t="s">
        <v>438</v>
      </c>
      <c r="AE3" s="513" t="s">
        <v>438</v>
      </c>
      <c r="AF3" s="512" t="s">
        <v>438</v>
      </c>
      <c r="AG3" s="513" t="s">
        <v>438</v>
      </c>
      <c r="AH3" s="512" t="s">
        <v>438</v>
      </c>
      <c r="AI3" s="516" t="s">
        <v>438</v>
      </c>
      <c r="AJ3" s="504"/>
      <c r="AK3" s="505"/>
      <c r="AL3" s="506"/>
      <c r="AM3" s="512" t="s">
        <v>438</v>
      </c>
      <c r="AN3" s="513" t="s">
        <v>438</v>
      </c>
      <c r="AO3" s="512" t="s">
        <v>438</v>
      </c>
      <c r="AP3" s="513" t="s">
        <v>438</v>
      </c>
      <c r="AQ3" s="512" t="s">
        <v>438</v>
      </c>
      <c r="AR3" s="513" t="s">
        <v>438</v>
      </c>
      <c r="AS3" s="512" t="s">
        <v>438</v>
      </c>
      <c r="AT3" s="513" t="s">
        <v>438</v>
      </c>
      <c r="AU3" s="512" t="s">
        <v>438</v>
      </c>
      <c r="AV3" s="513" t="s">
        <v>438</v>
      </c>
      <c r="AW3" s="512" t="s">
        <v>438</v>
      </c>
      <c r="AX3" s="513" t="s">
        <v>438</v>
      </c>
      <c r="AY3" s="512" t="s">
        <v>438</v>
      </c>
      <c r="AZ3" s="516" t="s">
        <v>438</v>
      </c>
      <c r="BA3" s="504"/>
      <c r="BB3" s="505"/>
      <c r="BC3" s="506"/>
      <c r="BD3" s="512" t="s">
        <v>438</v>
      </c>
      <c r="BE3" s="513" t="s">
        <v>438</v>
      </c>
      <c r="BF3" s="512" t="s">
        <v>438</v>
      </c>
      <c r="BG3" s="513" t="s">
        <v>438</v>
      </c>
      <c r="BH3" s="512" t="s">
        <v>438</v>
      </c>
      <c r="BI3" s="513" t="s">
        <v>438</v>
      </c>
      <c r="BJ3" s="512" t="s">
        <v>438</v>
      </c>
      <c r="BK3" s="513" t="s">
        <v>438</v>
      </c>
      <c r="BL3" s="512" t="s">
        <v>438</v>
      </c>
      <c r="BM3" s="513" t="s">
        <v>438</v>
      </c>
      <c r="BN3" s="512" t="s">
        <v>438</v>
      </c>
      <c r="BO3" s="513" t="s">
        <v>438</v>
      </c>
      <c r="BP3" s="512" t="s">
        <v>438</v>
      </c>
      <c r="BQ3" s="516" t="s">
        <v>438</v>
      </c>
      <c r="BR3" s="504"/>
      <c r="BS3" s="505"/>
      <c r="BT3" s="506"/>
      <c r="BU3" s="512" t="s">
        <v>438</v>
      </c>
      <c r="BV3" s="513" t="s">
        <v>438</v>
      </c>
      <c r="BW3" s="512" t="s">
        <v>438</v>
      </c>
      <c r="BX3" s="513" t="s">
        <v>438</v>
      </c>
      <c r="BY3" s="512" t="s">
        <v>438</v>
      </c>
      <c r="BZ3" s="513" t="s">
        <v>438</v>
      </c>
      <c r="CA3" s="512" t="s">
        <v>438</v>
      </c>
      <c r="CB3" s="513" t="s">
        <v>438</v>
      </c>
      <c r="CC3" s="512" t="s">
        <v>438</v>
      </c>
      <c r="CD3" s="513" t="s">
        <v>438</v>
      </c>
      <c r="CE3" s="512" t="s">
        <v>438</v>
      </c>
      <c r="CF3" s="513" t="s">
        <v>438</v>
      </c>
      <c r="CG3" s="512" t="s">
        <v>438</v>
      </c>
      <c r="CH3" s="516" t="s">
        <v>438</v>
      </c>
      <c r="CI3" s="504"/>
      <c r="CJ3" s="505"/>
      <c r="CK3" s="506"/>
      <c r="CL3" s="512" t="s">
        <v>438</v>
      </c>
      <c r="CM3" s="513" t="s">
        <v>438</v>
      </c>
      <c r="CN3" s="512" t="s">
        <v>438</v>
      </c>
      <c r="CO3" s="513" t="s">
        <v>438</v>
      </c>
      <c r="CP3" s="512" t="s">
        <v>438</v>
      </c>
      <c r="CQ3" s="513" t="s">
        <v>438</v>
      </c>
      <c r="CR3" s="512" t="s">
        <v>438</v>
      </c>
      <c r="CS3" s="513" t="s">
        <v>438</v>
      </c>
      <c r="CT3" s="512" t="s">
        <v>438</v>
      </c>
      <c r="CU3" s="513" t="s">
        <v>438</v>
      </c>
      <c r="CV3" s="512" t="s">
        <v>438</v>
      </c>
      <c r="CW3" s="513" t="s">
        <v>438</v>
      </c>
      <c r="CX3" s="512" t="s">
        <v>438</v>
      </c>
      <c r="CY3" s="516" t="s">
        <v>438</v>
      </c>
    </row>
    <row r="4" spans="1:103" x14ac:dyDescent="0.35">
      <c r="A4" s="508" t="s">
        <v>857</v>
      </c>
      <c r="B4" s="517" t="s">
        <v>863</v>
      </c>
      <c r="C4" s="499" t="s">
        <v>310</v>
      </c>
      <c r="D4" s="500" t="s">
        <v>311</v>
      </c>
      <c r="E4" s="518" t="s">
        <v>36</v>
      </c>
      <c r="F4" s="519" t="s">
        <v>36</v>
      </c>
      <c r="G4" s="518" t="s">
        <v>37</v>
      </c>
      <c r="H4" s="519" t="s">
        <v>37</v>
      </c>
      <c r="I4" s="518" t="s">
        <v>38</v>
      </c>
      <c r="J4" s="519" t="s">
        <v>38</v>
      </c>
      <c r="K4" s="518" t="s">
        <v>39</v>
      </c>
      <c r="L4" s="519" t="s">
        <v>39</v>
      </c>
      <c r="M4" s="518" t="s">
        <v>40</v>
      </c>
      <c r="N4" s="519" t="s">
        <v>40</v>
      </c>
      <c r="O4" s="518" t="s">
        <v>41</v>
      </c>
      <c r="P4" s="519" t="s">
        <v>41</v>
      </c>
      <c r="Q4" s="518" t="s">
        <v>42</v>
      </c>
      <c r="R4" s="520" t="s">
        <v>42</v>
      </c>
      <c r="S4" s="515" t="s">
        <v>26</v>
      </c>
      <c r="T4" s="510" t="s">
        <v>318</v>
      </c>
      <c r="U4" s="511" t="s">
        <v>319</v>
      </c>
      <c r="V4" s="518" t="s">
        <v>36</v>
      </c>
      <c r="W4" s="519" t="s">
        <v>36</v>
      </c>
      <c r="X4" s="518" t="s">
        <v>37</v>
      </c>
      <c r="Y4" s="519" t="s">
        <v>37</v>
      </c>
      <c r="Z4" s="518" t="s">
        <v>38</v>
      </c>
      <c r="AA4" s="519" t="s">
        <v>38</v>
      </c>
      <c r="AB4" s="518" t="s">
        <v>39</v>
      </c>
      <c r="AC4" s="519" t="s">
        <v>39</v>
      </c>
      <c r="AD4" s="518" t="s">
        <v>40</v>
      </c>
      <c r="AE4" s="519" t="s">
        <v>40</v>
      </c>
      <c r="AF4" s="518" t="s">
        <v>41</v>
      </c>
      <c r="AG4" s="519" t="s">
        <v>41</v>
      </c>
      <c r="AH4" s="518" t="s">
        <v>42</v>
      </c>
      <c r="AI4" s="521" t="s">
        <v>42</v>
      </c>
      <c r="AJ4" s="515" t="s">
        <v>749</v>
      </c>
      <c r="AK4" s="510" t="s">
        <v>364</v>
      </c>
      <c r="AL4" s="511" t="s">
        <v>365</v>
      </c>
      <c r="AM4" s="518" t="s">
        <v>36</v>
      </c>
      <c r="AN4" s="519" t="s">
        <v>36</v>
      </c>
      <c r="AO4" s="518" t="s">
        <v>37</v>
      </c>
      <c r="AP4" s="519" t="s">
        <v>37</v>
      </c>
      <c r="AQ4" s="518" t="s">
        <v>38</v>
      </c>
      <c r="AR4" s="519" t="s">
        <v>38</v>
      </c>
      <c r="AS4" s="518" t="s">
        <v>39</v>
      </c>
      <c r="AT4" s="519" t="s">
        <v>39</v>
      </c>
      <c r="AU4" s="518" t="s">
        <v>40</v>
      </c>
      <c r="AV4" s="519" t="s">
        <v>40</v>
      </c>
      <c r="AW4" s="518" t="s">
        <v>41</v>
      </c>
      <c r="AX4" s="519" t="s">
        <v>41</v>
      </c>
      <c r="AY4" s="518" t="s">
        <v>42</v>
      </c>
      <c r="AZ4" s="521" t="s">
        <v>42</v>
      </c>
      <c r="BA4" s="515" t="s">
        <v>855</v>
      </c>
      <c r="BB4" s="510" t="s">
        <v>859</v>
      </c>
      <c r="BC4" s="511" t="s">
        <v>860</v>
      </c>
      <c r="BD4" s="518" t="s">
        <v>36</v>
      </c>
      <c r="BE4" s="519" t="s">
        <v>36</v>
      </c>
      <c r="BF4" s="518" t="s">
        <v>37</v>
      </c>
      <c r="BG4" s="519" t="s">
        <v>37</v>
      </c>
      <c r="BH4" s="518" t="s">
        <v>38</v>
      </c>
      <c r="BI4" s="519" t="s">
        <v>38</v>
      </c>
      <c r="BJ4" s="518" t="s">
        <v>39</v>
      </c>
      <c r="BK4" s="519" t="s">
        <v>39</v>
      </c>
      <c r="BL4" s="518" t="s">
        <v>40</v>
      </c>
      <c r="BM4" s="519" t="s">
        <v>40</v>
      </c>
      <c r="BN4" s="518" t="s">
        <v>41</v>
      </c>
      <c r="BO4" s="519" t="s">
        <v>41</v>
      </c>
      <c r="BP4" s="518" t="s">
        <v>42</v>
      </c>
      <c r="BQ4" s="521" t="s">
        <v>42</v>
      </c>
      <c r="BR4" s="515" t="s">
        <v>856</v>
      </c>
      <c r="BS4" s="510" t="s">
        <v>861</v>
      </c>
      <c r="BT4" s="511" t="s">
        <v>862</v>
      </c>
      <c r="BU4" s="518" t="s">
        <v>36</v>
      </c>
      <c r="BV4" s="519" t="s">
        <v>36</v>
      </c>
      <c r="BW4" s="518" t="s">
        <v>37</v>
      </c>
      <c r="BX4" s="519" t="s">
        <v>37</v>
      </c>
      <c r="BY4" s="518" t="s">
        <v>38</v>
      </c>
      <c r="BZ4" s="519" t="s">
        <v>38</v>
      </c>
      <c r="CA4" s="518" t="s">
        <v>39</v>
      </c>
      <c r="CB4" s="519" t="s">
        <v>39</v>
      </c>
      <c r="CC4" s="518" t="s">
        <v>40</v>
      </c>
      <c r="CD4" s="519" t="s">
        <v>40</v>
      </c>
      <c r="CE4" s="518" t="s">
        <v>41</v>
      </c>
      <c r="CF4" s="519" t="s">
        <v>41</v>
      </c>
      <c r="CG4" s="518" t="s">
        <v>42</v>
      </c>
      <c r="CH4" s="521" t="s">
        <v>42</v>
      </c>
      <c r="CI4" s="515" t="s">
        <v>890</v>
      </c>
      <c r="CJ4" s="510" t="s">
        <v>891</v>
      </c>
      <c r="CK4" s="511" t="s">
        <v>892</v>
      </c>
      <c r="CL4" s="518" t="s">
        <v>36</v>
      </c>
      <c r="CM4" s="519" t="s">
        <v>36</v>
      </c>
      <c r="CN4" s="518" t="s">
        <v>37</v>
      </c>
      <c r="CO4" s="519" t="s">
        <v>37</v>
      </c>
      <c r="CP4" s="518" t="s">
        <v>38</v>
      </c>
      <c r="CQ4" s="519" t="s">
        <v>38</v>
      </c>
      <c r="CR4" s="518" t="s">
        <v>39</v>
      </c>
      <c r="CS4" s="519" t="s">
        <v>39</v>
      </c>
      <c r="CT4" s="518" t="s">
        <v>40</v>
      </c>
      <c r="CU4" s="519" t="s">
        <v>40</v>
      </c>
      <c r="CV4" s="518" t="s">
        <v>41</v>
      </c>
      <c r="CW4" s="519" t="s">
        <v>41</v>
      </c>
      <c r="CX4" s="518" t="s">
        <v>42</v>
      </c>
      <c r="CY4" s="521" t="s">
        <v>42</v>
      </c>
    </row>
    <row r="5" spans="1:103" x14ac:dyDescent="0.35">
      <c r="A5" s="508" t="s">
        <v>211</v>
      </c>
      <c r="B5" s="522">
        <f>C5+D5</f>
        <v>2083</v>
      </c>
      <c r="C5" s="693">
        <v>1113</v>
      </c>
      <c r="D5" s="693">
        <v>970</v>
      </c>
      <c r="E5" s="525">
        <v>60</v>
      </c>
      <c r="F5" s="526">
        <v>67</v>
      </c>
      <c r="G5" s="525">
        <v>79</v>
      </c>
      <c r="H5" s="526">
        <v>83</v>
      </c>
      <c r="I5" s="525">
        <v>162</v>
      </c>
      <c r="J5" s="526">
        <v>105</v>
      </c>
      <c r="K5" s="525">
        <v>143</v>
      </c>
      <c r="L5" s="526">
        <v>135</v>
      </c>
      <c r="M5" s="525">
        <v>237</v>
      </c>
      <c r="N5" s="526">
        <v>213</v>
      </c>
      <c r="O5" s="525">
        <v>259</v>
      </c>
      <c r="P5" s="526">
        <v>236</v>
      </c>
      <c r="Q5" s="525">
        <v>162</v>
      </c>
      <c r="R5" s="527">
        <v>123</v>
      </c>
      <c r="S5" s="528">
        <f>T5+U5</f>
        <v>303</v>
      </c>
      <c r="T5" s="523">
        <v>109</v>
      </c>
      <c r="U5" s="524">
        <v>194</v>
      </c>
      <c r="V5" s="529">
        <v>9</v>
      </c>
      <c r="W5" s="530">
        <v>12</v>
      </c>
      <c r="X5" s="529">
        <v>6</v>
      </c>
      <c r="Y5" s="530">
        <v>5</v>
      </c>
      <c r="Z5" s="529">
        <v>7</v>
      </c>
      <c r="AA5" s="530">
        <v>19</v>
      </c>
      <c r="AB5" s="529">
        <v>19</v>
      </c>
      <c r="AC5" s="530">
        <v>30</v>
      </c>
      <c r="AD5" s="529">
        <v>26</v>
      </c>
      <c r="AE5" s="530">
        <v>48</v>
      </c>
      <c r="AF5" s="529">
        <v>37</v>
      </c>
      <c r="AG5" s="530">
        <v>61</v>
      </c>
      <c r="AH5" s="529">
        <v>14</v>
      </c>
      <c r="AI5" s="531">
        <v>27</v>
      </c>
      <c r="AJ5" s="528">
        <f t="shared" ref="AJ5:AJ14" si="0">AK5+AL5</f>
        <v>380</v>
      </c>
      <c r="AK5" s="523">
        <v>141</v>
      </c>
      <c r="AL5" s="524">
        <v>239</v>
      </c>
      <c r="AM5" s="529">
        <v>14</v>
      </c>
      <c r="AN5" s="530">
        <v>16</v>
      </c>
      <c r="AO5" s="529">
        <v>10</v>
      </c>
      <c r="AP5" s="530">
        <v>10</v>
      </c>
      <c r="AQ5" s="529">
        <v>15</v>
      </c>
      <c r="AR5" s="530">
        <v>20</v>
      </c>
      <c r="AS5" s="529">
        <v>17</v>
      </c>
      <c r="AT5" s="530">
        <v>36</v>
      </c>
      <c r="AU5" s="529">
        <v>30</v>
      </c>
      <c r="AV5" s="530">
        <v>55</v>
      </c>
      <c r="AW5" s="529">
        <v>32</v>
      </c>
      <c r="AX5" s="530">
        <v>75</v>
      </c>
      <c r="AY5" s="529">
        <v>23</v>
      </c>
      <c r="AZ5" s="531">
        <v>25</v>
      </c>
      <c r="BA5" s="528">
        <f t="shared" ref="BA5:BA14" si="1">BB5+BC5</f>
        <v>38</v>
      </c>
      <c r="BB5" s="523">
        <v>17</v>
      </c>
      <c r="BC5" s="524">
        <v>21</v>
      </c>
      <c r="BD5" s="529">
        <v>3</v>
      </c>
      <c r="BE5" s="530">
        <v>2</v>
      </c>
      <c r="BF5" s="529">
        <v>3</v>
      </c>
      <c r="BG5" s="530">
        <v>4</v>
      </c>
      <c r="BH5" s="529">
        <v>3</v>
      </c>
      <c r="BI5" s="530">
        <v>2</v>
      </c>
      <c r="BJ5" s="529">
        <v>2</v>
      </c>
      <c r="BK5" s="530">
        <v>5</v>
      </c>
      <c r="BL5" s="529">
        <v>4</v>
      </c>
      <c r="BM5" s="530">
        <v>6</v>
      </c>
      <c r="BN5" s="529">
        <v>1</v>
      </c>
      <c r="BO5" s="530">
        <v>1</v>
      </c>
      <c r="BP5" s="529">
        <v>0</v>
      </c>
      <c r="BQ5" s="531">
        <v>1</v>
      </c>
      <c r="BR5" s="528">
        <f t="shared" ref="BR5:BR14" si="2">BS5+BT5</f>
        <v>28</v>
      </c>
      <c r="BS5" s="523">
        <v>11</v>
      </c>
      <c r="BT5" s="524">
        <v>17</v>
      </c>
      <c r="BU5" s="529">
        <v>1</v>
      </c>
      <c r="BV5" s="530">
        <v>1</v>
      </c>
      <c r="BW5" s="529">
        <v>2</v>
      </c>
      <c r="BX5" s="530">
        <v>1</v>
      </c>
      <c r="BY5" s="529">
        <v>0</v>
      </c>
      <c r="BZ5" s="530">
        <v>1</v>
      </c>
      <c r="CA5" s="529">
        <v>1</v>
      </c>
      <c r="CB5" s="530">
        <v>4</v>
      </c>
      <c r="CC5" s="529">
        <v>2</v>
      </c>
      <c r="CD5" s="530">
        <v>2</v>
      </c>
      <c r="CE5" s="529">
        <v>4</v>
      </c>
      <c r="CF5" s="530">
        <v>4</v>
      </c>
      <c r="CG5" s="529">
        <v>1</v>
      </c>
      <c r="CH5" s="531">
        <v>4</v>
      </c>
      <c r="CI5" s="528">
        <f t="shared" ref="CI5:CI14" si="3">CJ5+CK5</f>
        <v>24</v>
      </c>
      <c r="CJ5" s="523">
        <v>8</v>
      </c>
      <c r="CK5" s="524">
        <v>16</v>
      </c>
      <c r="CL5" s="529">
        <v>0</v>
      </c>
      <c r="CM5" s="530">
        <v>0</v>
      </c>
      <c r="CN5" s="529">
        <v>0</v>
      </c>
      <c r="CO5" s="530">
        <v>0</v>
      </c>
      <c r="CP5" s="529">
        <v>0</v>
      </c>
      <c r="CQ5" s="530">
        <v>0</v>
      </c>
      <c r="CR5" s="529">
        <v>0</v>
      </c>
      <c r="CS5" s="530">
        <v>2</v>
      </c>
      <c r="CT5" s="529">
        <v>3</v>
      </c>
      <c r="CU5" s="530">
        <v>6</v>
      </c>
      <c r="CV5" s="529">
        <v>3</v>
      </c>
      <c r="CW5" s="530">
        <v>3</v>
      </c>
      <c r="CX5" s="529">
        <v>2</v>
      </c>
      <c r="CY5" s="531">
        <v>4</v>
      </c>
    </row>
    <row r="6" spans="1:103" x14ac:dyDescent="0.35">
      <c r="A6" s="508" t="s">
        <v>215</v>
      </c>
      <c r="B6" s="522">
        <f t="shared" ref="B6:B14" si="4">C6+D6</f>
        <v>2107</v>
      </c>
      <c r="C6" s="693">
        <v>1085</v>
      </c>
      <c r="D6" s="693">
        <v>1022</v>
      </c>
      <c r="E6" s="532">
        <v>72</v>
      </c>
      <c r="F6" s="533">
        <v>66</v>
      </c>
      <c r="G6" s="532">
        <v>75</v>
      </c>
      <c r="H6" s="533">
        <v>90</v>
      </c>
      <c r="I6" s="532">
        <v>120</v>
      </c>
      <c r="J6" s="533">
        <v>103</v>
      </c>
      <c r="K6" s="532">
        <v>144</v>
      </c>
      <c r="L6" s="533">
        <v>162</v>
      </c>
      <c r="M6" s="532">
        <v>243</v>
      </c>
      <c r="N6" s="533">
        <v>213</v>
      </c>
      <c r="O6" s="532">
        <v>243</v>
      </c>
      <c r="P6" s="533">
        <v>200</v>
      </c>
      <c r="Q6" s="532">
        <v>149</v>
      </c>
      <c r="R6" s="534">
        <v>105</v>
      </c>
      <c r="S6" s="528">
        <f t="shared" ref="S6:S14" si="5">T6+U6</f>
        <v>354</v>
      </c>
      <c r="T6" s="523">
        <v>129</v>
      </c>
      <c r="U6" s="524">
        <v>225</v>
      </c>
      <c r="V6" s="535">
        <v>1</v>
      </c>
      <c r="W6" s="536">
        <v>4</v>
      </c>
      <c r="X6" s="535">
        <v>9</v>
      </c>
      <c r="Y6" s="536">
        <v>9</v>
      </c>
      <c r="Z6" s="535">
        <v>18</v>
      </c>
      <c r="AA6" s="536">
        <v>18</v>
      </c>
      <c r="AB6" s="535">
        <v>16</v>
      </c>
      <c r="AC6" s="536">
        <v>40</v>
      </c>
      <c r="AD6" s="535">
        <v>38</v>
      </c>
      <c r="AE6" s="536">
        <v>73</v>
      </c>
      <c r="AF6" s="535">
        <v>33</v>
      </c>
      <c r="AG6" s="536">
        <v>55</v>
      </c>
      <c r="AH6" s="535">
        <v>13</v>
      </c>
      <c r="AI6" s="537">
        <v>21</v>
      </c>
      <c r="AJ6" s="528">
        <f t="shared" si="0"/>
        <v>405</v>
      </c>
      <c r="AK6" s="523">
        <v>158</v>
      </c>
      <c r="AL6" s="524">
        <v>247</v>
      </c>
      <c r="AM6" s="535">
        <v>13</v>
      </c>
      <c r="AN6" s="536">
        <v>16</v>
      </c>
      <c r="AO6" s="535">
        <v>7</v>
      </c>
      <c r="AP6" s="536">
        <v>15</v>
      </c>
      <c r="AQ6" s="535">
        <v>17</v>
      </c>
      <c r="AR6" s="536">
        <v>20</v>
      </c>
      <c r="AS6" s="535">
        <v>17</v>
      </c>
      <c r="AT6" s="536">
        <v>39</v>
      </c>
      <c r="AU6" s="535">
        <v>49</v>
      </c>
      <c r="AV6" s="536">
        <v>74</v>
      </c>
      <c r="AW6" s="535">
        <v>35</v>
      </c>
      <c r="AX6" s="536">
        <v>52</v>
      </c>
      <c r="AY6" s="535">
        <v>15</v>
      </c>
      <c r="AZ6" s="537">
        <v>24</v>
      </c>
      <c r="BA6" s="528">
        <f t="shared" si="1"/>
        <v>36</v>
      </c>
      <c r="BB6" s="523">
        <v>19</v>
      </c>
      <c r="BC6" s="524">
        <v>17</v>
      </c>
      <c r="BD6" s="535">
        <v>5</v>
      </c>
      <c r="BE6" s="536">
        <v>3</v>
      </c>
      <c r="BF6" s="535">
        <v>3</v>
      </c>
      <c r="BG6" s="536">
        <v>3</v>
      </c>
      <c r="BH6" s="535">
        <v>0</v>
      </c>
      <c r="BI6" s="536">
        <v>2</v>
      </c>
      <c r="BJ6" s="535">
        <v>2</v>
      </c>
      <c r="BK6" s="536">
        <v>3</v>
      </c>
      <c r="BL6" s="535">
        <v>3</v>
      </c>
      <c r="BM6" s="536">
        <v>5</v>
      </c>
      <c r="BN6" s="535">
        <v>1</v>
      </c>
      <c r="BO6" s="536">
        <v>0</v>
      </c>
      <c r="BP6" s="535">
        <v>5</v>
      </c>
      <c r="BQ6" s="537">
        <v>1</v>
      </c>
      <c r="BR6" s="528">
        <f t="shared" si="2"/>
        <v>58</v>
      </c>
      <c r="BS6" s="523">
        <v>20</v>
      </c>
      <c r="BT6" s="524">
        <v>38</v>
      </c>
      <c r="BU6" s="535">
        <v>0</v>
      </c>
      <c r="BV6" s="536">
        <v>0</v>
      </c>
      <c r="BW6" s="535">
        <v>1</v>
      </c>
      <c r="BX6" s="536">
        <v>2</v>
      </c>
      <c r="BY6" s="535">
        <v>3</v>
      </c>
      <c r="BZ6" s="536">
        <v>3</v>
      </c>
      <c r="CA6" s="535">
        <v>1</v>
      </c>
      <c r="CB6" s="536">
        <v>4</v>
      </c>
      <c r="CC6" s="535">
        <v>6</v>
      </c>
      <c r="CD6" s="536">
        <v>15</v>
      </c>
      <c r="CE6" s="535">
        <v>5</v>
      </c>
      <c r="CF6" s="536">
        <v>10</v>
      </c>
      <c r="CG6" s="535">
        <v>3</v>
      </c>
      <c r="CH6" s="537">
        <v>3</v>
      </c>
      <c r="CI6" s="528">
        <f t="shared" si="3"/>
        <v>34</v>
      </c>
      <c r="CJ6" s="523">
        <v>10</v>
      </c>
      <c r="CK6" s="524">
        <v>24</v>
      </c>
      <c r="CL6" s="535">
        <v>0</v>
      </c>
      <c r="CM6" s="536">
        <v>0</v>
      </c>
      <c r="CN6" s="535">
        <v>1</v>
      </c>
      <c r="CO6" s="536">
        <v>0</v>
      </c>
      <c r="CP6" s="535">
        <v>1</v>
      </c>
      <c r="CQ6" s="536">
        <v>2</v>
      </c>
      <c r="CR6" s="535">
        <v>1</v>
      </c>
      <c r="CS6" s="536">
        <v>4</v>
      </c>
      <c r="CT6" s="535">
        <v>1</v>
      </c>
      <c r="CU6" s="536">
        <v>8</v>
      </c>
      <c r="CV6" s="535">
        <v>5</v>
      </c>
      <c r="CW6" s="536">
        <v>4</v>
      </c>
      <c r="CX6" s="535">
        <v>0</v>
      </c>
      <c r="CY6" s="537">
        <v>6</v>
      </c>
    </row>
    <row r="7" spans="1:103" x14ac:dyDescent="0.35">
      <c r="A7" s="508" t="s">
        <v>217</v>
      </c>
      <c r="B7" s="522">
        <f t="shared" si="4"/>
        <v>2212</v>
      </c>
      <c r="C7" s="693">
        <v>1165</v>
      </c>
      <c r="D7" s="693">
        <v>1047</v>
      </c>
      <c r="E7" s="532">
        <v>101</v>
      </c>
      <c r="F7" s="533">
        <v>98</v>
      </c>
      <c r="G7" s="532">
        <v>95</v>
      </c>
      <c r="H7" s="533">
        <v>102</v>
      </c>
      <c r="I7" s="532">
        <v>129</v>
      </c>
      <c r="J7" s="533">
        <v>102</v>
      </c>
      <c r="K7" s="532">
        <v>150</v>
      </c>
      <c r="L7" s="533">
        <v>142</v>
      </c>
      <c r="M7" s="532">
        <v>195</v>
      </c>
      <c r="N7" s="533">
        <v>196</v>
      </c>
      <c r="O7" s="532">
        <v>221</v>
      </c>
      <c r="P7" s="533">
        <v>208</v>
      </c>
      <c r="Q7" s="532">
        <v>134</v>
      </c>
      <c r="R7" s="534">
        <v>87</v>
      </c>
      <c r="S7" s="528">
        <f t="shared" si="5"/>
        <v>335</v>
      </c>
      <c r="T7" s="523">
        <v>128</v>
      </c>
      <c r="U7" s="524">
        <v>207</v>
      </c>
      <c r="V7" s="535">
        <v>6</v>
      </c>
      <c r="W7" s="536">
        <v>1</v>
      </c>
      <c r="X7" s="535">
        <v>7</v>
      </c>
      <c r="Y7" s="536">
        <v>12</v>
      </c>
      <c r="Z7" s="535">
        <v>10</v>
      </c>
      <c r="AA7" s="536">
        <v>15</v>
      </c>
      <c r="AB7" s="535">
        <v>21</v>
      </c>
      <c r="AC7" s="536">
        <v>39</v>
      </c>
      <c r="AD7" s="535">
        <v>31</v>
      </c>
      <c r="AE7" s="536">
        <v>54</v>
      </c>
      <c r="AF7" s="535">
        <v>38</v>
      </c>
      <c r="AG7" s="536">
        <v>53</v>
      </c>
      <c r="AH7" s="535">
        <v>12</v>
      </c>
      <c r="AI7" s="537">
        <v>28</v>
      </c>
      <c r="AJ7" s="528">
        <f t="shared" si="0"/>
        <v>400</v>
      </c>
      <c r="AK7" s="523">
        <v>173</v>
      </c>
      <c r="AL7" s="524">
        <v>227</v>
      </c>
      <c r="AM7" s="535">
        <v>38</v>
      </c>
      <c r="AN7" s="536">
        <v>22</v>
      </c>
      <c r="AO7" s="535">
        <v>13</v>
      </c>
      <c r="AP7" s="536">
        <v>18</v>
      </c>
      <c r="AQ7" s="535">
        <v>17</v>
      </c>
      <c r="AR7" s="536">
        <v>16</v>
      </c>
      <c r="AS7" s="535">
        <v>21</v>
      </c>
      <c r="AT7" s="536">
        <v>37</v>
      </c>
      <c r="AU7" s="535">
        <v>35</v>
      </c>
      <c r="AV7" s="536">
        <v>54</v>
      </c>
      <c r="AW7" s="535">
        <v>32</v>
      </c>
      <c r="AX7" s="536">
        <v>51</v>
      </c>
      <c r="AY7" s="535">
        <v>8</v>
      </c>
      <c r="AZ7" s="537">
        <v>23</v>
      </c>
      <c r="BA7" s="528">
        <f t="shared" si="1"/>
        <v>48</v>
      </c>
      <c r="BB7" s="523">
        <v>24</v>
      </c>
      <c r="BC7" s="524">
        <v>24</v>
      </c>
      <c r="BD7" s="535">
        <v>6</v>
      </c>
      <c r="BE7" s="536">
        <v>2</v>
      </c>
      <c r="BF7" s="535">
        <v>2</v>
      </c>
      <c r="BG7" s="536">
        <v>3</v>
      </c>
      <c r="BH7" s="535">
        <v>3</v>
      </c>
      <c r="BI7" s="536">
        <v>3</v>
      </c>
      <c r="BJ7" s="535">
        <v>2</v>
      </c>
      <c r="BK7" s="536">
        <v>5</v>
      </c>
      <c r="BL7" s="535">
        <v>1</v>
      </c>
      <c r="BM7" s="536">
        <v>5</v>
      </c>
      <c r="BN7" s="535">
        <v>5</v>
      </c>
      <c r="BO7" s="536">
        <v>5</v>
      </c>
      <c r="BP7" s="535">
        <v>3</v>
      </c>
      <c r="BQ7" s="537">
        <v>1</v>
      </c>
      <c r="BR7" s="528">
        <f t="shared" si="2"/>
        <v>35</v>
      </c>
      <c r="BS7" s="523">
        <v>13</v>
      </c>
      <c r="BT7" s="524">
        <v>22</v>
      </c>
      <c r="BU7" s="535">
        <v>0</v>
      </c>
      <c r="BV7" s="536">
        <v>0</v>
      </c>
      <c r="BW7" s="535">
        <v>0</v>
      </c>
      <c r="BX7" s="536">
        <v>2</v>
      </c>
      <c r="BY7" s="535">
        <v>1</v>
      </c>
      <c r="BZ7" s="536">
        <v>5</v>
      </c>
      <c r="CA7" s="535">
        <v>5</v>
      </c>
      <c r="CB7" s="536">
        <v>1</v>
      </c>
      <c r="CC7" s="535">
        <v>2</v>
      </c>
      <c r="CD7" s="536">
        <v>8</v>
      </c>
      <c r="CE7" s="535">
        <v>3</v>
      </c>
      <c r="CF7" s="536">
        <v>4</v>
      </c>
      <c r="CG7" s="535">
        <v>2</v>
      </c>
      <c r="CH7" s="537">
        <v>2</v>
      </c>
      <c r="CI7" s="528">
        <f t="shared" si="3"/>
        <v>43</v>
      </c>
      <c r="CJ7" s="523">
        <v>15</v>
      </c>
      <c r="CK7" s="524">
        <v>28</v>
      </c>
      <c r="CL7" s="535">
        <v>0</v>
      </c>
      <c r="CM7" s="536">
        <v>0</v>
      </c>
      <c r="CN7" s="535">
        <v>1</v>
      </c>
      <c r="CO7" s="536">
        <v>1</v>
      </c>
      <c r="CP7" s="535">
        <v>1</v>
      </c>
      <c r="CQ7" s="536">
        <v>3</v>
      </c>
      <c r="CR7" s="535">
        <v>2</v>
      </c>
      <c r="CS7" s="536">
        <v>3</v>
      </c>
      <c r="CT7" s="535">
        <v>3</v>
      </c>
      <c r="CU7" s="536">
        <v>7</v>
      </c>
      <c r="CV7" s="535">
        <v>6</v>
      </c>
      <c r="CW7" s="536">
        <v>9</v>
      </c>
      <c r="CX7" s="535">
        <v>1</v>
      </c>
      <c r="CY7" s="537">
        <v>5</v>
      </c>
    </row>
    <row r="8" spans="1:103" x14ac:dyDescent="0.35">
      <c r="A8" s="508" t="s">
        <v>216</v>
      </c>
      <c r="B8" s="522">
        <f t="shared" si="4"/>
        <v>2474</v>
      </c>
      <c r="C8" s="693">
        <v>1288</v>
      </c>
      <c r="D8" s="693">
        <v>1186</v>
      </c>
      <c r="E8" s="532">
        <v>125</v>
      </c>
      <c r="F8" s="533">
        <v>116</v>
      </c>
      <c r="G8" s="532">
        <v>92</v>
      </c>
      <c r="H8" s="533">
        <v>72</v>
      </c>
      <c r="I8" s="532">
        <v>102</v>
      </c>
      <c r="J8" s="533">
        <v>89</v>
      </c>
      <c r="K8" s="532">
        <v>155</v>
      </c>
      <c r="L8" s="533">
        <v>146</v>
      </c>
      <c r="M8" s="532">
        <v>234</v>
      </c>
      <c r="N8" s="533">
        <v>205</v>
      </c>
      <c r="O8" s="532">
        <v>212</v>
      </c>
      <c r="P8" s="533">
        <v>204</v>
      </c>
      <c r="Q8" s="532">
        <v>153</v>
      </c>
      <c r="R8" s="534">
        <v>103</v>
      </c>
      <c r="S8" s="528">
        <f t="shared" si="5"/>
        <v>310</v>
      </c>
      <c r="T8" s="523">
        <v>110</v>
      </c>
      <c r="U8" s="524">
        <v>200</v>
      </c>
      <c r="V8" s="535">
        <v>2</v>
      </c>
      <c r="W8" s="536">
        <v>5</v>
      </c>
      <c r="X8" s="535">
        <v>8</v>
      </c>
      <c r="Y8" s="536">
        <v>7</v>
      </c>
      <c r="Z8" s="535">
        <v>5</v>
      </c>
      <c r="AA8" s="536">
        <v>23</v>
      </c>
      <c r="AB8" s="535">
        <v>15</v>
      </c>
      <c r="AC8" s="536">
        <v>45</v>
      </c>
      <c r="AD8" s="535">
        <v>36</v>
      </c>
      <c r="AE8" s="536">
        <v>48</v>
      </c>
      <c r="AF8" s="535">
        <v>36</v>
      </c>
      <c r="AG8" s="536">
        <v>47</v>
      </c>
      <c r="AH8" s="535">
        <v>6</v>
      </c>
      <c r="AI8" s="537">
        <v>22</v>
      </c>
      <c r="AJ8" s="528">
        <f t="shared" si="0"/>
        <v>387</v>
      </c>
      <c r="AK8" s="523">
        <v>169</v>
      </c>
      <c r="AL8" s="524">
        <v>218</v>
      </c>
      <c r="AM8" s="535">
        <v>28</v>
      </c>
      <c r="AN8" s="536">
        <v>24</v>
      </c>
      <c r="AO8" s="535">
        <v>20</v>
      </c>
      <c r="AP8" s="536">
        <v>15</v>
      </c>
      <c r="AQ8" s="535">
        <v>12</v>
      </c>
      <c r="AR8" s="536">
        <v>16</v>
      </c>
      <c r="AS8" s="535">
        <v>14</v>
      </c>
      <c r="AT8" s="536">
        <v>41</v>
      </c>
      <c r="AU8" s="535">
        <v>37</v>
      </c>
      <c r="AV8" s="536">
        <v>50</v>
      </c>
      <c r="AW8" s="535">
        <v>37</v>
      </c>
      <c r="AX8" s="536">
        <v>45</v>
      </c>
      <c r="AY8" s="535">
        <v>18</v>
      </c>
      <c r="AZ8" s="537">
        <v>23</v>
      </c>
      <c r="BA8" s="528">
        <f t="shared" si="1"/>
        <v>42</v>
      </c>
      <c r="BB8" s="523">
        <v>26</v>
      </c>
      <c r="BC8" s="524">
        <v>16</v>
      </c>
      <c r="BD8" s="535">
        <v>8</v>
      </c>
      <c r="BE8" s="536">
        <v>4</v>
      </c>
      <c r="BF8" s="535">
        <v>1</v>
      </c>
      <c r="BG8" s="536">
        <v>3</v>
      </c>
      <c r="BH8" s="535">
        <v>4</v>
      </c>
      <c r="BI8" s="536">
        <v>2</v>
      </c>
      <c r="BJ8" s="535">
        <v>1</v>
      </c>
      <c r="BK8" s="536">
        <v>2</v>
      </c>
      <c r="BL8" s="535">
        <v>5</v>
      </c>
      <c r="BM8" s="536">
        <v>4</v>
      </c>
      <c r="BN8" s="535">
        <v>5</v>
      </c>
      <c r="BO8" s="536">
        <v>0</v>
      </c>
      <c r="BP8" s="535">
        <v>2</v>
      </c>
      <c r="BQ8" s="537">
        <v>1</v>
      </c>
      <c r="BR8" s="528">
        <f t="shared" si="2"/>
        <v>64</v>
      </c>
      <c r="BS8" s="523">
        <v>29</v>
      </c>
      <c r="BT8" s="524">
        <v>35</v>
      </c>
      <c r="BU8" s="535">
        <v>3</v>
      </c>
      <c r="BV8" s="536">
        <v>0</v>
      </c>
      <c r="BW8" s="535">
        <v>1</v>
      </c>
      <c r="BX8" s="536">
        <v>1</v>
      </c>
      <c r="BY8" s="535">
        <v>4</v>
      </c>
      <c r="BZ8" s="536">
        <v>4</v>
      </c>
      <c r="CA8" s="535">
        <v>4</v>
      </c>
      <c r="CB8" s="536">
        <v>6</v>
      </c>
      <c r="CC8" s="535">
        <v>6</v>
      </c>
      <c r="CD8" s="536">
        <v>10</v>
      </c>
      <c r="CE8" s="535">
        <v>6</v>
      </c>
      <c r="CF8" s="536">
        <v>7</v>
      </c>
      <c r="CG8" s="535">
        <v>3</v>
      </c>
      <c r="CH8" s="537">
        <v>5</v>
      </c>
      <c r="CI8" s="528">
        <f t="shared" si="3"/>
        <v>62</v>
      </c>
      <c r="CJ8" s="523">
        <v>20</v>
      </c>
      <c r="CK8" s="524">
        <v>42</v>
      </c>
      <c r="CL8" s="535">
        <v>0</v>
      </c>
      <c r="CM8" s="536">
        <v>0</v>
      </c>
      <c r="CN8" s="535">
        <v>1</v>
      </c>
      <c r="CO8" s="536">
        <v>0</v>
      </c>
      <c r="CP8" s="535">
        <v>0</v>
      </c>
      <c r="CQ8" s="536">
        <v>2</v>
      </c>
      <c r="CR8" s="535">
        <v>6</v>
      </c>
      <c r="CS8" s="536">
        <v>11</v>
      </c>
      <c r="CT8" s="535">
        <v>6</v>
      </c>
      <c r="CU8" s="536">
        <v>8</v>
      </c>
      <c r="CV8" s="535">
        <v>4</v>
      </c>
      <c r="CW8" s="536">
        <v>17</v>
      </c>
      <c r="CX8" s="535">
        <v>2</v>
      </c>
      <c r="CY8" s="537">
        <v>3</v>
      </c>
    </row>
    <row r="9" spans="1:103" x14ac:dyDescent="0.35">
      <c r="A9" s="508" t="s">
        <v>218</v>
      </c>
      <c r="B9" s="522">
        <f t="shared" si="4"/>
        <v>2007</v>
      </c>
      <c r="C9" s="693">
        <v>1069</v>
      </c>
      <c r="D9" s="693">
        <v>938</v>
      </c>
      <c r="E9" s="532">
        <v>152</v>
      </c>
      <c r="F9" s="533">
        <v>142</v>
      </c>
      <c r="G9" s="532">
        <v>57</v>
      </c>
      <c r="H9" s="533">
        <v>62</v>
      </c>
      <c r="I9" s="532">
        <v>112</v>
      </c>
      <c r="J9" s="533">
        <v>103</v>
      </c>
      <c r="K9" s="532">
        <v>152</v>
      </c>
      <c r="L9" s="533">
        <v>142</v>
      </c>
      <c r="M9" s="532">
        <v>238</v>
      </c>
      <c r="N9" s="533">
        <v>212</v>
      </c>
      <c r="O9" s="532">
        <v>213</v>
      </c>
      <c r="P9" s="533">
        <v>180</v>
      </c>
      <c r="Q9" s="532">
        <v>125</v>
      </c>
      <c r="R9" s="534">
        <v>80</v>
      </c>
      <c r="S9" s="528">
        <f t="shared" si="5"/>
        <v>232</v>
      </c>
      <c r="T9" s="523">
        <v>82</v>
      </c>
      <c r="U9" s="524">
        <v>150</v>
      </c>
      <c r="V9" s="535">
        <v>1</v>
      </c>
      <c r="W9" s="536">
        <v>0</v>
      </c>
      <c r="X9" s="535">
        <v>1</v>
      </c>
      <c r="Y9" s="536">
        <v>6</v>
      </c>
      <c r="Z9" s="535">
        <v>8</v>
      </c>
      <c r="AA9" s="536">
        <v>14</v>
      </c>
      <c r="AB9" s="535">
        <v>14</v>
      </c>
      <c r="AC9" s="536">
        <v>38</v>
      </c>
      <c r="AD9" s="535">
        <v>31</v>
      </c>
      <c r="AE9" s="536">
        <v>47</v>
      </c>
      <c r="AF9" s="535">
        <v>16</v>
      </c>
      <c r="AG9" s="536">
        <v>28</v>
      </c>
      <c r="AH9" s="535">
        <v>7</v>
      </c>
      <c r="AI9" s="537">
        <v>12</v>
      </c>
      <c r="AJ9" s="528">
        <f t="shared" si="0"/>
        <v>348</v>
      </c>
      <c r="AK9" s="523">
        <v>120</v>
      </c>
      <c r="AL9" s="524">
        <v>228</v>
      </c>
      <c r="AM9" s="535">
        <v>29</v>
      </c>
      <c r="AN9" s="536">
        <v>38</v>
      </c>
      <c r="AO9" s="535">
        <v>2</v>
      </c>
      <c r="AP9" s="536">
        <v>12</v>
      </c>
      <c r="AQ9" s="535">
        <v>10</v>
      </c>
      <c r="AR9" s="536">
        <v>27</v>
      </c>
      <c r="AS9" s="535">
        <v>13</v>
      </c>
      <c r="AT9" s="536">
        <v>39</v>
      </c>
      <c r="AU9" s="535">
        <v>39</v>
      </c>
      <c r="AV9" s="536">
        <v>60</v>
      </c>
      <c r="AW9" s="535">
        <v>16</v>
      </c>
      <c r="AX9" s="536">
        <v>34</v>
      </c>
      <c r="AY9" s="535">
        <v>9</v>
      </c>
      <c r="AZ9" s="537">
        <v>13</v>
      </c>
      <c r="BA9" s="528">
        <f t="shared" si="1"/>
        <v>42</v>
      </c>
      <c r="BB9" s="523">
        <v>27</v>
      </c>
      <c r="BC9" s="524">
        <v>15</v>
      </c>
      <c r="BD9" s="535">
        <v>6</v>
      </c>
      <c r="BE9" s="536">
        <v>2</v>
      </c>
      <c r="BF9" s="535">
        <v>2</v>
      </c>
      <c r="BG9" s="536">
        <v>2</v>
      </c>
      <c r="BH9" s="535">
        <v>3</v>
      </c>
      <c r="BI9" s="536">
        <v>2</v>
      </c>
      <c r="BJ9" s="535">
        <v>4</v>
      </c>
      <c r="BK9" s="536">
        <v>3</v>
      </c>
      <c r="BL9" s="535">
        <v>4</v>
      </c>
      <c r="BM9" s="536">
        <v>5</v>
      </c>
      <c r="BN9" s="535">
        <v>3</v>
      </c>
      <c r="BO9" s="536">
        <v>1</v>
      </c>
      <c r="BP9" s="535">
        <v>4</v>
      </c>
      <c r="BQ9" s="537">
        <v>0</v>
      </c>
      <c r="BR9" s="528">
        <f t="shared" si="2"/>
        <v>56</v>
      </c>
      <c r="BS9" s="523">
        <v>20</v>
      </c>
      <c r="BT9" s="524">
        <v>36</v>
      </c>
      <c r="BU9" s="535">
        <v>1</v>
      </c>
      <c r="BV9" s="536">
        <v>1</v>
      </c>
      <c r="BW9" s="535">
        <v>1</v>
      </c>
      <c r="BX9" s="536">
        <v>1</v>
      </c>
      <c r="BY9" s="535">
        <v>2</v>
      </c>
      <c r="BZ9" s="536">
        <v>7</v>
      </c>
      <c r="CA9" s="535">
        <v>2</v>
      </c>
      <c r="CB9" s="536">
        <v>6</v>
      </c>
      <c r="CC9" s="535">
        <v>6</v>
      </c>
      <c r="CD9" s="536">
        <v>11</v>
      </c>
      <c r="CE9" s="535">
        <v>3</v>
      </c>
      <c r="CF9" s="536">
        <v>7</v>
      </c>
      <c r="CG9" s="535">
        <v>4</v>
      </c>
      <c r="CH9" s="537">
        <v>3</v>
      </c>
      <c r="CI9" s="528">
        <f t="shared" si="3"/>
        <v>94</v>
      </c>
      <c r="CJ9" s="523">
        <v>26</v>
      </c>
      <c r="CK9" s="524">
        <v>68</v>
      </c>
      <c r="CL9" s="535">
        <v>0</v>
      </c>
      <c r="CM9" s="536">
        <v>0</v>
      </c>
      <c r="CN9" s="535">
        <v>0</v>
      </c>
      <c r="CO9" s="536">
        <v>1</v>
      </c>
      <c r="CP9" s="535">
        <v>6</v>
      </c>
      <c r="CQ9" s="536">
        <v>7</v>
      </c>
      <c r="CR9" s="535">
        <v>2</v>
      </c>
      <c r="CS9" s="536">
        <v>9</v>
      </c>
      <c r="CT9" s="535">
        <v>9</v>
      </c>
      <c r="CU9" s="536">
        <v>15</v>
      </c>
      <c r="CV9" s="535">
        <v>3</v>
      </c>
      <c r="CW9" s="536">
        <v>18</v>
      </c>
      <c r="CX9" s="535">
        <v>5</v>
      </c>
      <c r="CY9" s="537">
        <v>15</v>
      </c>
    </row>
    <row r="10" spans="1:103" x14ac:dyDescent="0.35">
      <c r="A10" s="508" t="s">
        <v>219</v>
      </c>
      <c r="B10" s="522">
        <f t="shared" si="4"/>
        <v>2546</v>
      </c>
      <c r="C10" s="693">
        <v>1340</v>
      </c>
      <c r="D10" s="693">
        <v>1206</v>
      </c>
      <c r="E10" s="532">
        <v>239</v>
      </c>
      <c r="F10" s="533">
        <v>214</v>
      </c>
      <c r="G10" s="532">
        <v>94</v>
      </c>
      <c r="H10" s="533">
        <v>80</v>
      </c>
      <c r="I10" s="532">
        <v>132</v>
      </c>
      <c r="J10" s="533">
        <v>128</v>
      </c>
      <c r="K10" s="532">
        <v>160</v>
      </c>
      <c r="L10" s="533">
        <v>154</v>
      </c>
      <c r="M10" s="532">
        <v>313</v>
      </c>
      <c r="N10" s="533">
        <v>296</v>
      </c>
      <c r="O10" s="532">
        <v>243</v>
      </c>
      <c r="P10" s="533">
        <v>228</v>
      </c>
      <c r="Q10" s="532">
        <v>146</v>
      </c>
      <c r="R10" s="534">
        <v>91</v>
      </c>
      <c r="S10" s="528">
        <f t="shared" si="5"/>
        <v>373</v>
      </c>
      <c r="T10" s="523">
        <v>130</v>
      </c>
      <c r="U10" s="524">
        <v>243</v>
      </c>
      <c r="V10" s="535">
        <v>3</v>
      </c>
      <c r="W10" s="536">
        <v>15</v>
      </c>
      <c r="X10" s="535">
        <v>5</v>
      </c>
      <c r="Y10" s="536">
        <v>10</v>
      </c>
      <c r="Z10" s="535">
        <v>12</v>
      </c>
      <c r="AA10" s="536">
        <v>17</v>
      </c>
      <c r="AB10" s="535">
        <v>21</v>
      </c>
      <c r="AC10" s="536">
        <v>32</v>
      </c>
      <c r="AD10" s="535">
        <v>38</v>
      </c>
      <c r="AE10" s="536">
        <v>87</v>
      </c>
      <c r="AF10" s="535">
        <v>30</v>
      </c>
      <c r="AG10" s="536">
        <v>57</v>
      </c>
      <c r="AH10" s="535">
        <v>14</v>
      </c>
      <c r="AI10" s="537">
        <v>21</v>
      </c>
      <c r="AJ10" s="528">
        <f t="shared" si="0"/>
        <v>372</v>
      </c>
      <c r="AK10" s="523">
        <v>156</v>
      </c>
      <c r="AL10" s="524">
        <v>216</v>
      </c>
      <c r="AM10" s="535">
        <v>30</v>
      </c>
      <c r="AN10" s="536">
        <v>36</v>
      </c>
      <c r="AO10" s="535">
        <v>7</v>
      </c>
      <c r="AP10" s="536">
        <v>15</v>
      </c>
      <c r="AQ10" s="535">
        <v>17</v>
      </c>
      <c r="AR10" s="536">
        <v>21</v>
      </c>
      <c r="AS10" s="535">
        <v>21</v>
      </c>
      <c r="AT10" s="536">
        <v>31</v>
      </c>
      <c r="AU10" s="535">
        <v>42</v>
      </c>
      <c r="AV10" s="536">
        <v>63</v>
      </c>
      <c r="AW10" s="535">
        <v>26</v>
      </c>
      <c r="AX10" s="536">
        <v>33</v>
      </c>
      <c r="AY10" s="535">
        <v>12</v>
      </c>
      <c r="AZ10" s="537">
        <v>15</v>
      </c>
      <c r="BA10" s="528">
        <f t="shared" si="1"/>
        <v>152</v>
      </c>
      <c r="BB10" s="523">
        <v>81</v>
      </c>
      <c r="BC10" s="524">
        <v>71</v>
      </c>
      <c r="BD10" s="535">
        <v>28</v>
      </c>
      <c r="BE10" s="536">
        <v>21</v>
      </c>
      <c r="BF10" s="535">
        <v>7</v>
      </c>
      <c r="BG10" s="536">
        <v>9</v>
      </c>
      <c r="BH10" s="535">
        <v>9</v>
      </c>
      <c r="BI10" s="536">
        <v>12</v>
      </c>
      <c r="BJ10" s="535">
        <v>5</v>
      </c>
      <c r="BK10" s="536">
        <v>9</v>
      </c>
      <c r="BL10" s="535">
        <v>13</v>
      </c>
      <c r="BM10" s="536">
        <v>9</v>
      </c>
      <c r="BN10" s="535">
        <v>14</v>
      </c>
      <c r="BO10" s="536">
        <v>9</v>
      </c>
      <c r="BP10" s="535">
        <v>4</v>
      </c>
      <c r="BQ10" s="537">
        <v>2</v>
      </c>
      <c r="BR10" s="528">
        <f t="shared" si="2"/>
        <v>22</v>
      </c>
      <c r="BS10" s="523">
        <v>7</v>
      </c>
      <c r="BT10" s="524">
        <v>15</v>
      </c>
      <c r="BU10" s="535">
        <v>1</v>
      </c>
      <c r="BV10" s="536">
        <v>1</v>
      </c>
      <c r="BW10" s="535">
        <v>0</v>
      </c>
      <c r="BX10" s="536">
        <v>0</v>
      </c>
      <c r="BY10" s="535">
        <v>0</v>
      </c>
      <c r="BZ10" s="536">
        <v>0</v>
      </c>
      <c r="CA10" s="535">
        <v>1</v>
      </c>
      <c r="CB10" s="536">
        <v>2</v>
      </c>
      <c r="CC10" s="535">
        <v>0</v>
      </c>
      <c r="CD10" s="536">
        <v>15</v>
      </c>
      <c r="CE10" s="535">
        <v>2</v>
      </c>
      <c r="CF10" s="536">
        <v>3</v>
      </c>
      <c r="CG10" s="535">
        <v>1</v>
      </c>
      <c r="CH10" s="537">
        <v>4</v>
      </c>
      <c r="CI10" s="528">
        <f t="shared" si="3"/>
        <v>33</v>
      </c>
      <c r="CJ10" s="523">
        <v>13</v>
      </c>
      <c r="CK10" s="524">
        <v>20</v>
      </c>
      <c r="CL10" s="535">
        <v>0</v>
      </c>
      <c r="CM10" s="536">
        <v>0</v>
      </c>
      <c r="CN10" s="535">
        <v>0</v>
      </c>
      <c r="CO10" s="536">
        <v>0</v>
      </c>
      <c r="CP10" s="535">
        <v>2</v>
      </c>
      <c r="CQ10" s="536">
        <v>4</v>
      </c>
      <c r="CR10" s="535">
        <v>1</v>
      </c>
      <c r="CS10" s="536">
        <v>3</v>
      </c>
      <c r="CT10" s="535">
        <v>4</v>
      </c>
      <c r="CU10" s="536">
        <v>3</v>
      </c>
      <c r="CV10" s="535">
        <v>3</v>
      </c>
      <c r="CW10" s="536">
        <v>6</v>
      </c>
      <c r="CX10" s="535">
        <v>3</v>
      </c>
      <c r="CY10" s="537">
        <v>4</v>
      </c>
    </row>
    <row r="11" spans="1:103" x14ac:dyDescent="0.35">
      <c r="A11" s="508" t="s">
        <v>220</v>
      </c>
      <c r="B11" s="522">
        <f t="shared" si="4"/>
        <v>2226</v>
      </c>
      <c r="C11" s="693">
        <v>1195</v>
      </c>
      <c r="D11" s="693">
        <v>1031</v>
      </c>
      <c r="E11" s="532">
        <v>254</v>
      </c>
      <c r="F11" s="533">
        <v>232</v>
      </c>
      <c r="G11" s="532">
        <v>64</v>
      </c>
      <c r="H11" s="533">
        <v>59</v>
      </c>
      <c r="I11" s="532">
        <v>116</v>
      </c>
      <c r="J11" s="533">
        <v>105</v>
      </c>
      <c r="K11" s="532">
        <v>152</v>
      </c>
      <c r="L11" s="533">
        <v>102</v>
      </c>
      <c r="M11" s="532">
        <v>269</v>
      </c>
      <c r="N11" s="533">
        <v>247</v>
      </c>
      <c r="O11" s="532">
        <v>212</v>
      </c>
      <c r="P11" s="533">
        <v>195</v>
      </c>
      <c r="Q11" s="532">
        <v>105</v>
      </c>
      <c r="R11" s="534">
        <v>79</v>
      </c>
      <c r="S11" s="528">
        <f t="shared" si="5"/>
        <v>389</v>
      </c>
      <c r="T11" s="523">
        <v>137</v>
      </c>
      <c r="U11" s="524">
        <v>252</v>
      </c>
      <c r="V11" s="535">
        <v>3</v>
      </c>
      <c r="W11" s="536">
        <v>8</v>
      </c>
      <c r="X11" s="535">
        <v>3</v>
      </c>
      <c r="Y11" s="536">
        <v>5</v>
      </c>
      <c r="Z11" s="535">
        <v>12</v>
      </c>
      <c r="AA11" s="536">
        <v>23</v>
      </c>
      <c r="AB11" s="535">
        <v>21</v>
      </c>
      <c r="AC11" s="536">
        <v>33</v>
      </c>
      <c r="AD11" s="535">
        <v>49</v>
      </c>
      <c r="AE11" s="536">
        <v>94</v>
      </c>
      <c r="AF11" s="535">
        <v>31</v>
      </c>
      <c r="AG11" s="536">
        <v>67</v>
      </c>
      <c r="AH11" s="535">
        <v>12</v>
      </c>
      <c r="AI11" s="537">
        <v>20</v>
      </c>
      <c r="AJ11" s="528">
        <f t="shared" si="0"/>
        <v>406</v>
      </c>
      <c r="AK11" s="523">
        <v>168</v>
      </c>
      <c r="AL11" s="524">
        <v>238</v>
      </c>
      <c r="AM11" s="535">
        <v>46</v>
      </c>
      <c r="AN11" s="536">
        <v>48</v>
      </c>
      <c r="AO11" s="535">
        <v>5</v>
      </c>
      <c r="AP11" s="536">
        <v>11</v>
      </c>
      <c r="AQ11" s="535">
        <v>11</v>
      </c>
      <c r="AR11" s="536">
        <v>20</v>
      </c>
      <c r="AS11" s="535">
        <v>24</v>
      </c>
      <c r="AT11" s="536">
        <v>28</v>
      </c>
      <c r="AU11" s="535">
        <v>43</v>
      </c>
      <c r="AV11" s="536">
        <v>75</v>
      </c>
      <c r="AW11" s="535">
        <v>25</v>
      </c>
      <c r="AX11" s="536">
        <v>41</v>
      </c>
      <c r="AY11" s="535">
        <v>13</v>
      </c>
      <c r="AZ11" s="537">
        <v>12</v>
      </c>
      <c r="BA11" s="528">
        <f t="shared" si="1"/>
        <v>73</v>
      </c>
      <c r="BB11" s="523">
        <v>42</v>
      </c>
      <c r="BC11" s="524">
        <v>31</v>
      </c>
      <c r="BD11" s="535">
        <v>24</v>
      </c>
      <c r="BE11" s="536">
        <v>18</v>
      </c>
      <c r="BF11" s="535">
        <v>3</v>
      </c>
      <c r="BG11" s="536">
        <v>6</v>
      </c>
      <c r="BH11" s="535">
        <v>5</v>
      </c>
      <c r="BI11" s="536">
        <v>2</v>
      </c>
      <c r="BJ11" s="535">
        <v>5</v>
      </c>
      <c r="BK11" s="536">
        <v>4</v>
      </c>
      <c r="BL11" s="535">
        <v>3</v>
      </c>
      <c r="BM11" s="536">
        <v>3</v>
      </c>
      <c r="BN11" s="535">
        <v>2</v>
      </c>
      <c r="BO11" s="536">
        <v>0</v>
      </c>
      <c r="BP11" s="535">
        <v>0</v>
      </c>
      <c r="BQ11" s="537">
        <v>1</v>
      </c>
      <c r="BR11" s="528">
        <f t="shared" si="2"/>
        <v>29</v>
      </c>
      <c r="BS11" s="523">
        <v>10</v>
      </c>
      <c r="BT11" s="524">
        <v>19</v>
      </c>
      <c r="BU11" s="535">
        <v>1</v>
      </c>
      <c r="BV11" s="536">
        <v>4</v>
      </c>
      <c r="BW11" s="535">
        <v>0</v>
      </c>
      <c r="BX11" s="536">
        <v>0</v>
      </c>
      <c r="BY11" s="535">
        <v>0</v>
      </c>
      <c r="BZ11" s="536">
        <v>4</v>
      </c>
      <c r="CA11" s="535">
        <v>0</v>
      </c>
      <c r="CB11" s="536">
        <v>1</v>
      </c>
      <c r="CC11" s="535">
        <v>4</v>
      </c>
      <c r="CD11" s="536">
        <v>3</v>
      </c>
      <c r="CE11" s="535">
        <v>4</v>
      </c>
      <c r="CF11" s="536">
        <v>5</v>
      </c>
      <c r="CG11" s="535">
        <v>1</v>
      </c>
      <c r="CH11" s="537">
        <v>2</v>
      </c>
      <c r="CI11" s="528">
        <f t="shared" si="3"/>
        <v>65</v>
      </c>
      <c r="CJ11" s="523">
        <v>21</v>
      </c>
      <c r="CK11" s="524">
        <v>44</v>
      </c>
      <c r="CL11" s="535">
        <v>0</v>
      </c>
      <c r="CM11" s="536">
        <v>0</v>
      </c>
      <c r="CN11" s="535">
        <v>0</v>
      </c>
      <c r="CO11" s="536">
        <v>1</v>
      </c>
      <c r="CP11" s="535">
        <v>2</v>
      </c>
      <c r="CQ11" s="536">
        <v>2</v>
      </c>
      <c r="CR11" s="535">
        <v>3</v>
      </c>
      <c r="CS11" s="536">
        <v>4</v>
      </c>
      <c r="CT11" s="535">
        <v>7</v>
      </c>
      <c r="CU11" s="536">
        <v>15</v>
      </c>
      <c r="CV11" s="535">
        <v>6</v>
      </c>
      <c r="CW11" s="536">
        <v>15</v>
      </c>
      <c r="CX11" s="535">
        <v>3</v>
      </c>
      <c r="CY11" s="537">
        <v>6</v>
      </c>
    </row>
    <row r="12" spans="1:103" ht="13.5" customHeight="1" x14ac:dyDescent="0.35">
      <c r="A12" s="508" t="s">
        <v>881</v>
      </c>
      <c r="B12" s="522">
        <f t="shared" si="4"/>
        <v>2299</v>
      </c>
      <c r="C12" s="693">
        <v>1140</v>
      </c>
      <c r="D12" s="693">
        <v>1159</v>
      </c>
      <c r="E12" s="532">
        <v>237</v>
      </c>
      <c r="F12" s="533">
        <v>243</v>
      </c>
      <c r="G12" s="532">
        <v>50</v>
      </c>
      <c r="H12" s="533">
        <v>66</v>
      </c>
      <c r="I12" s="532">
        <v>137</v>
      </c>
      <c r="J12" s="533">
        <v>119</v>
      </c>
      <c r="K12" s="532">
        <v>125</v>
      </c>
      <c r="L12" s="533">
        <v>143</v>
      </c>
      <c r="M12" s="532">
        <v>283</v>
      </c>
      <c r="N12" s="533">
        <v>256</v>
      </c>
      <c r="O12" s="532">
        <v>197</v>
      </c>
      <c r="P12" s="533">
        <v>228</v>
      </c>
      <c r="Q12" s="532">
        <v>113</v>
      </c>
      <c r="R12" s="534">
        <v>103</v>
      </c>
      <c r="S12" s="528">
        <f t="shared" si="5"/>
        <v>406</v>
      </c>
      <c r="T12" s="523">
        <v>122</v>
      </c>
      <c r="U12" s="524">
        <v>284</v>
      </c>
      <c r="V12" s="535">
        <v>0</v>
      </c>
      <c r="W12" s="536">
        <v>10</v>
      </c>
      <c r="X12" s="535">
        <v>4</v>
      </c>
      <c r="Y12" s="536">
        <v>9</v>
      </c>
      <c r="Z12" s="535">
        <v>14</v>
      </c>
      <c r="AA12" s="536">
        <v>27</v>
      </c>
      <c r="AB12" s="535">
        <v>20</v>
      </c>
      <c r="AC12" s="536">
        <v>41</v>
      </c>
      <c r="AD12" s="535">
        <v>50</v>
      </c>
      <c r="AE12" s="536">
        <v>78</v>
      </c>
      <c r="AF12" s="535">
        <v>21</v>
      </c>
      <c r="AG12" s="536">
        <v>87</v>
      </c>
      <c r="AH12" s="535">
        <v>13</v>
      </c>
      <c r="AI12" s="537">
        <v>32</v>
      </c>
      <c r="AJ12" s="528">
        <f t="shared" si="0"/>
        <v>398</v>
      </c>
      <c r="AK12" s="523">
        <v>150</v>
      </c>
      <c r="AL12" s="524">
        <v>248</v>
      </c>
      <c r="AM12" s="535">
        <v>39</v>
      </c>
      <c r="AN12" s="536">
        <v>36</v>
      </c>
      <c r="AO12" s="535">
        <v>5</v>
      </c>
      <c r="AP12" s="536">
        <v>15</v>
      </c>
      <c r="AQ12" s="535">
        <v>12</v>
      </c>
      <c r="AR12" s="536">
        <v>29</v>
      </c>
      <c r="AS12" s="535">
        <v>16</v>
      </c>
      <c r="AT12" s="536">
        <v>35</v>
      </c>
      <c r="AU12" s="535">
        <v>38</v>
      </c>
      <c r="AV12" s="536">
        <v>58</v>
      </c>
      <c r="AW12" s="535">
        <v>29</v>
      </c>
      <c r="AX12" s="536">
        <v>63</v>
      </c>
      <c r="AY12" s="535">
        <v>11</v>
      </c>
      <c r="AZ12" s="537">
        <v>12</v>
      </c>
      <c r="BA12" s="528">
        <f t="shared" si="1"/>
        <v>84</v>
      </c>
      <c r="BB12" s="523">
        <v>45</v>
      </c>
      <c r="BC12" s="524">
        <v>39</v>
      </c>
      <c r="BD12" s="535">
        <v>24</v>
      </c>
      <c r="BE12" s="536">
        <v>16</v>
      </c>
      <c r="BF12" s="535">
        <v>2</v>
      </c>
      <c r="BG12" s="536">
        <v>0</v>
      </c>
      <c r="BH12" s="535">
        <v>7</v>
      </c>
      <c r="BI12" s="536">
        <v>7</v>
      </c>
      <c r="BJ12" s="535">
        <v>1</v>
      </c>
      <c r="BK12" s="536">
        <v>7</v>
      </c>
      <c r="BL12" s="535">
        <v>7</v>
      </c>
      <c r="BM12" s="536">
        <v>6</v>
      </c>
      <c r="BN12" s="535">
        <v>2</v>
      </c>
      <c r="BO12" s="536">
        <v>1</v>
      </c>
      <c r="BP12" s="535">
        <v>2</v>
      </c>
      <c r="BQ12" s="537">
        <v>2</v>
      </c>
      <c r="BR12" s="528">
        <f t="shared" si="2"/>
        <v>27</v>
      </c>
      <c r="BS12" s="523">
        <v>9</v>
      </c>
      <c r="BT12" s="524">
        <v>18</v>
      </c>
      <c r="BU12" s="535">
        <v>3</v>
      </c>
      <c r="BV12" s="536">
        <v>2</v>
      </c>
      <c r="BW12" s="535">
        <v>0</v>
      </c>
      <c r="BX12" s="536">
        <v>1</v>
      </c>
      <c r="BY12" s="535">
        <v>0</v>
      </c>
      <c r="BZ12" s="536">
        <v>3</v>
      </c>
      <c r="CA12" s="535">
        <v>0</v>
      </c>
      <c r="CB12" s="536">
        <v>1</v>
      </c>
      <c r="CC12" s="535">
        <v>1</v>
      </c>
      <c r="CD12" s="536">
        <v>2</v>
      </c>
      <c r="CE12" s="535">
        <v>5</v>
      </c>
      <c r="CF12" s="536">
        <v>8</v>
      </c>
      <c r="CG12" s="535">
        <v>0</v>
      </c>
      <c r="CH12" s="537">
        <v>1</v>
      </c>
      <c r="CI12" s="528">
        <f t="shared" si="3"/>
        <v>98</v>
      </c>
      <c r="CJ12" s="523">
        <v>28</v>
      </c>
      <c r="CK12" s="524">
        <v>70</v>
      </c>
      <c r="CL12" s="535">
        <v>0</v>
      </c>
      <c r="CM12" s="536">
        <v>1</v>
      </c>
      <c r="CN12" s="535">
        <v>1</v>
      </c>
      <c r="CO12" s="536">
        <v>7</v>
      </c>
      <c r="CP12" s="535">
        <v>3</v>
      </c>
      <c r="CQ12" s="536">
        <v>4</v>
      </c>
      <c r="CR12" s="535">
        <v>3</v>
      </c>
      <c r="CS12" s="536">
        <v>7</v>
      </c>
      <c r="CT12" s="535">
        <v>10</v>
      </c>
      <c r="CU12" s="536">
        <v>15</v>
      </c>
      <c r="CV12" s="535">
        <v>10</v>
      </c>
      <c r="CW12" s="536">
        <v>27</v>
      </c>
      <c r="CX12" s="535">
        <v>1</v>
      </c>
      <c r="CY12" s="537">
        <v>9</v>
      </c>
    </row>
    <row r="13" spans="1:103" ht="15" thickBot="1" x14ac:dyDescent="0.4">
      <c r="A13" s="675" t="s">
        <v>928</v>
      </c>
      <c r="B13" s="522">
        <f t="shared" si="4"/>
        <v>2352</v>
      </c>
      <c r="C13" s="693">
        <v>1242</v>
      </c>
      <c r="D13" s="693">
        <v>1110</v>
      </c>
      <c r="E13" s="539">
        <v>241</v>
      </c>
      <c r="F13" s="540">
        <v>238</v>
      </c>
      <c r="G13" s="539">
        <v>62</v>
      </c>
      <c r="H13" s="540">
        <v>65</v>
      </c>
      <c r="I13" s="539">
        <v>139</v>
      </c>
      <c r="J13" s="540">
        <v>120</v>
      </c>
      <c r="K13" s="539">
        <v>145</v>
      </c>
      <c r="L13" s="540">
        <v>108</v>
      </c>
      <c r="M13" s="539">
        <v>309</v>
      </c>
      <c r="N13" s="540">
        <v>285</v>
      </c>
      <c r="O13" s="539">
        <v>234</v>
      </c>
      <c r="P13" s="540">
        <v>201</v>
      </c>
      <c r="Q13" s="539">
        <v>112</v>
      </c>
      <c r="R13" s="541">
        <v>93</v>
      </c>
      <c r="S13" s="528">
        <f t="shared" si="5"/>
        <v>413</v>
      </c>
      <c r="T13" s="523">
        <v>144</v>
      </c>
      <c r="U13" s="538">
        <v>269</v>
      </c>
      <c r="V13" s="542">
        <v>3</v>
      </c>
      <c r="W13" s="543">
        <v>9</v>
      </c>
      <c r="X13" s="542">
        <v>3</v>
      </c>
      <c r="Y13" s="543">
        <v>15</v>
      </c>
      <c r="Z13" s="542">
        <v>21</v>
      </c>
      <c r="AA13" s="543">
        <v>33</v>
      </c>
      <c r="AB13" s="542">
        <v>18</v>
      </c>
      <c r="AC13" s="543">
        <v>42</v>
      </c>
      <c r="AD13" s="542">
        <v>42</v>
      </c>
      <c r="AE13" s="543">
        <v>90</v>
      </c>
      <c r="AF13" s="542">
        <v>39</v>
      </c>
      <c r="AG13" s="543">
        <v>56</v>
      </c>
      <c r="AH13" s="542">
        <v>18</v>
      </c>
      <c r="AI13" s="544">
        <v>24</v>
      </c>
      <c r="AJ13" s="528">
        <f t="shared" si="0"/>
        <v>199</v>
      </c>
      <c r="AK13" s="523">
        <v>96</v>
      </c>
      <c r="AL13" s="538">
        <v>103</v>
      </c>
      <c r="AM13" s="542">
        <v>25</v>
      </c>
      <c r="AN13" s="543">
        <v>24</v>
      </c>
      <c r="AO13" s="542">
        <v>3</v>
      </c>
      <c r="AP13" s="543">
        <v>9</v>
      </c>
      <c r="AQ13" s="542">
        <v>10</v>
      </c>
      <c r="AR13" s="543">
        <v>10</v>
      </c>
      <c r="AS13" s="542">
        <v>15</v>
      </c>
      <c r="AT13" s="543">
        <v>7</v>
      </c>
      <c r="AU13" s="542">
        <v>21</v>
      </c>
      <c r="AV13" s="543">
        <v>29</v>
      </c>
      <c r="AW13" s="542">
        <v>14</v>
      </c>
      <c r="AX13" s="543">
        <v>17</v>
      </c>
      <c r="AY13" s="542">
        <v>8</v>
      </c>
      <c r="AZ13" s="544">
        <v>7</v>
      </c>
      <c r="BA13" s="528">
        <f t="shared" si="1"/>
        <v>79</v>
      </c>
      <c r="BB13" s="523">
        <v>40</v>
      </c>
      <c r="BC13" s="538">
        <v>39</v>
      </c>
      <c r="BD13" s="542">
        <v>17</v>
      </c>
      <c r="BE13" s="543">
        <v>11</v>
      </c>
      <c r="BF13" s="542">
        <v>2</v>
      </c>
      <c r="BG13" s="543">
        <v>2</v>
      </c>
      <c r="BH13" s="542">
        <v>5</v>
      </c>
      <c r="BI13" s="543">
        <v>8</v>
      </c>
      <c r="BJ13" s="542">
        <v>4</v>
      </c>
      <c r="BK13" s="543">
        <v>4</v>
      </c>
      <c r="BL13" s="542">
        <v>5</v>
      </c>
      <c r="BM13" s="543">
        <v>8</v>
      </c>
      <c r="BN13" s="542">
        <v>7</v>
      </c>
      <c r="BO13" s="543">
        <v>4</v>
      </c>
      <c r="BP13" s="542">
        <v>0</v>
      </c>
      <c r="BQ13" s="544">
        <v>1</v>
      </c>
      <c r="BR13" s="528">
        <f t="shared" si="2"/>
        <v>21</v>
      </c>
      <c r="BS13" s="523">
        <v>3</v>
      </c>
      <c r="BT13" s="538">
        <v>18</v>
      </c>
      <c r="BU13" s="542">
        <v>1</v>
      </c>
      <c r="BV13" s="543">
        <v>3</v>
      </c>
      <c r="BW13" s="542">
        <v>0</v>
      </c>
      <c r="BX13" s="543">
        <v>0</v>
      </c>
      <c r="BY13" s="542">
        <v>0</v>
      </c>
      <c r="BZ13" s="543">
        <v>0</v>
      </c>
      <c r="CA13" s="542">
        <v>0</v>
      </c>
      <c r="CB13" s="543">
        <v>4</v>
      </c>
      <c r="CC13" s="542">
        <v>1</v>
      </c>
      <c r="CD13" s="543">
        <v>1</v>
      </c>
      <c r="CE13" s="542">
        <v>0</v>
      </c>
      <c r="CF13" s="543">
        <v>6</v>
      </c>
      <c r="CG13" s="542">
        <v>1</v>
      </c>
      <c r="CH13" s="544">
        <v>4</v>
      </c>
      <c r="CI13" s="528">
        <f t="shared" si="3"/>
        <v>114</v>
      </c>
      <c r="CJ13" s="523">
        <v>37</v>
      </c>
      <c r="CK13" s="538">
        <v>77</v>
      </c>
      <c r="CL13" s="542">
        <v>0</v>
      </c>
      <c r="CM13" s="543">
        <v>4</v>
      </c>
      <c r="CN13" s="542">
        <v>2</v>
      </c>
      <c r="CO13" s="543">
        <v>1</v>
      </c>
      <c r="CP13" s="542">
        <v>2</v>
      </c>
      <c r="CQ13" s="543">
        <v>9</v>
      </c>
      <c r="CR13" s="542">
        <v>5</v>
      </c>
      <c r="CS13" s="543">
        <v>7</v>
      </c>
      <c r="CT13" s="542">
        <v>10</v>
      </c>
      <c r="CU13" s="543">
        <v>20</v>
      </c>
      <c r="CV13" s="542">
        <v>11</v>
      </c>
      <c r="CW13" s="543">
        <v>17</v>
      </c>
      <c r="CX13" s="542">
        <v>7</v>
      </c>
      <c r="CY13" s="544">
        <v>19</v>
      </c>
    </row>
    <row r="14" spans="1:103" ht="15" thickBot="1" x14ac:dyDescent="0.4">
      <c r="A14" s="675" t="s">
        <v>937</v>
      </c>
      <c r="B14" s="522">
        <f t="shared" si="4"/>
        <v>2213</v>
      </c>
      <c r="C14" s="693">
        <v>1158</v>
      </c>
      <c r="D14" s="693">
        <v>1055</v>
      </c>
      <c r="E14" s="539">
        <v>225</v>
      </c>
      <c r="F14" s="540">
        <v>194</v>
      </c>
      <c r="G14" s="539">
        <v>60</v>
      </c>
      <c r="H14" s="540">
        <v>60</v>
      </c>
      <c r="I14" s="539">
        <v>135</v>
      </c>
      <c r="J14" s="540">
        <v>139</v>
      </c>
      <c r="K14" s="539">
        <v>134</v>
      </c>
      <c r="L14" s="540">
        <v>136</v>
      </c>
      <c r="M14" s="539">
        <v>253</v>
      </c>
      <c r="N14" s="540">
        <v>217</v>
      </c>
      <c r="O14" s="539">
        <v>234</v>
      </c>
      <c r="P14" s="540">
        <v>213</v>
      </c>
      <c r="Q14" s="539">
        <v>117</v>
      </c>
      <c r="R14" s="541">
        <v>96</v>
      </c>
      <c r="S14" s="528">
        <f t="shared" si="5"/>
        <v>390</v>
      </c>
      <c r="T14" s="523">
        <v>128</v>
      </c>
      <c r="U14" s="538">
        <v>262</v>
      </c>
      <c r="V14" s="542">
        <v>12</v>
      </c>
      <c r="W14" s="543">
        <v>9</v>
      </c>
      <c r="X14" s="542">
        <v>7</v>
      </c>
      <c r="Y14" s="543">
        <v>17</v>
      </c>
      <c r="Z14" s="542">
        <v>15</v>
      </c>
      <c r="AA14" s="543">
        <v>38</v>
      </c>
      <c r="AB14" s="542">
        <v>12</v>
      </c>
      <c r="AC14" s="543">
        <v>45</v>
      </c>
      <c r="AD14" s="542">
        <v>35</v>
      </c>
      <c r="AE14" s="543">
        <v>74</v>
      </c>
      <c r="AF14" s="542">
        <v>33</v>
      </c>
      <c r="AG14" s="543">
        <v>61</v>
      </c>
      <c r="AH14" s="542">
        <v>14</v>
      </c>
      <c r="AI14" s="544">
        <v>18</v>
      </c>
      <c r="AJ14" s="528">
        <f t="shared" si="0"/>
        <v>394</v>
      </c>
      <c r="AK14" s="523">
        <v>145</v>
      </c>
      <c r="AL14" s="538">
        <v>249</v>
      </c>
      <c r="AM14" s="542">
        <v>36</v>
      </c>
      <c r="AN14" s="543">
        <v>36</v>
      </c>
      <c r="AO14" s="542">
        <v>3</v>
      </c>
      <c r="AP14" s="543">
        <v>19</v>
      </c>
      <c r="AQ14" s="542">
        <v>19</v>
      </c>
      <c r="AR14" s="543">
        <v>31</v>
      </c>
      <c r="AS14" s="542">
        <v>14</v>
      </c>
      <c r="AT14" s="543">
        <v>38</v>
      </c>
      <c r="AU14" s="542">
        <v>26</v>
      </c>
      <c r="AV14" s="543">
        <v>64</v>
      </c>
      <c r="AW14" s="542">
        <v>31</v>
      </c>
      <c r="AX14" s="543">
        <v>46</v>
      </c>
      <c r="AY14" s="542">
        <v>16</v>
      </c>
      <c r="AZ14" s="544">
        <v>15</v>
      </c>
      <c r="BA14" s="528">
        <f t="shared" si="1"/>
        <v>63</v>
      </c>
      <c r="BB14" s="523">
        <v>33</v>
      </c>
      <c r="BC14" s="538">
        <v>30</v>
      </c>
      <c r="BD14" s="542">
        <v>10</v>
      </c>
      <c r="BE14" s="543">
        <v>9</v>
      </c>
      <c r="BF14" s="542">
        <v>2</v>
      </c>
      <c r="BG14" s="543">
        <v>3</v>
      </c>
      <c r="BH14" s="542">
        <v>1</v>
      </c>
      <c r="BI14" s="543">
        <v>6</v>
      </c>
      <c r="BJ14" s="542">
        <v>6</v>
      </c>
      <c r="BK14" s="543">
        <v>3</v>
      </c>
      <c r="BL14" s="542">
        <v>8</v>
      </c>
      <c r="BM14" s="543">
        <v>4</v>
      </c>
      <c r="BN14" s="542">
        <v>2</v>
      </c>
      <c r="BO14" s="543">
        <v>5</v>
      </c>
      <c r="BP14" s="542">
        <v>4</v>
      </c>
      <c r="BQ14" s="544">
        <v>0</v>
      </c>
      <c r="BR14" s="528">
        <f t="shared" si="2"/>
        <v>23</v>
      </c>
      <c r="BS14" s="523">
        <v>6</v>
      </c>
      <c r="BT14" s="538">
        <v>17</v>
      </c>
      <c r="BU14" s="542">
        <v>1</v>
      </c>
      <c r="BV14" s="543">
        <v>1</v>
      </c>
      <c r="BW14" s="542">
        <v>1</v>
      </c>
      <c r="BX14" s="543">
        <v>2</v>
      </c>
      <c r="BY14" s="542">
        <v>0</v>
      </c>
      <c r="BZ14" s="543">
        <v>2</v>
      </c>
      <c r="CA14" s="542">
        <v>1</v>
      </c>
      <c r="CB14" s="543">
        <v>3</v>
      </c>
      <c r="CC14" s="542">
        <v>2</v>
      </c>
      <c r="CD14" s="543">
        <v>1</v>
      </c>
      <c r="CE14" s="542">
        <v>1</v>
      </c>
      <c r="CF14" s="543">
        <v>7</v>
      </c>
      <c r="CG14" s="542">
        <v>0</v>
      </c>
      <c r="CH14" s="544">
        <v>1</v>
      </c>
      <c r="CI14" s="528">
        <f t="shared" si="3"/>
        <v>76</v>
      </c>
      <c r="CJ14" s="523">
        <v>16</v>
      </c>
      <c r="CK14" s="538">
        <v>60</v>
      </c>
      <c r="CL14" s="542">
        <v>0</v>
      </c>
      <c r="CM14" s="543">
        <v>3</v>
      </c>
      <c r="CN14" s="542">
        <v>1</v>
      </c>
      <c r="CO14" s="543">
        <v>0</v>
      </c>
      <c r="CP14" s="542">
        <v>4</v>
      </c>
      <c r="CQ14" s="543">
        <v>9</v>
      </c>
      <c r="CR14" s="542">
        <v>0</v>
      </c>
      <c r="CS14" s="543">
        <v>8</v>
      </c>
      <c r="CT14" s="542">
        <v>6</v>
      </c>
      <c r="CU14" s="543">
        <v>11</v>
      </c>
      <c r="CV14" s="542">
        <v>5</v>
      </c>
      <c r="CW14" s="543">
        <v>20</v>
      </c>
      <c r="CX14" s="542">
        <v>0</v>
      </c>
      <c r="CY14" s="544">
        <v>9</v>
      </c>
    </row>
    <row r="15" spans="1:103" x14ac:dyDescent="0.35">
      <c r="A15" s="545" t="s">
        <v>224</v>
      </c>
      <c r="B15" s="676">
        <f>SUM(B5:B13)</f>
        <v>20306</v>
      </c>
      <c r="C15" s="676">
        <f t="shared" ref="C15:AH15" si="6">SUM(C5:C14)</f>
        <v>11795</v>
      </c>
      <c r="D15" s="676">
        <f t="shared" si="6"/>
        <v>10724</v>
      </c>
      <c r="E15" s="676">
        <f t="shared" si="6"/>
        <v>1706</v>
      </c>
      <c r="F15" s="676">
        <f t="shared" si="6"/>
        <v>1610</v>
      </c>
      <c r="G15" s="676">
        <f t="shared" si="6"/>
        <v>728</v>
      </c>
      <c r="H15" s="676">
        <f t="shared" si="6"/>
        <v>739</v>
      </c>
      <c r="I15" s="676">
        <f t="shared" si="6"/>
        <v>1284</v>
      </c>
      <c r="J15" s="676">
        <f t="shared" si="6"/>
        <v>1113</v>
      </c>
      <c r="K15" s="676">
        <f t="shared" si="6"/>
        <v>1460</v>
      </c>
      <c r="L15" s="676">
        <f t="shared" si="6"/>
        <v>1370</v>
      </c>
      <c r="M15" s="676">
        <f t="shared" si="6"/>
        <v>2574</v>
      </c>
      <c r="N15" s="676">
        <f t="shared" si="6"/>
        <v>2340</v>
      </c>
      <c r="O15" s="676">
        <f t="shared" si="6"/>
        <v>2268</v>
      </c>
      <c r="P15" s="676">
        <f t="shared" si="6"/>
        <v>2093</v>
      </c>
      <c r="Q15" s="676">
        <f t="shared" si="6"/>
        <v>1316</v>
      </c>
      <c r="R15" s="676">
        <f t="shared" si="6"/>
        <v>960</v>
      </c>
      <c r="S15" s="676">
        <f t="shared" si="6"/>
        <v>3505</v>
      </c>
      <c r="T15" s="676">
        <f t="shared" si="6"/>
        <v>1219</v>
      </c>
      <c r="U15" s="676">
        <f t="shared" si="6"/>
        <v>2286</v>
      </c>
      <c r="V15" s="676">
        <f t="shared" si="6"/>
        <v>40</v>
      </c>
      <c r="W15" s="676">
        <f t="shared" si="6"/>
        <v>73</v>
      </c>
      <c r="X15" s="676">
        <f t="shared" si="6"/>
        <v>53</v>
      </c>
      <c r="Y15" s="676">
        <f t="shared" si="6"/>
        <v>95</v>
      </c>
      <c r="Z15" s="676">
        <f t="shared" si="6"/>
        <v>122</v>
      </c>
      <c r="AA15" s="676">
        <f t="shared" si="6"/>
        <v>227</v>
      </c>
      <c r="AB15" s="676">
        <f t="shared" si="6"/>
        <v>177</v>
      </c>
      <c r="AC15" s="676">
        <f t="shared" si="6"/>
        <v>385</v>
      </c>
      <c r="AD15" s="676">
        <f t="shared" si="6"/>
        <v>376</v>
      </c>
      <c r="AE15" s="676">
        <f t="shared" si="6"/>
        <v>693</v>
      </c>
      <c r="AF15" s="676">
        <f t="shared" si="6"/>
        <v>314</v>
      </c>
      <c r="AG15" s="676">
        <f t="shared" si="6"/>
        <v>572</v>
      </c>
      <c r="AH15" s="676">
        <f t="shared" si="6"/>
        <v>123</v>
      </c>
      <c r="AI15" s="676">
        <f t="shared" ref="AI15:BN15" si="7">SUM(AI5:AI14)</f>
        <v>225</v>
      </c>
      <c r="AJ15" s="676">
        <f t="shared" si="7"/>
        <v>3689</v>
      </c>
      <c r="AK15" s="676">
        <f t="shared" si="7"/>
        <v>1476</v>
      </c>
      <c r="AL15" s="676">
        <f t="shared" si="7"/>
        <v>2213</v>
      </c>
      <c r="AM15" s="676">
        <f t="shared" si="7"/>
        <v>298</v>
      </c>
      <c r="AN15" s="676">
        <f t="shared" si="7"/>
        <v>296</v>
      </c>
      <c r="AO15" s="676">
        <f t="shared" si="7"/>
        <v>75</v>
      </c>
      <c r="AP15" s="676">
        <f t="shared" si="7"/>
        <v>139</v>
      </c>
      <c r="AQ15" s="676">
        <f t="shared" si="7"/>
        <v>140</v>
      </c>
      <c r="AR15" s="676">
        <f t="shared" si="7"/>
        <v>210</v>
      </c>
      <c r="AS15" s="676">
        <f t="shared" si="7"/>
        <v>172</v>
      </c>
      <c r="AT15" s="676">
        <f t="shared" si="7"/>
        <v>331</v>
      </c>
      <c r="AU15" s="676">
        <f t="shared" si="7"/>
        <v>360</v>
      </c>
      <c r="AV15" s="676">
        <f t="shared" si="7"/>
        <v>582</v>
      </c>
      <c r="AW15" s="676">
        <f t="shared" si="7"/>
        <v>277</v>
      </c>
      <c r="AX15" s="676">
        <f t="shared" si="7"/>
        <v>457</v>
      </c>
      <c r="AY15" s="676">
        <f t="shared" si="7"/>
        <v>133</v>
      </c>
      <c r="AZ15" s="676">
        <f t="shared" si="7"/>
        <v>169</v>
      </c>
      <c r="BA15" s="676">
        <f t="shared" si="7"/>
        <v>657</v>
      </c>
      <c r="BB15" s="676">
        <f t="shared" si="7"/>
        <v>354</v>
      </c>
      <c r="BC15" s="676">
        <f t="shared" si="7"/>
        <v>303</v>
      </c>
      <c r="BD15" s="676">
        <f t="shared" si="7"/>
        <v>131</v>
      </c>
      <c r="BE15" s="676">
        <f t="shared" si="7"/>
        <v>88</v>
      </c>
      <c r="BF15" s="676">
        <f t="shared" si="7"/>
        <v>27</v>
      </c>
      <c r="BG15" s="676">
        <f t="shared" si="7"/>
        <v>35</v>
      </c>
      <c r="BH15" s="676">
        <f t="shared" si="7"/>
        <v>40</v>
      </c>
      <c r="BI15" s="676">
        <f t="shared" si="7"/>
        <v>46</v>
      </c>
      <c r="BJ15" s="676">
        <f t="shared" si="7"/>
        <v>32</v>
      </c>
      <c r="BK15" s="676">
        <f t="shared" si="7"/>
        <v>45</v>
      </c>
      <c r="BL15" s="676">
        <f t="shared" si="7"/>
        <v>53</v>
      </c>
      <c r="BM15" s="676">
        <f t="shared" si="7"/>
        <v>55</v>
      </c>
      <c r="BN15" s="676">
        <f t="shared" si="7"/>
        <v>42</v>
      </c>
      <c r="BO15" s="676">
        <f t="shared" ref="BO15:CT15" si="8">SUM(BO5:BO14)</f>
        <v>26</v>
      </c>
      <c r="BP15" s="676">
        <f t="shared" si="8"/>
        <v>24</v>
      </c>
      <c r="BQ15" s="676">
        <f t="shared" si="8"/>
        <v>10</v>
      </c>
      <c r="BR15" s="676">
        <f t="shared" si="8"/>
        <v>363</v>
      </c>
      <c r="BS15" s="676">
        <f t="shared" si="8"/>
        <v>128</v>
      </c>
      <c r="BT15" s="676">
        <f t="shared" si="8"/>
        <v>235</v>
      </c>
      <c r="BU15" s="676">
        <f t="shared" si="8"/>
        <v>12</v>
      </c>
      <c r="BV15" s="676">
        <f t="shared" si="8"/>
        <v>13</v>
      </c>
      <c r="BW15" s="676">
        <f t="shared" si="8"/>
        <v>6</v>
      </c>
      <c r="BX15" s="676">
        <f t="shared" si="8"/>
        <v>10</v>
      </c>
      <c r="BY15" s="676">
        <f t="shared" si="8"/>
        <v>10</v>
      </c>
      <c r="BZ15" s="676">
        <f t="shared" si="8"/>
        <v>29</v>
      </c>
      <c r="CA15" s="676">
        <f t="shared" si="8"/>
        <v>15</v>
      </c>
      <c r="CB15" s="676">
        <f t="shared" si="8"/>
        <v>32</v>
      </c>
      <c r="CC15" s="676">
        <f t="shared" si="8"/>
        <v>30</v>
      </c>
      <c r="CD15" s="676">
        <f t="shared" si="8"/>
        <v>68</v>
      </c>
      <c r="CE15" s="676">
        <f t="shared" si="8"/>
        <v>33</v>
      </c>
      <c r="CF15" s="676">
        <f t="shared" si="8"/>
        <v>61</v>
      </c>
      <c r="CG15" s="676">
        <f t="shared" si="8"/>
        <v>16</v>
      </c>
      <c r="CH15" s="676">
        <f t="shared" si="8"/>
        <v>29</v>
      </c>
      <c r="CI15" s="676">
        <f t="shared" si="8"/>
        <v>643</v>
      </c>
      <c r="CJ15" s="676">
        <f t="shared" si="8"/>
        <v>194</v>
      </c>
      <c r="CK15" s="676">
        <f t="shared" si="8"/>
        <v>449</v>
      </c>
      <c r="CL15" s="676">
        <f t="shared" si="8"/>
        <v>0</v>
      </c>
      <c r="CM15" s="676">
        <f t="shared" si="8"/>
        <v>8</v>
      </c>
      <c r="CN15" s="676">
        <f t="shared" si="8"/>
        <v>7</v>
      </c>
      <c r="CO15" s="676">
        <f t="shared" si="8"/>
        <v>11</v>
      </c>
      <c r="CP15" s="676">
        <f t="shared" si="8"/>
        <v>21</v>
      </c>
      <c r="CQ15" s="676">
        <f t="shared" si="8"/>
        <v>42</v>
      </c>
      <c r="CR15" s="676">
        <f t="shared" si="8"/>
        <v>23</v>
      </c>
      <c r="CS15" s="676">
        <f t="shared" si="8"/>
        <v>58</v>
      </c>
      <c r="CT15" s="676">
        <f t="shared" si="8"/>
        <v>59</v>
      </c>
      <c r="CU15" s="676">
        <f t="shared" ref="CU15:CY15" si="9">SUM(CU5:CU14)</f>
        <v>108</v>
      </c>
      <c r="CV15" s="676">
        <f t="shared" si="9"/>
        <v>56</v>
      </c>
      <c r="CW15" s="676">
        <f t="shared" si="9"/>
        <v>136</v>
      </c>
      <c r="CX15" s="676">
        <f t="shared" si="9"/>
        <v>24</v>
      </c>
      <c r="CY15" s="676">
        <f t="shared" si="9"/>
        <v>80</v>
      </c>
    </row>
    <row r="16" spans="1:103" s="546" customFormat="1" x14ac:dyDescent="0.35"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>
        <v>1481</v>
      </c>
      <c r="W16" s="547">
        <v>1416</v>
      </c>
      <c r="X16" s="547">
        <v>668</v>
      </c>
      <c r="Y16" s="547">
        <v>679</v>
      </c>
      <c r="Z16" s="547">
        <v>1149</v>
      </c>
      <c r="AA16" s="547">
        <v>974</v>
      </c>
      <c r="AB16" s="547">
        <v>1326</v>
      </c>
      <c r="AC16" s="547">
        <v>1234</v>
      </c>
      <c r="AD16" s="547">
        <v>2321</v>
      </c>
      <c r="AE16" s="547">
        <v>2123</v>
      </c>
      <c r="AF16" s="547">
        <v>2034</v>
      </c>
      <c r="AG16" s="547">
        <v>1880</v>
      </c>
      <c r="AH16" s="547">
        <v>1199</v>
      </c>
      <c r="AI16" s="547">
        <v>864</v>
      </c>
      <c r="AJ16" s="547"/>
      <c r="AK16" s="547"/>
      <c r="AL16" s="547"/>
      <c r="AM16" s="547">
        <v>1481</v>
      </c>
      <c r="AN16" s="547">
        <v>1416</v>
      </c>
      <c r="AO16" s="547">
        <v>668</v>
      </c>
      <c r="AP16" s="547">
        <v>679</v>
      </c>
      <c r="AQ16" s="547">
        <v>1149</v>
      </c>
      <c r="AR16" s="547">
        <v>974</v>
      </c>
      <c r="AS16" s="547">
        <v>1326</v>
      </c>
      <c r="AT16" s="547">
        <v>1234</v>
      </c>
      <c r="AU16" s="547">
        <v>2321</v>
      </c>
      <c r="AV16" s="547">
        <v>2123</v>
      </c>
      <c r="AW16" s="547">
        <v>2034</v>
      </c>
      <c r="AX16" s="547">
        <v>1880</v>
      </c>
      <c r="AY16" s="547">
        <v>1199</v>
      </c>
      <c r="AZ16" s="547">
        <v>864</v>
      </c>
      <c r="BA16" s="547"/>
      <c r="BB16" s="547"/>
      <c r="BC16" s="547"/>
      <c r="BD16" s="547"/>
      <c r="BE16" s="547"/>
      <c r="BF16" s="547"/>
      <c r="BG16" s="547"/>
      <c r="BH16" s="547"/>
      <c r="BI16" s="547"/>
      <c r="BJ16" s="547"/>
      <c r="BK16" s="547"/>
      <c r="BL16" s="547"/>
      <c r="BM16" s="547"/>
      <c r="BN16" s="547"/>
      <c r="BO16" s="547"/>
      <c r="BP16" s="547"/>
      <c r="BQ16" s="547"/>
      <c r="BR16" s="547"/>
      <c r="BS16" s="547"/>
      <c r="BT16" s="547"/>
      <c r="BU16" s="547"/>
      <c r="BV16" s="547"/>
      <c r="BW16" s="547"/>
      <c r="BX16" s="547"/>
      <c r="BY16" s="547"/>
      <c r="BZ16" s="547"/>
      <c r="CA16" s="547"/>
      <c r="CB16" s="547"/>
      <c r="CC16" s="547"/>
      <c r="CD16" s="547"/>
      <c r="CE16" s="547"/>
      <c r="CF16" s="547"/>
      <c r="CG16" s="547"/>
      <c r="CH16" s="547"/>
      <c r="CI16" s="547"/>
      <c r="CJ16" s="547"/>
      <c r="CK16" s="547"/>
      <c r="CL16" s="547"/>
      <c r="CM16" s="547"/>
      <c r="CN16" s="547"/>
      <c r="CO16" s="547"/>
      <c r="CP16" s="547"/>
      <c r="CQ16" s="547"/>
      <c r="CR16" s="547"/>
      <c r="CS16" s="547"/>
      <c r="CT16" s="547"/>
      <c r="CU16" s="547"/>
      <c r="CV16" s="547"/>
      <c r="CW16" s="547"/>
      <c r="CX16" s="547"/>
      <c r="CY16" s="547"/>
    </row>
  </sheetData>
  <mergeCells count="6">
    <mergeCell ref="CI1:CY1"/>
    <mergeCell ref="B1:R1"/>
    <mergeCell ref="S1:AI1"/>
    <mergeCell ref="AJ1:AZ1"/>
    <mergeCell ref="BA1:BQ1"/>
    <mergeCell ref="BR1:CH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S44"/>
  <sheetViews>
    <sheetView topLeftCell="S1" zoomScale="40" zoomScaleNormal="40" workbookViewId="0">
      <selection activeCell="AK1" sqref="AK1"/>
    </sheetView>
  </sheetViews>
  <sheetFormatPr baseColWidth="10" defaultRowHeight="12.5" x14ac:dyDescent="0.25"/>
  <cols>
    <col min="1" max="1" width="17.453125" bestFit="1" customWidth="1"/>
    <col min="2" max="2" width="8.81640625" bestFit="1" customWidth="1"/>
    <col min="3" max="3" width="15.81640625" bestFit="1" customWidth="1"/>
    <col min="4" max="5" width="15.81640625" customWidth="1"/>
    <col min="6" max="7" width="18.453125" bestFit="1" customWidth="1"/>
    <col min="8" max="8" width="19.7265625" bestFit="1" customWidth="1"/>
    <col min="9" max="9" width="12.81640625" bestFit="1" customWidth="1"/>
    <col min="10" max="10" width="15.453125" bestFit="1" customWidth="1"/>
    <col min="11" max="11" width="11.453125" bestFit="1" customWidth="1"/>
    <col min="12" max="12" width="8.453125" bestFit="1" customWidth="1"/>
    <col min="13" max="13" width="11.1796875" bestFit="1" customWidth="1"/>
    <col min="14" max="15" width="11.1796875" customWidth="1"/>
    <col min="16" max="22" width="15" bestFit="1" customWidth="1"/>
    <col min="23" max="23" width="11.1796875" customWidth="1"/>
    <col min="24" max="24" width="11.453125" bestFit="1" customWidth="1"/>
    <col min="25" max="25" width="8.453125" bestFit="1" customWidth="1"/>
    <col min="26" max="26" width="11.1796875" bestFit="1" customWidth="1"/>
    <col min="27" max="29" width="11.1796875" customWidth="1"/>
    <col min="30" max="30" width="10.453125" bestFit="1" customWidth="1"/>
    <col min="31" max="31" width="7.453125" bestFit="1" customWidth="1"/>
    <col min="32" max="32" width="10.26953125" bestFit="1" customWidth="1"/>
    <col min="33" max="35" width="11.1796875" customWidth="1"/>
    <col min="36" max="36" width="11.1796875" bestFit="1" customWidth="1"/>
    <col min="37" max="37" width="12.26953125" customWidth="1"/>
    <col min="38" max="38" width="10.81640625" bestFit="1" customWidth="1"/>
    <col min="39" max="39" width="17.26953125" bestFit="1" customWidth="1"/>
    <col min="40" max="40" width="14.1796875" bestFit="1" customWidth="1"/>
    <col min="41" max="41" width="17" bestFit="1" customWidth="1"/>
    <col min="42" max="42" width="18.7265625" bestFit="1" customWidth="1"/>
    <col min="43" max="43" width="15.453125" bestFit="1" customWidth="1"/>
    <col min="44" max="44" width="18.453125" bestFit="1" customWidth="1"/>
    <col min="45" max="45" width="14.26953125" bestFit="1" customWidth="1"/>
    <col min="46" max="46" width="11.26953125" bestFit="1" customWidth="1"/>
    <col min="47" max="47" width="14" bestFit="1" customWidth="1"/>
    <col min="48" max="48" width="11.26953125" customWidth="1"/>
    <col min="49" max="49" width="19.26953125" bestFit="1" customWidth="1"/>
    <col min="50" max="50" width="11.453125" customWidth="1"/>
    <col min="51" max="51" width="14.26953125" bestFit="1" customWidth="1"/>
    <col min="52" max="52" width="11.26953125" bestFit="1" customWidth="1"/>
    <col min="53" max="53" width="14" bestFit="1" customWidth="1"/>
    <col min="54" max="55" width="11.453125" customWidth="1"/>
    <col min="56" max="56" width="20" bestFit="1" customWidth="1"/>
    <col min="57" max="57" width="11.7265625" customWidth="1"/>
    <col min="63" max="63" width="27.81640625" customWidth="1"/>
    <col min="64" max="64" width="18" customWidth="1"/>
    <col min="65" max="65" width="16.26953125" customWidth="1"/>
    <col min="66" max="66" width="16" customWidth="1"/>
    <col min="67" max="67" width="15.81640625" customWidth="1"/>
    <col min="71" max="71" width="18.7265625" customWidth="1"/>
    <col min="72" max="72" width="17.453125" bestFit="1" customWidth="1"/>
    <col min="73" max="73" width="17.453125" customWidth="1"/>
    <col min="76" max="76" width="18.7265625" bestFit="1" customWidth="1"/>
    <col min="77" max="77" width="15.54296875" bestFit="1" customWidth="1"/>
    <col min="78" max="78" width="18.453125" bestFit="1" customWidth="1"/>
    <col min="79" max="79" width="17.7265625" bestFit="1" customWidth="1"/>
    <col min="80" max="80" width="20" bestFit="1" customWidth="1"/>
    <col min="89" max="89" width="15.54296875" bestFit="1" customWidth="1"/>
    <col min="90" max="90" width="12.54296875" bestFit="1" customWidth="1"/>
    <col min="91" max="91" width="15.26953125" bestFit="1" customWidth="1"/>
    <col min="92" max="92" width="14.54296875" bestFit="1" customWidth="1"/>
    <col min="93" max="93" width="17" bestFit="1" customWidth="1"/>
    <col min="94" max="100" width="13" bestFit="1" customWidth="1"/>
    <col min="102" max="102" width="24" bestFit="1" customWidth="1"/>
    <col min="103" max="103" width="20.81640625" bestFit="1" customWidth="1"/>
    <col min="104" max="104" width="23.7265625" bestFit="1" customWidth="1"/>
    <col min="105" max="105" width="23" bestFit="1" customWidth="1"/>
    <col min="106" max="106" width="25.26953125" bestFit="1" customWidth="1"/>
    <col min="107" max="113" width="13" bestFit="1" customWidth="1"/>
    <col min="114" max="114" width="29.453125" bestFit="1" customWidth="1"/>
    <col min="115" max="115" width="26.453125" bestFit="1" customWidth="1"/>
    <col min="116" max="116" width="23.26953125" bestFit="1" customWidth="1"/>
    <col min="117" max="117" width="26" bestFit="1" customWidth="1"/>
    <col min="118" max="118" width="25.26953125" bestFit="1" customWidth="1"/>
    <col min="119" max="119" width="27.7265625" bestFit="1" customWidth="1"/>
    <col min="120" max="126" width="13" bestFit="1" customWidth="1"/>
    <col min="127" max="127" width="31.81640625" bestFit="1" customWidth="1"/>
    <col min="128" max="128" width="16.26953125" bestFit="1" customWidth="1"/>
    <col min="129" max="130" width="16.26953125" customWidth="1"/>
    <col min="131" max="131" width="16.1796875" bestFit="1" customWidth="1"/>
    <col min="132" max="132" width="12.81640625" bestFit="1" customWidth="1"/>
    <col min="133" max="133" width="13.1796875" bestFit="1" customWidth="1"/>
    <col min="134" max="134" width="20.7265625" bestFit="1" customWidth="1"/>
    <col min="135" max="135" width="21.54296875" bestFit="1" customWidth="1"/>
    <col min="136" max="136" width="19.1796875" bestFit="1" customWidth="1"/>
    <col min="137" max="137" width="28.453125" bestFit="1" customWidth="1"/>
    <col min="138" max="138" width="39.453125" customWidth="1"/>
    <col min="139" max="139" width="36.81640625" customWidth="1"/>
    <col min="140" max="140" width="27.453125" bestFit="1" customWidth="1"/>
    <col min="141" max="141" width="29.7265625" bestFit="1" customWidth="1"/>
    <col min="142" max="142" width="33.81640625" bestFit="1" customWidth="1"/>
    <col min="143" max="143" width="31.26953125" bestFit="1" customWidth="1"/>
    <col min="144" max="144" width="28.26953125" bestFit="1" customWidth="1"/>
    <col min="145" max="145" width="31" bestFit="1" customWidth="1"/>
    <col min="146" max="146" width="30.26953125" bestFit="1" customWidth="1"/>
    <col min="147" max="147" width="32.7265625" bestFit="1" customWidth="1"/>
    <col min="148" max="148" width="36.81640625" bestFit="1" customWidth="1"/>
    <col min="157" max="157" width="16.54296875" bestFit="1" customWidth="1"/>
    <col min="158" max="158" width="13.26953125" bestFit="1" customWidth="1"/>
    <col min="159" max="159" width="16.1796875" bestFit="1" customWidth="1"/>
    <col min="160" max="160" width="15.453125" bestFit="1" customWidth="1"/>
    <col min="161" max="161" width="17.7265625" bestFit="1" customWidth="1"/>
    <col min="162" max="168" width="13.453125" bestFit="1" customWidth="1"/>
    <col min="169" max="169" width="21.81640625" bestFit="1" customWidth="1"/>
    <col min="170" max="170" width="18.26953125" bestFit="1" customWidth="1"/>
    <col min="171" max="171" width="17.7265625" bestFit="1" customWidth="1"/>
  </cols>
  <sheetData>
    <row r="1" spans="1:175" ht="13.5" x14ac:dyDescent="0.3">
      <c r="A1" s="107" t="s">
        <v>127</v>
      </c>
      <c r="B1" s="107" t="s">
        <v>24</v>
      </c>
      <c r="C1" s="108" t="s">
        <v>845</v>
      </c>
      <c r="D1" s="108" t="s">
        <v>285</v>
      </c>
      <c r="E1" s="108" t="s">
        <v>310</v>
      </c>
      <c r="F1" s="108" t="s">
        <v>311</v>
      </c>
      <c r="G1" s="108" t="s">
        <v>312</v>
      </c>
      <c r="H1" s="108" t="s">
        <v>313</v>
      </c>
      <c r="I1" s="108" t="s">
        <v>314</v>
      </c>
      <c r="J1" s="109" t="s">
        <v>222</v>
      </c>
      <c r="K1" s="108" t="s">
        <v>315</v>
      </c>
      <c r="L1" s="108" t="s">
        <v>316</v>
      </c>
      <c r="M1" s="110" t="s">
        <v>317</v>
      </c>
      <c r="N1" s="110" t="s">
        <v>318</v>
      </c>
      <c r="O1" s="110" t="s">
        <v>319</v>
      </c>
      <c r="P1" s="107" t="s">
        <v>438</v>
      </c>
      <c r="Q1" s="107" t="s">
        <v>438</v>
      </c>
      <c r="R1" s="107" t="s">
        <v>438</v>
      </c>
      <c r="S1" s="107" t="s">
        <v>438</v>
      </c>
      <c r="T1" s="107" t="s">
        <v>438</v>
      </c>
      <c r="U1" s="107" t="s">
        <v>438</v>
      </c>
      <c r="V1" s="107" t="s">
        <v>438</v>
      </c>
      <c r="W1" s="109" t="s">
        <v>326</v>
      </c>
      <c r="X1" s="108" t="s">
        <v>320</v>
      </c>
      <c r="Y1" s="108" t="s">
        <v>321</v>
      </c>
      <c r="Z1" s="110" t="s">
        <v>322</v>
      </c>
      <c r="AA1" s="110" t="s">
        <v>323</v>
      </c>
      <c r="AB1" s="110" t="s">
        <v>324</v>
      </c>
      <c r="AC1" s="107" t="s">
        <v>438</v>
      </c>
      <c r="AD1" s="107" t="s">
        <v>438</v>
      </c>
      <c r="AE1" s="107" t="s">
        <v>438</v>
      </c>
      <c r="AF1" s="107" t="s">
        <v>438</v>
      </c>
      <c r="AG1" s="107" t="s">
        <v>438</v>
      </c>
      <c r="AH1" s="107" t="s">
        <v>438</v>
      </c>
      <c r="AI1" s="107" t="s">
        <v>438</v>
      </c>
      <c r="AJ1" s="109" t="s">
        <v>325</v>
      </c>
      <c r="AK1" s="108" t="s">
        <v>361</v>
      </c>
      <c r="AL1" s="108" t="s">
        <v>362</v>
      </c>
      <c r="AM1" s="110" t="s">
        <v>363</v>
      </c>
      <c r="AN1" s="110" t="s">
        <v>364</v>
      </c>
      <c r="AO1" s="110" t="s">
        <v>365</v>
      </c>
      <c r="AP1" s="107" t="s">
        <v>438</v>
      </c>
      <c r="AQ1" s="107" t="s">
        <v>438</v>
      </c>
      <c r="AR1" s="107" t="s">
        <v>438</v>
      </c>
      <c r="AS1" s="107" t="s">
        <v>438</v>
      </c>
      <c r="AT1" s="107" t="s">
        <v>438</v>
      </c>
      <c r="AU1" s="107" t="s">
        <v>438</v>
      </c>
      <c r="AV1" s="107" t="s">
        <v>438</v>
      </c>
      <c r="AW1" s="109" t="s">
        <v>366</v>
      </c>
      <c r="AX1" s="108" t="s">
        <v>367</v>
      </c>
      <c r="AY1" s="108" t="s">
        <v>368</v>
      </c>
      <c r="AZ1" s="109" t="s">
        <v>369</v>
      </c>
      <c r="BA1" s="110" t="s">
        <v>370</v>
      </c>
      <c r="BB1" s="110" t="s">
        <v>371</v>
      </c>
      <c r="BC1" s="107" t="s">
        <v>438</v>
      </c>
      <c r="BD1" s="107" t="s">
        <v>438</v>
      </c>
      <c r="BE1" s="107" t="s">
        <v>438</v>
      </c>
      <c r="BF1" s="107" t="s">
        <v>438</v>
      </c>
      <c r="BG1" s="107" t="s">
        <v>438</v>
      </c>
      <c r="BH1" s="107" t="s">
        <v>438</v>
      </c>
      <c r="BI1" s="107" t="s">
        <v>438</v>
      </c>
      <c r="BJ1" s="110" t="s">
        <v>372</v>
      </c>
      <c r="BK1" s="108" t="s">
        <v>848</v>
      </c>
      <c r="BL1" s="108" t="s">
        <v>849</v>
      </c>
      <c r="BM1" s="110" t="s">
        <v>850</v>
      </c>
      <c r="BN1" s="110" t="s">
        <v>851</v>
      </c>
      <c r="BO1" s="110" t="s">
        <v>852</v>
      </c>
      <c r="BP1" s="107" t="s">
        <v>438</v>
      </c>
      <c r="BQ1" s="107" t="s">
        <v>438</v>
      </c>
      <c r="BR1" s="107" t="s">
        <v>438</v>
      </c>
      <c r="BS1" s="107" t="s">
        <v>438</v>
      </c>
      <c r="BT1" s="107" t="s">
        <v>438</v>
      </c>
      <c r="BU1" s="107" t="s">
        <v>438</v>
      </c>
      <c r="BV1" s="107" t="s">
        <v>438</v>
      </c>
      <c r="BW1" s="110" t="s">
        <v>853</v>
      </c>
      <c r="BX1" s="108" t="s">
        <v>284</v>
      </c>
      <c r="BY1" s="108" t="s">
        <v>282</v>
      </c>
      <c r="BZ1" s="110" t="s">
        <v>283</v>
      </c>
      <c r="CA1" s="110" t="s">
        <v>332</v>
      </c>
      <c r="CB1" s="110" t="s">
        <v>333</v>
      </c>
      <c r="CC1" s="107" t="s">
        <v>438</v>
      </c>
      <c r="CD1" s="107" t="s">
        <v>438</v>
      </c>
      <c r="CE1" s="107" t="s">
        <v>438</v>
      </c>
      <c r="CF1" s="107" t="s">
        <v>438</v>
      </c>
      <c r="CG1" s="107" t="s">
        <v>438</v>
      </c>
      <c r="CH1" s="107" t="s">
        <v>438</v>
      </c>
      <c r="CI1" s="107" t="s">
        <v>438</v>
      </c>
      <c r="CJ1" s="110" t="s">
        <v>327</v>
      </c>
      <c r="CK1" s="108" t="s">
        <v>288</v>
      </c>
      <c r="CL1" s="108" t="s">
        <v>286</v>
      </c>
      <c r="CM1" s="110" t="s">
        <v>287</v>
      </c>
      <c r="CN1" s="108" t="s">
        <v>334</v>
      </c>
      <c r="CO1" s="119" t="s">
        <v>335</v>
      </c>
      <c r="CP1" s="107" t="s">
        <v>438</v>
      </c>
      <c r="CQ1" s="107" t="s">
        <v>438</v>
      </c>
      <c r="CR1" s="107" t="s">
        <v>438</v>
      </c>
      <c r="CS1" s="107" t="s">
        <v>438</v>
      </c>
      <c r="CT1" s="107" t="s">
        <v>438</v>
      </c>
      <c r="CU1" s="107" t="s">
        <v>438</v>
      </c>
      <c r="CV1" s="107" t="s">
        <v>438</v>
      </c>
      <c r="CW1" s="109" t="s">
        <v>289</v>
      </c>
      <c r="CX1" s="108" t="s">
        <v>355</v>
      </c>
      <c r="CY1" s="108" t="s">
        <v>356</v>
      </c>
      <c r="CZ1" s="110" t="s">
        <v>357</v>
      </c>
      <c r="DA1" s="110" t="s">
        <v>358</v>
      </c>
      <c r="DB1" s="110" t="s">
        <v>359</v>
      </c>
      <c r="DC1" s="107" t="s">
        <v>438</v>
      </c>
      <c r="DD1" s="107" t="s">
        <v>438</v>
      </c>
      <c r="DE1" s="107" t="s">
        <v>438</v>
      </c>
      <c r="DF1" s="107" t="s">
        <v>438</v>
      </c>
      <c r="DG1" s="107" t="s">
        <v>438</v>
      </c>
      <c r="DH1" s="107" t="s">
        <v>438</v>
      </c>
      <c r="DI1" s="107" t="s">
        <v>438</v>
      </c>
      <c r="DJ1" s="109" t="s">
        <v>360</v>
      </c>
      <c r="DK1" s="108" t="s">
        <v>883</v>
      </c>
      <c r="DL1" s="108" t="s">
        <v>884</v>
      </c>
      <c r="DM1" s="110" t="s">
        <v>885</v>
      </c>
      <c r="DN1" s="110" t="s">
        <v>886</v>
      </c>
      <c r="DO1" s="110" t="s">
        <v>887</v>
      </c>
      <c r="DP1" s="107" t="s">
        <v>438</v>
      </c>
      <c r="DQ1" s="107" t="s">
        <v>438</v>
      </c>
      <c r="DR1" s="107" t="s">
        <v>438</v>
      </c>
      <c r="DS1" s="107" t="s">
        <v>438</v>
      </c>
      <c r="DT1" s="107" t="s">
        <v>438</v>
      </c>
      <c r="DU1" s="107" t="s">
        <v>438</v>
      </c>
      <c r="DV1" s="107" t="s">
        <v>438</v>
      </c>
      <c r="DW1" s="109" t="s">
        <v>888</v>
      </c>
      <c r="DX1" s="120" t="s">
        <v>338</v>
      </c>
      <c r="DY1" s="120" t="s">
        <v>846</v>
      </c>
      <c r="DZ1" s="120" t="s">
        <v>847</v>
      </c>
      <c r="EA1" s="120" t="s">
        <v>339</v>
      </c>
      <c r="EB1" s="120" t="s">
        <v>340</v>
      </c>
      <c r="EC1" s="120" t="s">
        <v>373</v>
      </c>
      <c r="ED1" s="120" t="s">
        <v>341</v>
      </c>
      <c r="EE1" s="120" t="s">
        <v>889</v>
      </c>
      <c r="EF1" s="120" t="s">
        <v>342</v>
      </c>
      <c r="EG1" s="108" t="s">
        <v>343</v>
      </c>
      <c r="EH1" s="108" t="s">
        <v>344</v>
      </c>
      <c r="EI1" s="110" t="s">
        <v>345</v>
      </c>
      <c r="EJ1" s="110" t="s">
        <v>346</v>
      </c>
      <c r="EK1" s="110" t="s">
        <v>347</v>
      </c>
      <c r="EL1" s="109" t="s">
        <v>348</v>
      </c>
      <c r="EM1" s="108" t="s">
        <v>349</v>
      </c>
      <c r="EN1" s="108" t="s">
        <v>350</v>
      </c>
      <c r="EO1" s="110" t="s">
        <v>351</v>
      </c>
      <c r="EP1" s="110" t="s">
        <v>352</v>
      </c>
      <c r="EQ1" s="110" t="s">
        <v>353</v>
      </c>
      <c r="ER1" s="109" t="s">
        <v>354</v>
      </c>
      <c r="ES1" s="120" t="s">
        <v>439</v>
      </c>
      <c r="ET1" s="120" t="s">
        <v>440</v>
      </c>
      <c r="EU1" s="120" t="s">
        <v>441</v>
      </c>
      <c r="EV1" s="120" t="s">
        <v>442</v>
      </c>
      <c r="EW1" s="120" t="s">
        <v>443</v>
      </c>
      <c r="EX1" s="120" t="s">
        <v>444</v>
      </c>
      <c r="EY1" s="120" t="s">
        <v>445</v>
      </c>
      <c r="EZ1" s="120" t="s">
        <v>446</v>
      </c>
      <c r="FA1" s="452" t="s">
        <v>821</v>
      </c>
      <c r="FB1" s="452" t="s">
        <v>822</v>
      </c>
      <c r="FC1" s="453" t="s">
        <v>823</v>
      </c>
      <c r="FD1" s="454" t="s">
        <v>824</v>
      </c>
      <c r="FE1" s="454" t="s">
        <v>825</v>
      </c>
      <c r="FF1" s="126" t="s">
        <v>438</v>
      </c>
      <c r="FG1" s="126" t="s">
        <v>438</v>
      </c>
      <c r="FH1" s="126" t="s">
        <v>438</v>
      </c>
      <c r="FI1" s="126" t="s">
        <v>438</v>
      </c>
      <c r="FJ1" s="126" t="s">
        <v>438</v>
      </c>
      <c r="FK1" s="126" t="s">
        <v>438</v>
      </c>
      <c r="FL1" s="126" t="s">
        <v>438</v>
      </c>
      <c r="FM1" s="454" t="s">
        <v>826</v>
      </c>
      <c r="FN1" s="548" t="s">
        <v>212</v>
      </c>
      <c r="FO1" s="46" t="s">
        <v>226</v>
      </c>
      <c r="FP1" s="548" t="s">
        <v>433</v>
      </c>
      <c r="FQ1" s="556" t="s">
        <v>864</v>
      </c>
      <c r="FR1" s="556" t="s">
        <v>26</v>
      </c>
      <c r="FS1" s="557" t="s">
        <v>749</v>
      </c>
    </row>
    <row r="2" spans="1:175" ht="10" customHeight="1" x14ac:dyDescent="0.3">
      <c r="A2" s="18"/>
      <c r="B2" s="18"/>
      <c r="J2" s="85"/>
      <c r="M2" s="93"/>
      <c r="N2" s="93"/>
      <c r="O2" s="93"/>
      <c r="P2" s="277" t="s">
        <v>36</v>
      </c>
      <c r="Q2" s="277" t="s">
        <v>37</v>
      </c>
      <c r="R2" s="277" t="s">
        <v>38</v>
      </c>
      <c r="S2" s="277" t="s">
        <v>39</v>
      </c>
      <c r="T2" s="277" t="s">
        <v>40</v>
      </c>
      <c r="U2" s="277" t="s">
        <v>41</v>
      </c>
      <c r="V2" s="277" t="s">
        <v>42</v>
      </c>
      <c r="W2" s="85"/>
      <c r="Z2" s="93"/>
      <c r="AA2" s="93"/>
      <c r="AB2" s="93"/>
      <c r="AC2" s="277" t="s">
        <v>36</v>
      </c>
      <c r="AD2" s="277" t="s">
        <v>37</v>
      </c>
      <c r="AE2" s="277" t="s">
        <v>38</v>
      </c>
      <c r="AF2" s="277" t="s">
        <v>39</v>
      </c>
      <c r="AG2" s="277" t="s">
        <v>40</v>
      </c>
      <c r="AH2" s="277" t="s">
        <v>41</v>
      </c>
      <c r="AI2" s="277" t="s">
        <v>42</v>
      </c>
      <c r="AJ2" s="85"/>
      <c r="AM2" s="93"/>
      <c r="AN2" s="93"/>
      <c r="AO2" s="93"/>
      <c r="AP2" s="277" t="s">
        <v>36</v>
      </c>
      <c r="AQ2" s="277" t="s">
        <v>37</v>
      </c>
      <c r="AR2" s="277" t="s">
        <v>38</v>
      </c>
      <c r="AS2" s="277" t="s">
        <v>39</v>
      </c>
      <c r="AT2" s="277" t="s">
        <v>40</v>
      </c>
      <c r="AU2" s="277" t="s">
        <v>41</v>
      </c>
      <c r="AV2" s="277" t="s">
        <v>42</v>
      </c>
      <c r="AW2" s="85"/>
      <c r="AZ2" s="93"/>
      <c r="BA2" s="93"/>
      <c r="BB2" s="93"/>
      <c r="BC2" s="277" t="s">
        <v>36</v>
      </c>
      <c r="BD2" s="277" t="s">
        <v>37</v>
      </c>
      <c r="BE2" s="277" t="s">
        <v>38</v>
      </c>
      <c r="BF2" s="277" t="s">
        <v>39</v>
      </c>
      <c r="BG2" s="277" t="s">
        <v>40</v>
      </c>
      <c r="BH2" s="277" t="s">
        <v>41</v>
      </c>
      <c r="BI2" s="277" t="s">
        <v>42</v>
      </c>
      <c r="BJ2" s="85"/>
      <c r="BM2" s="93"/>
      <c r="BN2" s="93"/>
      <c r="BO2" s="93"/>
      <c r="BP2" s="277" t="s">
        <v>36</v>
      </c>
      <c r="BQ2" s="277" t="s">
        <v>37</v>
      </c>
      <c r="BR2" s="277" t="s">
        <v>38</v>
      </c>
      <c r="BS2" s="277" t="s">
        <v>39</v>
      </c>
      <c r="BT2" s="277" t="s">
        <v>40</v>
      </c>
      <c r="BU2" s="277" t="s">
        <v>41</v>
      </c>
      <c r="BV2" s="277" t="s">
        <v>42</v>
      </c>
      <c r="BW2" s="85"/>
      <c r="BZ2" s="93"/>
      <c r="CA2" s="93"/>
      <c r="CB2" s="93"/>
      <c r="CC2" s="277" t="s">
        <v>36</v>
      </c>
      <c r="CD2" s="277" t="s">
        <v>37</v>
      </c>
      <c r="CE2" s="277" t="s">
        <v>38</v>
      </c>
      <c r="CF2" s="277" t="s">
        <v>39</v>
      </c>
      <c r="CG2" s="277" t="s">
        <v>40</v>
      </c>
      <c r="CH2" s="277" t="s">
        <v>41</v>
      </c>
      <c r="CI2" s="277" t="s">
        <v>42</v>
      </c>
      <c r="CJ2" s="85"/>
      <c r="CM2" s="93"/>
      <c r="CO2" s="93"/>
      <c r="CP2" s="277" t="s">
        <v>36</v>
      </c>
      <c r="CQ2" s="277" t="s">
        <v>37</v>
      </c>
      <c r="CR2" s="277" t="s">
        <v>38</v>
      </c>
      <c r="CS2" s="277" t="s">
        <v>39</v>
      </c>
      <c r="CT2" s="277" t="s">
        <v>40</v>
      </c>
      <c r="CU2" s="277" t="s">
        <v>41</v>
      </c>
      <c r="CV2" s="277" t="s">
        <v>42</v>
      </c>
      <c r="CW2" s="85"/>
      <c r="CZ2" s="93"/>
      <c r="DB2" s="93"/>
      <c r="DC2" s="277" t="s">
        <v>36</v>
      </c>
      <c r="DD2" s="277" t="s">
        <v>37</v>
      </c>
      <c r="DE2" s="277" t="s">
        <v>38</v>
      </c>
      <c r="DF2" s="277" t="s">
        <v>39</v>
      </c>
      <c r="DG2" s="277" t="s">
        <v>40</v>
      </c>
      <c r="DH2" s="277" t="s">
        <v>41</v>
      </c>
      <c r="DI2" s="277" t="s">
        <v>42</v>
      </c>
      <c r="DJ2" s="85"/>
      <c r="DM2" s="93"/>
      <c r="DO2" s="93"/>
      <c r="DP2" s="277" t="s">
        <v>36</v>
      </c>
      <c r="DQ2" s="277" t="s">
        <v>37</v>
      </c>
      <c r="DR2" s="277" t="s">
        <v>38</v>
      </c>
      <c r="DS2" s="277" t="s">
        <v>39</v>
      </c>
      <c r="DT2" s="277" t="s">
        <v>40</v>
      </c>
      <c r="DU2" s="277" t="s">
        <v>41</v>
      </c>
      <c r="DV2" s="277" t="s">
        <v>42</v>
      </c>
      <c r="DW2" s="85"/>
      <c r="EI2" s="93"/>
      <c r="EK2" s="93"/>
      <c r="EL2" s="85"/>
      <c r="EO2" s="93"/>
      <c r="EQ2" s="93"/>
      <c r="ER2" s="85"/>
      <c r="ES2" s="157"/>
      <c r="ET2" s="157"/>
      <c r="EU2" s="157"/>
      <c r="EV2" s="157"/>
      <c r="EW2" s="157"/>
      <c r="EX2" s="157"/>
      <c r="EY2" s="157"/>
      <c r="EZ2" s="157"/>
      <c r="FC2" s="93"/>
      <c r="FD2" s="93"/>
      <c r="FE2" s="93"/>
      <c r="FF2" s="455" t="s">
        <v>36</v>
      </c>
      <c r="FG2" s="455" t="s">
        <v>37</v>
      </c>
      <c r="FH2" s="455" t="s">
        <v>38</v>
      </c>
      <c r="FI2" s="455" t="s">
        <v>39</v>
      </c>
      <c r="FJ2" s="455" t="s">
        <v>40</v>
      </c>
      <c r="FK2" s="455" t="s">
        <v>41</v>
      </c>
      <c r="FL2" s="455" t="s">
        <v>42</v>
      </c>
      <c r="FM2" s="85"/>
      <c r="FN2" s="18"/>
    </row>
    <row r="3" spans="1:175" ht="10" customHeight="1" x14ac:dyDescent="0.3">
      <c r="A3" s="3">
        <v>1</v>
      </c>
      <c r="B3" s="1" t="s">
        <v>0</v>
      </c>
      <c r="J3" s="85"/>
      <c r="M3" s="93"/>
      <c r="N3" s="93"/>
      <c r="O3" s="93"/>
      <c r="P3" s="93"/>
      <c r="Q3" s="93"/>
      <c r="R3" s="93"/>
      <c r="S3" s="93"/>
      <c r="T3" s="93"/>
      <c r="U3" s="93"/>
      <c r="V3" s="93"/>
      <c r="W3" s="85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85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85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85"/>
      <c r="BM3" s="93"/>
      <c r="BN3" s="93"/>
      <c r="BO3" s="93"/>
      <c r="BP3" s="93"/>
      <c r="BQ3" s="93"/>
      <c r="BR3" s="93"/>
      <c r="BS3" s="93"/>
      <c r="BT3" s="93"/>
      <c r="BU3" s="93"/>
      <c r="BV3" s="93"/>
      <c r="BW3" s="85"/>
      <c r="BZ3" s="93"/>
      <c r="CA3" s="93"/>
      <c r="CB3" s="93"/>
      <c r="CC3" s="93"/>
      <c r="CD3" s="93"/>
      <c r="CE3" s="93"/>
      <c r="CF3" s="93"/>
      <c r="CG3" s="93"/>
      <c r="CH3" s="93"/>
      <c r="CI3" s="93"/>
      <c r="CJ3" s="85"/>
      <c r="CM3" s="93"/>
      <c r="CO3" s="93"/>
      <c r="CP3" s="93"/>
      <c r="CQ3" s="93"/>
      <c r="CR3" s="93"/>
      <c r="CS3" s="93"/>
      <c r="CT3" s="93"/>
      <c r="CU3" s="93"/>
      <c r="CV3" s="93"/>
      <c r="CW3" s="85"/>
      <c r="CZ3" s="93"/>
      <c r="DB3" s="93"/>
      <c r="DC3" s="93"/>
      <c r="DD3" s="93"/>
      <c r="DE3" s="93"/>
      <c r="DF3" s="93"/>
      <c r="DG3" s="93"/>
      <c r="DH3" s="93"/>
      <c r="DI3" s="93"/>
      <c r="DJ3" s="85"/>
      <c r="DM3" s="93"/>
      <c r="DO3" s="93"/>
      <c r="DP3" s="93"/>
      <c r="DQ3" s="93"/>
      <c r="DR3" s="93"/>
      <c r="DS3" s="93"/>
      <c r="DT3" s="93"/>
      <c r="DU3" s="93"/>
      <c r="DV3" s="93"/>
      <c r="DW3" s="85"/>
      <c r="DX3" s="22">
        <f>Datos!G4</f>
        <v>1793</v>
      </c>
      <c r="DY3" s="22">
        <f>Datos!L4</f>
        <v>796</v>
      </c>
      <c r="DZ3" s="22">
        <f>Datos!O4</f>
        <v>717</v>
      </c>
      <c r="EA3" s="22">
        <f t="shared" ref="EA3:EA8" si="0">K3+X3+AK3+AX3</f>
        <v>0</v>
      </c>
      <c r="EB3" s="96">
        <f t="shared" ref="EB3:EB30" si="1">K3/DX3</f>
        <v>0</v>
      </c>
      <c r="EC3" s="96">
        <f t="shared" ref="EC3:EC29" si="2">AK3/DX3</f>
        <v>0</v>
      </c>
      <c r="ED3" s="96">
        <f>EA3/DX3</f>
        <v>0</v>
      </c>
      <c r="EE3" s="96">
        <f t="shared" ref="EE3:EE26" si="3">DK3/DX3</f>
        <v>0</v>
      </c>
      <c r="EF3" s="96">
        <f t="shared" ref="EF3:EF26" si="4">CX3/DX3</f>
        <v>0</v>
      </c>
      <c r="EI3" s="93"/>
      <c r="EK3" s="93"/>
      <c r="EL3" s="85"/>
      <c r="EO3" s="93"/>
      <c r="EQ3" s="93"/>
      <c r="ER3" s="85"/>
      <c r="ES3" s="157">
        <f>Datos!AZ4/Datos!G4</f>
        <v>2.6213050752928055E-2</v>
      </c>
      <c r="ET3" s="157">
        <f t="shared" ref="ET3:ET29" si="5">BK3/DX3</f>
        <v>0</v>
      </c>
      <c r="EU3" s="157">
        <f t="shared" ref="EU3:EU27" si="6">CK3/DX3</f>
        <v>0</v>
      </c>
      <c r="EV3" s="157">
        <f t="shared" ref="EV3:EV9" si="7">EG3/DX3</f>
        <v>0</v>
      </c>
      <c r="EW3" s="157">
        <f t="shared" ref="EW3:EW9" si="8">EM3/DX3</f>
        <v>0</v>
      </c>
      <c r="EX3" s="157">
        <f t="shared" ref="EX3:EX29" si="9">X3/DX3</f>
        <v>0</v>
      </c>
      <c r="EY3" s="157">
        <f t="shared" ref="EY3:EY29" si="10">AX3/DX3</f>
        <v>0</v>
      </c>
      <c r="EZ3" s="157">
        <f t="shared" ref="EZ3:EZ29" si="11">AK3/DX3</f>
        <v>0</v>
      </c>
      <c r="FC3" s="93"/>
      <c r="FD3" s="93"/>
      <c r="FE3" s="93"/>
      <c r="FF3" s="93"/>
      <c r="FG3" s="93"/>
      <c r="FH3" s="93"/>
      <c r="FI3" s="93"/>
      <c r="FJ3" s="93"/>
      <c r="FK3" s="93"/>
      <c r="FL3" s="93"/>
      <c r="FM3" s="85"/>
      <c r="FN3" s="22">
        <f>Datos!G4</f>
        <v>1793</v>
      </c>
      <c r="FO3" s="549">
        <f>FA3/FN3</f>
        <v>0</v>
      </c>
      <c r="FP3" s="550">
        <f>DK3/FN3</f>
        <v>0</v>
      </c>
      <c r="FQ3" s="550">
        <f>CX3/FN3</f>
        <v>0</v>
      </c>
      <c r="FR3" s="550">
        <f t="shared" ref="FR3:FR8" si="12">K2/FN3</f>
        <v>0</v>
      </c>
      <c r="FS3" s="550">
        <f t="shared" ref="FS3:FS29" si="13">AK3/FN3</f>
        <v>0</v>
      </c>
    </row>
    <row r="4" spans="1:175" ht="10" customHeight="1" x14ac:dyDescent="0.3">
      <c r="A4" s="3">
        <v>2</v>
      </c>
      <c r="B4" s="1" t="s">
        <v>2</v>
      </c>
      <c r="J4" s="85"/>
      <c r="M4" s="93"/>
      <c r="N4" s="93"/>
      <c r="O4" s="93"/>
      <c r="P4" s="93"/>
      <c r="Q4" s="93"/>
      <c r="R4" s="93"/>
      <c r="S4" s="93"/>
      <c r="T4" s="93"/>
      <c r="U4" s="93"/>
      <c r="V4" s="93"/>
      <c r="W4" s="85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85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85"/>
      <c r="BA4" s="93"/>
      <c r="BB4" s="93"/>
      <c r="BC4" s="93"/>
      <c r="BD4" s="93"/>
      <c r="BE4" s="93"/>
      <c r="BF4" s="93"/>
      <c r="BG4" s="93"/>
      <c r="BH4" s="93"/>
      <c r="BI4" s="93"/>
      <c r="BJ4" s="85"/>
      <c r="BM4" s="93"/>
      <c r="BN4" s="93"/>
      <c r="BO4" s="93"/>
      <c r="BP4" s="93"/>
      <c r="BQ4" s="93"/>
      <c r="BR4" s="93"/>
      <c r="BS4" s="93"/>
      <c r="BT4" s="93"/>
      <c r="BU4" s="93"/>
      <c r="BV4" s="93"/>
      <c r="BW4" s="85"/>
      <c r="BZ4" s="93"/>
      <c r="CA4" s="93"/>
      <c r="CB4" s="93"/>
      <c r="CC4" s="93"/>
      <c r="CD4" s="93"/>
      <c r="CE4" s="93"/>
      <c r="CF4" s="93"/>
      <c r="CG4" s="93"/>
      <c r="CH4" s="93"/>
      <c r="CI4" s="93"/>
      <c r="CJ4" s="85"/>
      <c r="CM4" s="93"/>
      <c r="CO4" s="93"/>
      <c r="CP4" s="93"/>
      <c r="CQ4" s="93"/>
      <c r="CR4" s="93"/>
      <c r="CS4" s="93"/>
      <c r="CT4" s="93"/>
      <c r="CU4" s="93"/>
      <c r="CV4" s="93"/>
      <c r="CW4" s="85"/>
      <c r="CZ4" s="93"/>
      <c r="DB4" s="93"/>
      <c r="DC4" s="93"/>
      <c r="DD4" s="93"/>
      <c r="DE4" s="93"/>
      <c r="DF4" s="93"/>
      <c r="DG4" s="93"/>
      <c r="DH4" s="93"/>
      <c r="DI4" s="93"/>
      <c r="DJ4" s="85"/>
      <c r="DM4" s="93"/>
      <c r="DO4" s="93"/>
      <c r="DP4" s="93"/>
      <c r="DQ4" s="93"/>
      <c r="DR4" s="93"/>
      <c r="DS4" s="93"/>
      <c r="DT4" s="93"/>
      <c r="DU4" s="93"/>
      <c r="DV4" s="93"/>
      <c r="DW4" s="85"/>
      <c r="DX4" s="22">
        <f>Datos!G5</f>
        <v>1906</v>
      </c>
      <c r="DY4" s="22">
        <f>Datos!L5</f>
        <v>806</v>
      </c>
      <c r="DZ4" s="22">
        <f>Datos!O5</f>
        <v>795</v>
      </c>
      <c r="EA4" s="22">
        <f t="shared" si="0"/>
        <v>0</v>
      </c>
      <c r="EB4" s="96">
        <f t="shared" si="1"/>
        <v>0</v>
      </c>
      <c r="EC4" s="96">
        <f t="shared" si="2"/>
        <v>0</v>
      </c>
      <c r="ED4" s="96">
        <f t="shared" ref="ED4:ED26" si="14">EA4/DX4</f>
        <v>0</v>
      </c>
      <c r="EE4" s="96">
        <f t="shared" si="3"/>
        <v>0</v>
      </c>
      <c r="EF4" s="96">
        <f t="shared" si="4"/>
        <v>0</v>
      </c>
      <c r="EI4" s="93"/>
      <c r="EK4" s="93"/>
      <c r="EL4" s="85"/>
      <c r="EO4" s="93"/>
      <c r="EQ4" s="93"/>
      <c r="ER4" s="85"/>
      <c r="ES4" s="157">
        <f>Datos!AZ5/Datos!G5</f>
        <v>3.2528856243441762E-2</v>
      </c>
      <c r="ET4" s="157">
        <f t="shared" si="5"/>
        <v>0</v>
      </c>
      <c r="EU4" s="157">
        <f t="shared" si="6"/>
        <v>0</v>
      </c>
      <c r="EV4" s="157">
        <f t="shared" si="7"/>
        <v>0</v>
      </c>
      <c r="EW4" s="157">
        <f t="shared" si="8"/>
        <v>0</v>
      </c>
      <c r="EX4" s="157">
        <f t="shared" si="9"/>
        <v>0</v>
      </c>
      <c r="EY4" s="157">
        <f t="shared" si="10"/>
        <v>0</v>
      </c>
      <c r="EZ4" s="157">
        <f t="shared" si="11"/>
        <v>0</v>
      </c>
      <c r="FD4" s="93"/>
      <c r="FE4" s="93"/>
      <c r="FF4" s="93"/>
      <c r="FG4" s="93"/>
      <c r="FH4" s="93"/>
      <c r="FI4" s="93"/>
      <c r="FJ4" s="93"/>
      <c r="FK4" s="93"/>
      <c r="FL4" s="93"/>
      <c r="FM4" s="85"/>
      <c r="FN4" s="22">
        <f>Datos!G5</f>
        <v>1906</v>
      </c>
      <c r="FO4" s="549">
        <f t="shared" ref="FO4:FO27" si="15">FA4/FN4</f>
        <v>0</v>
      </c>
      <c r="FP4" s="550">
        <f t="shared" ref="FP4:FP27" si="16">DK4/FN4</f>
        <v>0</v>
      </c>
      <c r="FQ4" s="550">
        <f t="shared" ref="FQ4:FQ27" si="17">CX4/FN4</f>
        <v>0</v>
      </c>
      <c r="FR4" s="550">
        <f t="shared" si="12"/>
        <v>0</v>
      </c>
      <c r="FS4" s="550">
        <f t="shared" si="13"/>
        <v>0</v>
      </c>
    </row>
    <row r="5" spans="1:175" ht="10" customHeight="1" x14ac:dyDescent="0.3">
      <c r="A5" s="3">
        <v>3</v>
      </c>
      <c r="B5" s="1" t="s">
        <v>3</v>
      </c>
      <c r="J5" s="85"/>
      <c r="M5" s="93"/>
      <c r="N5" s="93"/>
      <c r="O5" s="93"/>
      <c r="P5" s="93"/>
      <c r="Q5" s="93"/>
      <c r="R5" s="93"/>
      <c r="S5" s="93"/>
      <c r="T5" s="93"/>
      <c r="U5" s="93"/>
      <c r="V5" s="93"/>
      <c r="W5" s="85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85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85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85"/>
      <c r="BM5" s="93"/>
      <c r="BN5" s="93"/>
      <c r="BO5" s="93"/>
      <c r="BP5" s="93"/>
      <c r="BQ5" s="93"/>
      <c r="BR5" s="93"/>
      <c r="BS5" s="93"/>
      <c r="BT5" s="93"/>
      <c r="BU5" s="93"/>
      <c r="BV5" s="93"/>
      <c r="BW5" s="85"/>
      <c r="BZ5" s="93"/>
      <c r="CA5" s="93"/>
      <c r="CB5" s="93"/>
      <c r="CC5" s="93"/>
      <c r="CD5" s="93"/>
      <c r="CE5" s="93"/>
      <c r="CF5" s="93"/>
      <c r="CG5" s="93"/>
      <c r="CH5" s="93"/>
      <c r="CI5" s="93"/>
      <c r="CJ5" s="85"/>
      <c r="CM5" s="93"/>
      <c r="CO5" s="93"/>
      <c r="CP5" s="93"/>
      <c r="CQ5" s="93"/>
      <c r="CR5" s="93"/>
      <c r="CS5" s="93"/>
      <c r="CT5" s="93"/>
      <c r="CU5" s="93"/>
      <c r="CV5" s="93"/>
      <c r="CW5" s="85"/>
      <c r="CZ5" s="93"/>
      <c r="DB5" s="93"/>
      <c r="DC5" s="93"/>
      <c r="DD5" s="93"/>
      <c r="DE5" s="93"/>
      <c r="DF5" s="93"/>
      <c r="DG5" s="93"/>
      <c r="DH5" s="93"/>
      <c r="DI5" s="93"/>
      <c r="DJ5" s="85"/>
      <c r="DM5" s="93"/>
      <c r="DO5" s="93"/>
      <c r="DP5" s="93"/>
      <c r="DQ5" s="93"/>
      <c r="DR5" s="93"/>
      <c r="DS5" s="93"/>
      <c r="DT5" s="93"/>
      <c r="DU5" s="93"/>
      <c r="DV5" s="93"/>
      <c r="DW5" s="85"/>
      <c r="DX5" s="22">
        <f>Datos!G6</f>
        <v>1960</v>
      </c>
      <c r="DY5" s="22">
        <f>Datos!L6</f>
        <v>836</v>
      </c>
      <c r="DZ5" s="22">
        <f>Datos!O6</f>
        <v>824</v>
      </c>
      <c r="EA5" s="22">
        <f t="shared" si="0"/>
        <v>0</v>
      </c>
      <c r="EB5" s="96">
        <f t="shared" si="1"/>
        <v>0</v>
      </c>
      <c r="EC5" s="96">
        <f t="shared" si="2"/>
        <v>0</v>
      </c>
      <c r="ED5" s="96">
        <f t="shared" si="14"/>
        <v>0</v>
      </c>
      <c r="EE5" s="96">
        <f t="shared" si="3"/>
        <v>0</v>
      </c>
      <c r="EF5" s="96">
        <f t="shared" si="4"/>
        <v>0</v>
      </c>
      <c r="EI5" s="93"/>
      <c r="EK5" s="93"/>
      <c r="EL5" s="85"/>
      <c r="EO5" s="93"/>
      <c r="EQ5" s="93"/>
      <c r="ER5" s="85"/>
      <c r="ES5" s="157">
        <f>Datos!AZ6/Datos!G6</f>
        <v>3.6734693877551024E-2</v>
      </c>
      <c r="ET5" s="157">
        <f t="shared" si="5"/>
        <v>0</v>
      </c>
      <c r="EU5" s="157">
        <f t="shared" si="6"/>
        <v>0</v>
      </c>
      <c r="EV5" s="157">
        <f t="shared" si="7"/>
        <v>0</v>
      </c>
      <c r="EW5" s="157">
        <f t="shared" si="8"/>
        <v>0</v>
      </c>
      <c r="EX5" s="157">
        <f t="shared" si="9"/>
        <v>0</v>
      </c>
      <c r="EY5" s="157">
        <f t="shared" si="10"/>
        <v>0</v>
      </c>
      <c r="EZ5" s="157">
        <f t="shared" si="11"/>
        <v>0</v>
      </c>
      <c r="FC5" s="93"/>
      <c r="FD5" s="93"/>
      <c r="FE5" s="93"/>
      <c r="FF5" s="93"/>
      <c r="FG5" s="93"/>
      <c r="FH5" s="93"/>
      <c r="FI5" s="93"/>
      <c r="FJ5" s="93"/>
      <c r="FK5" s="93"/>
      <c r="FL5" s="93"/>
      <c r="FM5" s="85"/>
      <c r="FN5" s="22">
        <f>Datos!G6</f>
        <v>1960</v>
      </c>
      <c r="FO5" s="549">
        <f t="shared" si="15"/>
        <v>0</v>
      </c>
      <c r="FP5" s="550">
        <f t="shared" si="16"/>
        <v>0</v>
      </c>
      <c r="FQ5" s="550">
        <f t="shared" si="17"/>
        <v>0</v>
      </c>
      <c r="FR5" s="550">
        <f t="shared" si="12"/>
        <v>0</v>
      </c>
      <c r="FS5" s="550">
        <f t="shared" si="13"/>
        <v>0</v>
      </c>
    </row>
    <row r="6" spans="1:175" s="93" customFormat="1" ht="10" customHeight="1" x14ac:dyDescent="0.3">
      <c r="A6" s="86">
        <v>4</v>
      </c>
      <c r="B6" s="92" t="s">
        <v>4</v>
      </c>
      <c r="W6" s="85"/>
      <c r="AJ6" s="85"/>
      <c r="AW6" s="85"/>
      <c r="CW6" s="85"/>
      <c r="DJ6" s="85"/>
      <c r="DW6" s="85"/>
      <c r="DX6" s="22">
        <f>Datos!G7</f>
        <v>1762</v>
      </c>
      <c r="DY6" s="22">
        <f>Datos!L7</f>
        <v>906</v>
      </c>
      <c r="DZ6" s="22">
        <f>Datos!O7</f>
        <v>856</v>
      </c>
      <c r="EA6" s="22">
        <f t="shared" si="0"/>
        <v>0</v>
      </c>
      <c r="EB6" s="96">
        <f t="shared" si="1"/>
        <v>0</v>
      </c>
      <c r="EC6" s="96">
        <f t="shared" si="2"/>
        <v>0</v>
      </c>
      <c r="ED6" s="96">
        <f t="shared" si="14"/>
        <v>0</v>
      </c>
      <c r="EE6" s="96">
        <f t="shared" si="3"/>
        <v>0</v>
      </c>
      <c r="EF6" s="96">
        <f t="shared" si="4"/>
        <v>0</v>
      </c>
      <c r="EL6" s="85"/>
      <c r="ER6" s="85"/>
      <c r="ES6" s="157">
        <f>Datos!AZ7/Datos!G7</f>
        <v>3.3484676503972757E-2</v>
      </c>
      <c r="ET6" s="157">
        <f t="shared" si="5"/>
        <v>0</v>
      </c>
      <c r="EU6" s="157">
        <f t="shared" si="6"/>
        <v>0</v>
      </c>
      <c r="EV6" s="157">
        <f t="shared" si="7"/>
        <v>0</v>
      </c>
      <c r="EW6" s="157">
        <f t="shared" si="8"/>
        <v>0</v>
      </c>
      <c r="EX6" s="157">
        <f t="shared" si="9"/>
        <v>0</v>
      </c>
      <c r="EY6" s="157">
        <f t="shared" si="10"/>
        <v>0</v>
      </c>
      <c r="EZ6" s="157">
        <f t="shared" si="11"/>
        <v>0</v>
      </c>
      <c r="FN6" s="22">
        <f>Datos!G7</f>
        <v>1762</v>
      </c>
      <c r="FO6" s="549">
        <f t="shared" si="15"/>
        <v>0</v>
      </c>
      <c r="FP6" s="550">
        <f t="shared" si="16"/>
        <v>0</v>
      </c>
      <c r="FQ6" s="550">
        <f t="shared" si="17"/>
        <v>0</v>
      </c>
      <c r="FR6" s="550">
        <f t="shared" si="12"/>
        <v>0</v>
      </c>
      <c r="FS6" s="550">
        <f t="shared" si="13"/>
        <v>0</v>
      </c>
    </row>
    <row r="7" spans="1:175" ht="10" customHeight="1" x14ac:dyDescent="0.3">
      <c r="A7" s="3">
        <v>5</v>
      </c>
      <c r="B7" s="1" t="s">
        <v>5</v>
      </c>
      <c r="J7" s="85"/>
      <c r="M7" s="93"/>
      <c r="N7" s="93"/>
      <c r="O7" s="93"/>
      <c r="P7" s="93"/>
      <c r="Q7" s="93"/>
      <c r="R7" s="93"/>
      <c r="S7" s="93"/>
      <c r="T7" s="93"/>
      <c r="U7" s="93"/>
      <c r="V7" s="93"/>
      <c r="W7" s="85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85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85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85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85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85"/>
      <c r="CM7" s="93"/>
      <c r="CO7" s="93"/>
      <c r="CP7" s="93"/>
      <c r="CQ7" s="93"/>
      <c r="CR7" s="93"/>
      <c r="CS7" s="93"/>
      <c r="CT7" s="93"/>
      <c r="CU7" s="93"/>
      <c r="CV7" s="93"/>
      <c r="CW7" s="85"/>
      <c r="CZ7" s="93"/>
      <c r="DB7" s="93"/>
      <c r="DC7" s="93"/>
      <c r="DD7" s="93"/>
      <c r="DE7" s="93"/>
      <c r="DF7" s="93"/>
      <c r="DG7" s="93"/>
      <c r="DH7" s="93"/>
      <c r="DI7" s="93"/>
      <c r="DJ7" s="85"/>
      <c r="DM7" s="93"/>
      <c r="DO7" s="93"/>
      <c r="DP7" s="93"/>
      <c r="DQ7" s="93"/>
      <c r="DR7" s="93"/>
      <c r="DS7" s="93"/>
      <c r="DT7" s="93"/>
      <c r="DU7" s="93"/>
      <c r="DV7" s="93"/>
      <c r="DW7" s="85"/>
      <c r="DX7" s="22">
        <f>Datos!G8</f>
        <v>1921</v>
      </c>
      <c r="DY7" s="22">
        <f>Datos!L8</f>
        <v>861</v>
      </c>
      <c r="DZ7" s="22">
        <f>Datos!O8</f>
        <v>760</v>
      </c>
      <c r="EA7" s="22">
        <f t="shared" si="0"/>
        <v>0</v>
      </c>
      <c r="EB7" s="96">
        <f t="shared" si="1"/>
        <v>0</v>
      </c>
      <c r="EC7" s="96">
        <f t="shared" si="2"/>
        <v>0</v>
      </c>
      <c r="ED7" s="96">
        <f t="shared" si="14"/>
        <v>0</v>
      </c>
      <c r="EE7" s="96">
        <f t="shared" si="3"/>
        <v>0</v>
      </c>
      <c r="EF7" s="96">
        <f t="shared" si="4"/>
        <v>0</v>
      </c>
      <c r="EI7" s="93"/>
      <c r="EK7" s="93"/>
      <c r="EL7" s="85"/>
      <c r="EO7" s="93"/>
      <c r="EQ7" s="93"/>
      <c r="ER7" s="85"/>
      <c r="ES7" s="157">
        <f>Datos!AZ8/Datos!G8</f>
        <v>2.342529932326913E-2</v>
      </c>
      <c r="ET7" s="157">
        <f t="shared" si="5"/>
        <v>0</v>
      </c>
      <c r="EU7" s="157">
        <f t="shared" si="6"/>
        <v>0</v>
      </c>
      <c r="EV7" s="157">
        <f t="shared" si="7"/>
        <v>0</v>
      </c>
      <c r="EW7" s="157">
        <f t="shared" si="8"/>
        <v>0</v>
      </c>
      <c r="EX7" s="157">
        <f t="shared" si="9"/>
        <v>0</v>
      </c>
      <c r="EY7" s="157">
        <f t="shared" si="10"/>
        <v>0</v>
      </c>
      <c r="EZ7" s="157">
        <f t="shared" si="11"/>
        <v>0</v>
      </c>
      <c r="FC7" s="93"/>
      <c r="FD7" s="93"/>
      <c r="FE7" s="93"/>
      <c r="FF7" s="93"/>
      <c r="FG7" s="93"/>
      <c r="FH7" s="93"/>
      <c r="FI7" s="93"/>
      <c r="FJ7" s="93"/>
      <c r="FK7" s="93"/>
      <c r="FL7" s="93"/>
      <c r="FM7" s="85"/>
      <c r="FN7" s="22">
        <f>Datos!G8</f>
        <v>1921</v>
      </c>
      <c r="FO7" s="549">
        <f t="shared" si="15"/>
        <v>0</v>
      </c>
      <c r="FP7" s="550">
        <f t="shared" si="16"/>
        <v>0</v>
      </c>
      <c r="FQ7" s="550">
        <f t="shared" si="17"/>
        <v>0</v>
      </c>
      <c r="FR7" s="550">
        <f t="shared" si="12"/>
        <v>0</v>
      </c>
      <c r="FS7" s="550">
        <f t="shared" si="13"/>
        <v>0</v>
      </c>
    </row>
    <row r="8" spans="1:175" ht="10" customHeight="1" thickBot="1" x14ac:dyDescent="0.35">
      <c r="A8" s="3">
        <v>6</v>
      </c>
      <c r="B8" s="1" t="s">
        <v>6</v>
      </c>
      <c r="J8" s="85"/>
      <c r="M8" s="93"/>
      <c r="N8" s="93"/>
      <c r="O8" s="93"/>
      <c r="P8" s="93"/>
      <c r="Q8" s="93"/>
      <c r="R8" s="93"/>
      <c r="S8" s="93"/>
      <c r="T8" s="93"/>
      <c r="U8" s="93"/>
      <c r="V8" s="93"/>
      <c r="W8" s="85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85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85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85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85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85"/>
      <c r="CM8" s="93"/>
      <c r="CO8" s="93"/>
      <c r="CP8" s="93"/>
      <c r="CQ8" s="93"/>
      <c r="CR8" s="93"/>
      <c r="CS8" s="93"/>
      <c r="CT8" s="93"/>
      <c r="CU8" s="93"/>
      <c r="CV8" s="93"/>
      <c r="CW8" s="85"/>
      <c r="CZ8" s="93"/>
      <c r="DB8" s="93"/>
      <c r="DC8" s="93"/>
      <c r="DD8" s="93"/>
      <c r="DE8" s="93"/>
      <c r="DF8" s="93"/>
      <c r="DG8" s="93"/>
      <c r="DH8" s="93"/>
      <c r="DI8" s="93"/>
      <c r="DJ8" s="85"/>
      <c r="DM8" s="93"/>
      <c r="DO8" s="93"/>
      <c r="DP8" s="93"/>
      <c r="DQ8" s="93"/>
      <c r="DR8" s="93"/>
      <c r="DS8" s="93"/>
      <c r="DT8" s="93"/>
      <c r="DU8" s="93"/>
      <c r="DV8" s="93"/>
      <c r="DW8" s="85"/>
      <c r="DX8" s="22">
        <f>Datos!G9</f>
        <v>2251</v>
      </c>
      <c r="DY8" s="22">
        <f>Datos!L9</f>
        <v>1179</v>
      </c>
      <c r="DZ8" s="22">
        <f>Datos!O9</f>
        <v>902</v>
      </c>
      <c r="EA8" s="22">
        <f t="shared" si="0"/>
        <v>0</v>
      </c>
      <c r="EB8" s="96">
        <f t="shared" si="1"/>
        <v>0</v>
      </c>
      <c r="EC8" s="96">
        <f t="shared" si="2"/>
        <v>0</v>
      </c>
      <c r="ED8" s="96">
        <f t="shared" si="14"/>
        <v>0</v>
      </c>
      <c r="EE8" s="96">
        <f t="shared" si="3"/>
        <v>0</v>
      </c>
      <c r="EF8" s="96">
        <f t="shared" si="4"/>
        <v>0</v>
      </c>
      <c r="EI8" s="93"/>
      <c r="EK8" s="93"/>
      <c r="EL8" s="85"/>
      <c r="EO8" s="93"/>
      <c r="EQ8" s="93"/>
      <c r="ER8" s="85"/>
      <c r="ES8" s="157">
        <f>Datos!AZ9/Datos!G9</f>
        <v>4.1314971123944916E-2</v>
      </c>
      <c r="ET8" s="157">
        <f t="shared" si="5"/>
        <v>0</v>
      </c>
      <c r="EU8" s="157">
        <f t="shared" si="6"/>
        <v>0</v>
      </c>
      <c r="EV8" s="157">
        <f t="shared" si="7"/>
        <v>0</v>
      </c>
      <c r="EW8" s="157">
        <f t="shared" si="8"/>
        <v>0</v>
      </c>
      <c r="EX8" s="157">
        <f t="shared" si="9"/>
        <v>0</v>
      </c>
      <c r="EY8" s="157">
        <f t="shared" si="10"/>
        <v>0</v>
      </c>
      <c r="EZ8" s="157">
        <f t="shared" si="11"/>
        <v>0</v>
      </c>
      <c r="FC8" s="93"/>
      <c r="FD8" s="93"/>
      <c r="FE8" s="93"/>
      <c r="FF8" s="93"/>
      <c r="FG8" s="93"/>
      <c r="FH8" s="93"/>
      <c r="FI8" s="93"/>
      <c r="FJ8" s="93"/>
      <c r="FK8" s="93"/>
      <c r="FL8" s="93"/>
      <c r="FM8" s="85"/>
      <c r="FN8" s="22">
        <f>Datos!G9</f>
        <v>2251</v>
      </c>
      <c r="FO8" s="549">
        <f t="shared" si="15"/>
        <v>0</v>
      </c>
      <c r="FP8" s="550">
        <f t="shared" si="16"/>
        <v>0</v>
      </c>
      <c r="FQ8" s="550">
        <f t="shared" si="17"/>
        <v>0</v>
      </c>
      <c r="FR8" s="550">
        <f t="shared" si="12"/>
        <v>0</v>
      </c>
      <c r="FS8" s="550">
        <f t="shared" si="13"/>
        <v>0</v>
      </c>
    </row>
    <row r="9" spans="1:175" s="90" customFormat="1" ht="10" customHeight="1" thickTop="1" x14ac:dyDescent="0.3">
      <c r="A9" s="88">
        <v>7</v>
      </c>
      <c r="B9" s="89" t="s">
        <v>7</v>
      </c>
      <c r="C9" s="90">
        <v>969</v>
      </c>
      <c r="J9" s="91"/>
      <c r="K9" s="90">
        <v>386</v>
      </c>
      <c r="N9" s="90">
        <v>137</v>
      </c>
      <c r="O9" s="90">
        <f t="shared" ref="O9:O20" si="18">K9-N9</f>
        <v>249</v>
      </c>
      <c r="W9" s="91">
        <v>36.78</v>
      </c>
      <c r="X9" s="90">
        <v>1</v>
      </c>
      <c r="AA9" s="90">
        <v>1</v>
      </c>
      <c r="AB9" s="90">
        <f t="shared" ref="AB9:AB20" si="19">X9-AA9</f>
        <v>0</v>
      </c>
      <c r="AJ9" s="91">
        <v>25</v>
      </c>
      <c r="AK9" s="90">
        <v>604</v>
      </c>
      <c r="AN9" s="90">
        <v>223</v>
      </c>
      <c r="AO9" s="90">
        <f t="shared" ref="AO9:AO20" si="20">AK9-AN9</f>
        <v>381</v>
      </c>
      <c r="AW9" s="91">
        <v>34</v>
      </c>
      <c r="AX9" s="90">
        <v>119</v>
      </c>
      <c r="BA9" s="90">
        <v>49</v>
      </c>
      <c r="BB9" s="90">
        <f t="shared" ref="BB9:BB20" si="21">AX9-BA9</f>
        <v>70</v>
      </c>
      <c r="BJ9" s="91">
        <v>32.83</v>
      </c>
      <c r="BK9" s="90">
        <v>80</v>
      </c>
      <c r="BN9" s="90">
        <v>37</v>
      </c>
      <c r="BO9" s="90">
        <f t="shared" ref="BO9:BO20" si="22">BK9-BN9</f>
        <v>43</v>
      </c>
      <c r="BW9" s="91">
        <v>24.52</v>
      </c>
      <c r="BX9" s="90">
        <v>117</v>
      </c>
      <c r="CA9" s="90">
        <v>41</v>
      </c>
      <c r="CB9" s="90">
        <f t="shared" ref="CB9:CB20" si="23">BX9-CA9</f>
        <v>76</v>
      </c>
      <c r="CJ9" s="91">
        <v>36.94</v>
      </c>
      <c r="CK9" s="90">
        <v>28</v>
      </c>
      <c r="CN9" s="90">
        <v>15</v>
      </c>
      <c r="CO9" s="90">
        <f>CK9-CN9</f>
        <v>13</v>
      </c>
      <c r="CW9" s="91">
        <v>36.86</v>
      </c>
      <c r="CX9" s="90">
        <v>23</v>
      </c>
      <c r="CZ9" s="90">
        <v>0</v>
      </c>
      <c r="DA9" s="90">
        <v>7</v>
      </c>
      <c r="DB9" s="90">
        <f>CX9-DA9</f>
        <v>16</v>
      </c>
      <c r="DJ9" s="91">
        <v>32.96</v>
      </c>
      <c r="DK9" s="90">
        <v>21</v>
      </c>
      <c r="DN9" s="90">
        <v>12</v>
      </c>
      <c r="DO9" s="90">
        <f>DK9-DN9</f>
        <v>9</v>
      </c>
      <c r="DW9" s="91">
        <v>43.43</v>
      </c>
      <c r="DX9" s="22">
        <f>Datos!G10</f>
        <v>2558</v>
      </c>
      <c r="DY9" s="22">
        <f>Datos!L10</f>
        <v>1109</v>
      </c>
      <c r="DZ9" s="22">
        <f>Datos!O10</f>
        <v>890</v>
      </c>
      <c r="EA9" s="122">
        <v>814</v>
      </c>
      <c r="EB9" s="123">
        <f t="shared" si="1"/>
        <v>0.15089913995308835</v>
      </c>
      <c r="EC9" s="123">
        <f t="shared" si="2"/>
        <v>0.2361219702892885</v>
      </c>
      <c r="ED9" s="123">
        <f t="shared" si="14"/>
        <v>0.31821735731039874</v>
      </c>
      <c r="EE9" s="123">
        <f t="shared" si="3"/>
        <v>8.2095387021110244E-3</v>
      </c>
      <c r="EF9" s="123">
        <f t="shared" si="4"/>
        <v>8.9913995308835027E-3</v>
      </c>
      <c r="EG9" s="90">
        <v>1</v>
      </c>
      <c r="EJ9" s="90">
        <v>1</v>
      </c>
      <c r="EK9" s="90">
        <f>EG9-EJ9</f>
        <v>0</v>
      </c>
      <c r="EL9" s="91">
        <v>43</v>
      </c>
      <c r="EM9" s="90">
        <v>3</v>
      </c>
      <c r="EP9" s="90">
        <v>0</v>
      </c>
      <c r="EQ9" s="90">
        <f>EM9-EP9</f>
        <v>3</v>
      </c>
      <c r="ER9" s="91">
        <v>23.33</v>
      </c>
      <c r="ES9" s="158">
        <f>Datos!AZ10/Datos!G10</f>
        <v>2.4237685691946835E-2</v>
      </c>
      <c r="ET9" s="158">
        <f t="shared" si="5"/>
        <v>3.1274433150899138E-2</v>
      </c>
      <c r="EU9" s="158">
        <f t="shared" si="6"/>
        <v>1.0946051602814699E-2</v>
      </c>
      <c r="EV9" s="158">
        <f t="shared" si="7"/>
        <v>3.9093041438623924E-4</v>
      </c>
      <c r="EW9" s="158">
        <f t="shared" si="8"/>
        <v>1.1727912431587178E-3</v>
      </c>
      <c r="EX9" s="158">
        <f t="shared" si="9"/>
        <v>3.9093041438623924E-4</v>
      </c>
      <c r="EY9" s="158">
        <f t="shared" si="10"/>
        <v>4.6520719311962472E-2</v>
      </c>
      <c r="EZ9" s="123">
        <f t="shared" si="11"/>
        <v>0.2361219702892885</v>
      </c>
      <c r="FA9" s="93">
        <f t="shared" ref="FA9:FA30" si="24">K9+X9+AK9+AX9</f>
        <v>1110</v>
      </c>
      <c r="FB9" s="93">
        <f t="shared" ref="FB9:FB30" si="25">L9+Y9+AL9+AY9</f>
        <v>0</v>
      </c>
      <c r="FC9" s="93">
        <f t="shared" ref="FC9:FC30" si="26">M9+Z9+AM9+AZ9</f>
        <v>0</v>
      </c>
      <c r="FD9" s="93">
        <f t="shared" ref="FD9:FD30" si="27">N9+AA9+AN9+BA9</f>
        <v>410</v>
      </c>
      <c r="FE9" s="93">
        <f t="shared" ref="FE9:FE30" si="28">O9+AB9+AO9+BB9</f>
        <v>700</v>
      </c>
      <c r="FF9" s="93">
        <f t="shared" ref="FF9:FF30" si="29">P9+AC9+AP9+BC9</f>
        <v>0</v>
      </c>
      <c r="FG9" s="93">
        <f t="shared" ref="FG9:FG30" si="30">Q9+AD9+AQ9+BD9</f>
        <v>0</v>
      </c>
      <c r="FH9" s="93">
        <f t="shared" ref="FH9:FH30" si="31">R9+AE9+AR9+BE9</f>
        <v>0</v>
      </c>
      <c r="FI9" s="93">
        <f t="shared" ref="FI9:FI30" si="32">S9+AF9+AS9+BF9</f>
        <v>0</v>
      </c>
      <c r="FJ9" s="93">
        <f t="shared" ref="FJ9:FJ30" si="33">T9+AG9+AT9+BG9</f>
        <v>0</v>
      </c>
      <c r="FK9" s="93">
        <f t="shared" ref="FK9:FK30" si="34">U9+AH9+AU9+BH9</f>
        <v>0</v>
      </c>
      <c r="FL9" s="93">
        <f t="shared" ref="FL9:FL30" si="35">V9+AI9+AV9+BI9</f>
        <v>0</v>
      </c>
      <c r="FM9" s="91">
        <v>32.83</v>
      </c>
      <c r="FN9" s="22">
        <f>Datos!G10</f>
        <v>2558</v>
      </c>
      <c r="FO9" s="549">
        <f t="shared" si="15"/>
        <v>0.43393275996872555</v>
      </c>
      <c r="FP9" s="550">
        <f t="shared" si="16"/>
        <v>8.2095387021110244E-3</v>
      </c>
      <c r="FQ9" s="550">
        <f t="shared" si="17"/>
        <v>8.9913995308835027E-3</v>
      </c>
      <c r="FR9" s="550">
        <f t="shared" ref="FR9:FR29" si="36">K9/FN9</f>
        <v>0.15089913995308835</v>
      </c>
      <c r="FS9" s="550">
        <f t="shared" si="13"/>
        <v>0.2361219702892885</v>
      </c>
    </row>
    <row r="10" spans="1:175" ht="10" customHeight="1" x14ac:dyDescent="0.3">
      <c r="A10" s="3">
        <v>8</v>
      </c>
      <c r="B10" s="1" t="s">
        <v>8</v>
      </c>
      <c r="C10">
        <v>1079</v>
      </c>
      <c r="J10" s="85"/>
      <c r="K10" s="93">
        <v>298</v>
      </c>
      <c r="L10" s="93"/>
      <c r="M10" s="93"/>
      <c r="N10" s="93">
        <v>105</v>
      </c>
      <c r="O10" s="93">
        <f t="shared" si="18"/>
        <v>193</v>
      </c>
      <c r="P10" s="93"/>
      <c r="Q10" s="93"/>
      <c r="R10" s="93"/>
      <c r="S10" s="93"/>
      <c r="T10" s="93"/>
      <c r="U10" s="93"/>
      <c r="V10" s="93"/>
      <c r="W10" s="85">
        <v>36.07</v>
      </c>
      <c r="X10" s="93">
        <v>4</v>
      </c>
      <c r="Y10" s="93"/>
      <c r="Z10" s="93"/>
      <c r="AA10" s="93">
        <v>1</v>
      </c>
      <c r="AB10" s="93">
        <f t="shared" si="19"/>
        <v>3</v>
      </c>
      <c r="AC10" s="93"/>
      <c r="AD10" s="93"/>
      <c r="AE10" s="93"/>
      <c r="AF10" s="93"/>
      <c r="AG10" s="93"/>
      <c r="AH10" s="93"/>
      <c r="AI10" s="93"/>
      <c r="AJ10" s="85">
        <v>42.5</v>
      </c>
      <c r="AK10" s="93">
        <v>593</v>
      </c>
      <c r="AL10" s="93"/>
      <c r="AM10" s="93"/>
      <c r="AN10" s="93">
        <v>225</v>
      </c>
      <c r="AO10" s="93">
        <f t="shared" si="20"/>
        <v>368</v>
      </c>
      <c r="AP10" s="93"/>
      <c r="AQ10" s="93"/>
      <c r="AR10" s="93"/>
      <c r="AS10" s="93"/>
      <c r="AT10" s="93"/>
      <c r="AU10" s="93"/>
      <c r="AV10" s="93"/>
      <c r="AW10" s="85">
        <v>34.01</v>
      </c>
      <c r="AX10" s="93">
        <v>81</v>
      </c>
      <c r="AY10" s="93"/>
      <c r="AZ10" s="93"/>
      <c r="BA10" s="93">
        <v>32</v>
      </c>
      <c r="BB10" s="93">
        <f t="shared" si="21"/>
        <v>49</v>
      </c>
      <c r="BC10" s="93"/>
      <c r="BD10" s="93"/>
      <c r="BE10" s="93"/>
      <c r="BF10" s="93"/>
      <c r="BG10" s="93"/>
      <c r="BH10" s="93"/>
      <c r="BI10" s="93"/>
      <c r="BJ10" s="85">
        <v>34.36</v>
      </c>
      <c r="BK10" s="93">
        <v>296</v>
      </c>
      <c r="BL10" s="93"/>
      <c r="BM10" s="93"/>
      <c r="BN10" s="95">
        <v>148</v>
      </c>
      <c r="BO10" s="93">
        <f t="shared" si="22"/>
        <v>148</v>
      </c>
      <c r="BP10" s="93"/>
      <c r="BQ10" s="93"/>
      <c r="BR10" s="93"/>
      <c r="BS10" s="93"/>
      <c r="BT10" s="93"/>
      <c r="BU10" s="93"/>
      <c r="BV10" s="93"/>
      <c r="BW10" s="85">
        <v>26.94</v>
      </c>
      <c r="BX10" s="93">
        <v>36</v>
      </c>
      <c r="BY10" s="93"/>
      <c r="BZ10" s="93"/>
      <c r="CA10" s="93">
        <v>14</v>
      </c>
      <c r="CB10" s="93">
        <f t="shared" si="23"/>
        <v>22</v>
      </c>
      <c r="CC10" s="93"/>
      <c r="CD10" s="93"/>
      <c r="CE10" s="93"/>
      <c r="CF10" s="93"/>
      <c r="CG10" s="93"/>
      <c r="CH10" s="93"/>
      <c r="CI10" s="93"/>
      <c r="CJ10" s="85">
        <v>37.78</v>
      </c>
      <c r="CK10" s="93">
        <v>24</v>
      </c>
      <c r="CL10" s="93"/>
      <c r="CM10" s="93"/>
      <c r="CN10" s="93">
        <v>11</v>
      </c>
      <c r="CO10" s="93">
        <f t="shared" ref="CO10:CO20" si="37">CK10-CN10</f>
        <v>13</v>
      </c>
      <c r="CP10" s="93"/>
      <c r="CQ10" s="93"/>
      <c r="CR10" s="93"/>
      <c r="CS10" s="93"/>
      <c r="CT10" s="93"/>
      <c r="CU10" s="93"/>
      <c r="CV10" s="93"/>
      <c r="CW10" s="85">
        <v>36.42</v>
      </c>
      <c r="CX10" s="93">
        <v>26</v>
      </c>
      <c r="CY10" s="93"/>
      <c r="CZ10" s="95">
        <v>0</v>
      </c>
      <c r="DA10" s="93">
        <v>9</v>
      </c>
      <c r="DB10" s="93">
        <f t="shared" ref="DB10:DB20" si="38">CX10-DA10</f>
        <v>17</v>
      </c>
      <c r="DC10" s="93"/>
      <c r="DD10" s="93"/>
      <c r="DE10" s="93"/>
      <c r="DF10" s="93"/>
      <c r="DG10" s="93"/>
      <c r="DH10" s="93"/>
      <c r="DI10" s="93"/>
      <c r="DJ10" s="85">
        <v>36.15</v>
      </c>
      <c r="DK10" s="93">
        <v>41</v>
      </c>
      <c r="DL10" s="93"/>
      <c r="DM10" s="93"/>
      <c r="DN10" s="93">
        <v>17</v>
      </c>
      <c r="DO10" s="93">
        <f t="shared" ref="DO10:DO20" si="39">DK10-DN10</f>
        <v>24</v>
      </c>
      <c r="DP10" s="93"/>
      <c r="DQ10" s="93"/>
      <c r="DR10" s="93"/>
      <c r="DS10" s="93"/>
      <c r="DT10" s="93"/>
      <c r="DU10" s="93"/>
      <c r="DV10" s="93"/>
      <c r="DW10" s="85">
        <v>38.15</v>
      </c>
      <c r="DX10" s="22">
        <f>Datos!G11</f>
        <v>3045</v>
      </c>
      <c r="DY10" s="22">
        <f>Datos!L11</f>
        <v>1399</v>
      </c>
      <c r="DZ10" s="22">
        <f>Datos!O11</f>
        <v>1180</v>
      </c>
      <c r="EA10" s="124">
        <v>758</v>
      </c>
      <c r="EB10" s="125">
        <f t="shared" si="1"/>
        <v>9.7865353037766833E-2</v>
      </c>
      <c r="EC10" s="125">
        <f t="shared" si="2"/>
        <v>0.19474548440065681</v>
      </c>
      <c r="ED10" s="125">
        <f t="shared" si="14"/>
        <v>0.24893267651888343</v>
      </c>
      <c r="EE10" s="125">
        <f t="shared" si="3"/>
        <v>1.3464696223316914E-2</v>
      </c>
      <c r="EF10" s="125">
        <f t="shared" si="4"/>
        <v>8.5385878489326762E-3</v>
      </c>
      <c r="EG10" s="93">
        <v>2</v>
      </c>
      <c r="EH10" s="93"/>
      <c r="EI10" s="93"/>
      <c r="EJ10" s="93">
        <v>0</v>
      </c>
      <c r="EK10" s="93">
        <f t="shared" ref="EK10:EK20" si="40">EG10-EJ10</f>
        <v>2</v>
      </c>
      <c r="EL10" s="85">
        <v>19</v>
      </c>
      <c r="EM10" s="93">
        <v>5</v>
      </c>
      <c r="EN10" s="93"/>
      <c r="EO10" s="93"/>
      <c r="EP10" s="93">
        <v>4</v>
      </c>
      <c r="EQ10" s="93">
        <f t="shared" ref="EQ10:EQ20" si="41">EM10-EP10</f>
        <v>1</v>
      </c>
      <c r="ER10" s="85">
        <v>33.4</v>
      </c>
      <c r="ES10" s="157">
        <f>Datos!AZ11/Datos!G11</f>
        <v>2.8243021346469624E-2</v>
      </c>
      <c r="ET10" s="157">
        <f t="shared" si="5"/>
        <v>9.7208538587848933E-2</v>
      </c>
      <c r="EU10" s="157">
        <f t="shared" si="6"/>
        <v>7.8817733990147777E-3</v>
      </c>
      <c r="EV10" s="157">
        <f t="shared" ref="EV10:EV27" si="42">EG10/DX10</f>
        <v>6.5681444991789822E-4</v>
      </c>
      <c r="EW10" s="157">
        <f t="shared" ref="EW10:EW27" si="43">EM10/DX10</f>
        <v>1.6420361247947454E-3</v>
      </c>
      <c r="EX10" s="157">
        <f t="shared" si="9"/>
        <v>1.3136288998357964E-3</v>
      </c>
      <c r="EY10" s="157">
        <f t="shared" si="10"/>
        <v>2.6600985221674877E-2</v>
      </c>
      <c r="EZ10" s="125">
        <f t="shared" si="11"/>
        <v>0.19474548440065681</v>
      </c>
      <c r="FA10" s="93">
        <f t="shared" si="24"/>
        <v>976</v>
      </c>
      <c r="FB10" s="93">
        <f t="shared" si="25"/>
        <v>0</v>
      </c>
      <c r="FC10" s="93">
        <f t="shared" si="26"/>
        <v>0</v>
      </c>
      <c r="FD10" s="93">
        <f t="shared" si="27"/>
        <v>363</v>
      </c>
      <c r="FE10" s="93">
        <f t="shared" si="28"/>
        <v>613</v>
      </c>
      <c r="FF10" s="93">
        <f t="shared" si="29"/>
        <v>0</v>
      </c>
      <c r="FG10" s="93">
        <f t="shared" si="30"/>
        <v>0</v>
      </c>
      <c r="FH10" s="93">
        <f t="shared" si="31"/>
        <v>0</v>
      </c>
      <c r="FI10" s="93">
        <f t="shared" si="32"/>
        <v>0</v>
      </c>
      <c r="FJ10" s="93">
        <f t="shared" si="33"/>
        <v>0</v>
      </c>
      <c r="FK10" s="93">
        <f t="shared" si="34"/>
        <v>0</v>
      </c>
      <c r="FL10" s="93">
        <f t="shared" si="35"/>
        <v>0</v>
      </c>
      <c r="FM10" s="85">
        <v>34.36</v>
      </c>
      <c r="FN10" s="22">
        <f>Datos!G11</f>
        <v>3045</v>
      </c>
      <c r="FO10" s="549">
        <f t="shared" si="15"/>
        <v>0.32052545155993434</v>
      </c>
      <c r="FP10" s="550">
        <f t="shared" si="16"/>
        <v>1.3464696223316914E-2</v>
      </c>
      <c r="FQ10" s="550">
        <f t="shared" si="17"/>
        <v>8.5385878489326762E-3</v>
      </c>
      <c r="FR10" s="550">
        <f t="shared" si="36"/>
        <v>9.7865353037766833E-2</v>
      </c>
      <c r="FS10" s="550">
        <f t="shared" si="13"/>
        <v>0.19474548440065681</v>
      </c>
    </row>
    <row r="11" spans="1:175" ht="10" customHeight="1" x14ac:dyDescent="0.3">
      <c r="A11" s="3">
        <v>9</v>
      </c>
      <c r="B11" s="1" t="s">
        <v>9</v>
      </c>
      <c r="C11">
        <v>702</v>
      </c>
      <c r="J11" s="85"/>
      <c r="K11" s="93">
        <v>205</v>
      </c>
      <c r="L11" s="93"/>
      <c r="M11" s="93"/>
      <c r="N11" s="93">
        <v>73</v>
      </c>
      <c r="O11" s="93">
        <f t="shared" si="18"/>
        <v>132</v>
      </c>
      <c r="P11" s="93"/>
      <c r="Q11" s="93"/>
      <c r="R11" s="93"/>
      <c r="S11" s="93"/>
      <c r="T11" s="93"/>
      <c r="U11" s="93"/>
      <c r="V11" s="93"/>
      <c r="W11" s="85">
        <v>39.03</v>
      </c>
      <c r="X11" s="93">
        <v>7</v>
      </c>
      <c r="Y11" s="93"/>
      <c r="Z11" s="93"/>
      <c r="AA11" s="93">
        <v>2</v>
      </c>
      <c r="AB11" s="93">
        <f t="shared" si="19"/>
        <v>5</v>
      </c>
      <c r="AC11" s="93"/>
      <c r="AD11" s="93"/>
      <c r="AE11" s="93"/>
      <c r="AF11" s="93"/>
      <c r="AG11" s="93"/>
      <c r="AH11" s="93"/>
      <c r="AI11" s="93"/>
      <c r="AJ11" s="85">
        <v>45.71</v>
      </c>
      <c r="AK11" s="93">
        <v>379</v>
      </c>
      <c r="AL11" s="93"/>
      <c r="AM11" s="93"/>
      <c r="AN11" s="93">
        <v>153</v>
      </c>
      <c r="AO11" s="93">
        <f t="shared" si="20"/>
        <v>226</v>
      </c>
      <c r="AP11" s="93"/>
      <c r="AQ11" s="93"/>
      <c r="AR11" s="93"/>
      <c r="AS11" s="93"/>
      <c r="AT11" s="93"/>
      <c r="AU11" s="93"/>
      <c r="AV11" s="93"/>
      <c r="AW11" s="85">
        <v>36.450000000000003</v>
      </c>
      <c r="AX11" s="93">
        <v>81</v>
      </c>
      <c r="AY11" s="93"/>
      <c r="AZ11" s="93"/>
      <c r="BA11" s="93">
        <v>31</v>
      </c>
      <c r="BB11" s="93">
        <f t="shared" si="21"/>
        <v>50</v>
      </c>
      <c r="BC11" s="93"/>
      <c r="BD11" s="93"/>
      <c r="BE11" s="93"/>
      <c r="BF11" s="93"/>
      <c r="BG11" s="93"/>
      <c r="BH11" s="93"/>
      <c r="BI11" s="93"/>
      <c r="BJ11" s="85">
        <v>36.770000000000003</v>
      </c>
      <c r="BK11" s="93">
        <v>304</v>
      </c>
      <c r="BL11" s="93"/>
      <c r="BM11" s="93"/>
      <c r="BN11" s="95">
        <v>156</v>
      </c>
      <c r="BO11" s="93">
        <f t="shared" si="22"/>
        <v>148</v>
      </c>
      <c r="BP11" s="93"/>
      <c r="BQ11" s="93"/>
      <c r="BR11" s="93"/>
      <c r="BS11" s="93"/>
      <c r="BT11" s="93"/>
      <c r="BU11" s="93"/>
      <c r="BV11" s="93"/>
      <c r="BW11" s="85">
        <v>28.39</v>
      </c>
      <c r="BX11" s="93">
        <v>30</v>
      </c>
      <c r="BY11" s="93"/>
      <c r="BZ11" s="93"/>
      <c r="CA11" s="93">
        <v>8</v>
      </c>
      <c r="CB11" s="93">
        <f t="shared" si="23"/>
        <v>22</v>
      </c>
      <c r="CC11" s="93"/>
      <c r="CD11" s="93"/>
      <c r="CE11" s="93"/>
      <c r="CF11" s="93"/>
      <c r="CG11" s="93"/>
      <c r="CH11" s="93"/>
      <c r="CI11" s="93"/>
      <c r="CJ11" s="85">
        <v>38.67</v>
      </c>
      <c r="CK11" s="93">
        <v>17</v>
      </c>
      <c r="CL11" s="93"/>
      <c r="CM11" s="93"/>
      <c r="CN11" s="93">
        <v>9</v>
      </c>
      <c r="CO11" s="93">
        <f t="shared" si="37"/>
        <v>8</v>
      </c>
      <c r="CP11" s="93"/>
      <c r="CQ11" s="93"/>
      <c r="CR11" s="93"/>
      <c r="CS11" s="93"/>
      <c r="CT11" s="93"/>
      <c r="CU11" s="93"/>
      <c r="CV11" s="93"/>
      <c r="CW11" s="85">
        <v>41.71</v>
      </c>
      <c r="CX11" s="93">
        <v>20</v>
      </c>
      <c r="CY11" s="93"/>
      <c r="CZ11" s="95">
        <v>0</v>
      </c>
      <c r="DA11" s="93">
        <v>11</v>
      </c>
      <c r="DB11" s="93">
        <f t="shared" si="38"/>
        <v>9</v>
      </c>
      <c r="DC11" s="93"/>
      <c r="DD11" s="93"/>
      <c r="DE11" s="93"/>
      <c r="DF11" s="93"/>
      <c r="DG11" s="93"/>
      <c r="DH11" s="93"/>
      <c r="DI11" s="93"/>
      <c r="DJ11" s="85">
        <v>37</v>
      </c>
      <c r="DK11" s="93">
        <v>31</v>
      </c>
      <c r="DL11" s="93"/>
      <c r="DM11" s="93"/>
      <c r="DN11" s="93">
        <v>15</v>
      </c>
      <c r="DO11" s="93">
        <f t="shared" si="39"/>
        <v>16</v>
      </c>
      <c r="DP11" s="93"/>
      <c r="DQ11" s="93"/>
      <c r="DR11" s="93"/>
      <c r="DS11" s="93"/>
      <c r="DT11" s="93"/>
      <c r="DU11" s="93"/>
      <c r="DV11" s="93"/>
      <c r="DW11" s="85">
        <v>43.38</v>
      </c>
      <c r="DX11" s="22">
        <f>Datos!G12</f>
        <v>2102</v>
      </c>
      <c r="DY11" s="22">
        <f>Datos!L12</f>
        <v>1045</v>
      </c>
      <c r="DZ11" s="22">
        <f>Datos!O12</f>
        <v>843</v>
      </c>
      <c r="EA11" s="124">
        <v>517</v>
      </c>
      <c r="EB11" s="125">
        <f t="shared" si="1"/>
        <v>9.7526165556612754E-2</v>
      </c>
      <c r="EC11" s="125">
        <f t="shared" si="2"/>
        <v>0.18030447193149382</v>
      </c>
      <c r="ED11" s="125">
        <f t="shared" si="14"/>
        <v>0.24595623215984777</v>
      </c>
      <c r="EE11" s="125">
        <f t="shared" si="3"/>
        <v>1.4747859181731684E-2</v>
      </c>
      <c r="EF11" s="125">
        <f t="shared" si="4"/>
        <v>9.5147478591817315E-3</v>
      </c>
      <c r="EG11" s="93">
        <v>1</v>
      </c>
      <c r="EH11" s="93"/>
      <c r="EI11" s="93"/>
      <c r="EJ11" s="93">
        <v>0</v>
      </c>
      <c r="EK11" s="93">
        <f t="shared" si="40"/>
        <v>1</v>
      </c>
      <c r="EL11" s="85">
        <v>11</v>
      </c>
      <c r="EM11" s="93">
        <v>1</v>
      </c>
      <c r="EN11" s="93"/>
      <c r="EO11" s="93"/>
      <c r="EP11" s="93">
        <v>1</v>
      </c>
      <c r="EQ11" s="93">
        <f t="shared" si="41"/>
        <v>0</v>
      </c>
      <c r="ER11" s="85">
        <v>17</v>
      </c>
      <c r="ES11" s="157">
        <f>Datos!AZ12/Datos!G12</f>
        <v>2.3786869647954328E-2</v>
      </c>
      <c r="ET11" s="157">
        <f t="shared" si="5"/>
        <v>0.14462416745956233</v>
      </c>
      <c r="EU11" s="157">
        <f t="shared" si="6"/>
        <v>8.0875356803044723E-3</v>
      </c>
      <c r="EV11" s="157">
        <f t="shared" si="42"/>
        <v>4.7573739295908661E-4</v>
      </c>
      <c r="EW11" s="157">
        <f t="shared" si="43"/>
        <v>4.7573739295908661E-4</v>
      </c>
      <c r="EX11" s="157">
        <f t="shared" si="9"/>
        <v>3.3301617507136062E-3</v>
      </c>
      <c r="EY11" s="157">
        <f t="shared" si="10"/>
        <v>3.8534728829686012E-2</v>
      </c>
      <c r="EZ11" s="125">
        <f t="shared" si="11"/>
        <v>0.18030447193149382</v>
      </c>
      <c r="FA11" s="93">
        <f t="shared" si="24"/>
        <v>672</v>
      </c>
      <c r="FB11" s="93">
        <f t="shared" si="25"/>
        <v>0</v>
      </c>
      <c r="FC11" s="93">
        <f t="shared" si="26"/>
        <v>0</v>
      </c>
      <c r="FD11" s="93">
        <f t="shared" si="27"/>
        <v>259</v>
      </c>
      <c r="FE11" s="93">
        <f t="shared" si="28"/>
        <v>413</v>
      </c>
      <c r="FF11" s="93">
        <f t="shared" si="29"/>
        <v>0</v>
      </c>
      <c r="FG11" s="93">
        <f t="shared" si="30"/>
        <v>0</v>
      </c>
      <c r="FH11" s="93">
        <f t="shared" si="31"/>
        <v>0</v>
      </c>
      <c r="FI11" s="93">
        <f t="shared" si="32"/>
        <v>0</v>
      </c>
      <c r="FJ11" s="93">
        <f t="shared" si="33"/>
        <v>0</v>
      </c>
      <c r="FK11" s="93">
        <f t="shared" si="34"/>
        <v>0</v>
      </c>
      <c r="FL11" s="93">
        <f t="shared" si="35"/>
        <v>0</v>
      </c>
      <c r="FM11" s="85">
        <v>36.770000000000003</v>
      </c>
      <c r="FN11" s="22">
        <f>Datos!G12</f>
        <v>2102</v>
      </c>
      <c r="FO11" s="549">
        <f t="shared" si="15"/>
        <v>0.31969552806850621</v>
      </c>
      <c r="FP11" s="550">
        <f t="shared" si="16"/>
        <v>1.4747859181731684E-2</v>
      </c>
      <c r="FQ11" s="550">
        <f t="shared" si="17"/>
        <v>9.5147478591817315E-3</v>
      </c>
      <c r="FR11" s="550">
        <f t="shared" si="36"/>
        <v>9.7526165556612754E-2</v>
      </c>
      <c r="FS11" s="550">
        <f t="shared" si="13"/>
        <v>0.18030447193149382</v>
      </c>
    </row>
    <row r="12" spans="1:175" ht="10" customHeight="1" x14ac:dyDescent="0.3">
      <c r="A12" s="3">
        <v>10</v>
      </c>
      <c r="B12" s="2" t="s">
        <v>1</v>
      </c>
      <c r="C12">
        <v>818</v>
      </c>
      <c r="J12" s="85"/>
      <c r="K12" s="95">
        <v>213</v>
      </c>
      <c r="L12" s="93"/>
      <c r="M12" s="93"/>
      <c r="N12" s="95">
        <v>73</v>
      </c>
      <c r="O12" s="93">
        <f t="shared" si="18"/>
        <v>140</v>
      </c>
      <c r="P12" s="93"/>
      <c r="Q12" s="93"/>
      <c r="R12" s="93"/>
      <c r="S12" s="93"/>
      <c r="T12" s="93"/>
      <c r="U12" s="93"/>
      <c r="V12" s="93"/>
      <c r="W12" s="85">
        <v>37.340000000000003</v>
      </c>
      <c r="X12" s="95">
        <v>4</v>
      </c>
      <c r="Y12" s="93"/>
      <c r="Z12" s="93"/>
      <c r="AA12" s="95">
        <v>3</v>
      </c>
      <c r="AB12" s="93">
        <f t="shared" si="19"/>
        <v>1</v>
      </c>
      <c r="AC12" s="93"/>
      <c r="AD12" s="93"/>
      <c r="AE12" s="93"/>
      <c r="AF12" s="93"/>
      <c r="AG12" s="93"/>
      <c r="AH12" s="93"/>
      <c r="AI12" s="93"/>
      <c r="AJ12" s="85">
        <v>37.75</v>
      </c>
      <c r="AK12" s="95">
        <v>397</v>
      </c>
      <c r="AL12" s="93"/>
      <c r="AM12" s="93"/>
      <c r="AN12" s="95">
        <v>145</v>
      </c>
      <c r="AO12" s="93">
        <f t="shared" si="20"/>
        <v>252</v>
      </c>
      <c r="AP12" s="93"/>
      <c r="AQ12" s="93"/>
      <c r="AR12" s="93"/>
      <c r="AS12" s="93"/>
      <c r="AT12" s="93"/>
      <c r="AU12" s="93"/>
      <c r="AV12" s="93"/>
      <c r="AW12" s="85">
        <v>34.549999999999997</v>
      </c>
      <c r="AX12" s="95">
        <v>91</v>
      </c>
      <c r="AY12" s="93"/>
      <c r="AZ12" s="93"/>
      <c r="BA12" s="95">
        <v>39</v>
      </c>
      <c r="BB12" s="93">
        <f t="shared" si="21"/>
        <v>52</v>
      </c>
      <c r="BC12" s="93"/>
      <c r="BD12" s="93"/>
      <c r="BE12" s="93"/>
      <c r="BF12" s="93"/>
      <c r="BG12" s="93"/>
      <c r="BH12" s="93"/>
      <c r="BI12" s="93"/>
      <c r="BJ12" s="85">
        <v>36.25</v>
      </c>
      <c r="BK12" s="95">
        <v>168</v>
      </c>
      <c r="BL12" s="93"/>
      <c r="BM12" s="95"/>
      <c r="BN12" s="95">
        <v>80</v>
      </c>
      <c r="BO12" s="93">
        <f t="shared" si="22"/>
        <v>88</v>
      </c>
      <c r="BP12" s="93"/>
      <c r="BQ12" s="93"/>
      <c r="BR12" s="93"/>
      <c r="BS12" s="93"/>
      <c r="BT12" s="93"/>
      <c r="BU12" s="93"/>
      <c r="BV12" s="93"/>
      <c r="BW12" s="85">
        <v>28.81</v>
      </c>
      <c r="BX12" s="95">
        <v>24</v>
      </c>
      <c r="BY12" s="93"/>
      <c r="BZ12" s="93"/>
      <c r="CA12" s="95">
        <v>7</v>
      </c>
      <c r="CB12" s="93">
        <f t="shared" si="23"/>
        <v>17</v>
      </c>
      <c r="CC12" s="93"/>
      <c r="CD12" s="93"/>
      <c r="CE12" s="93"/>
      <c r="CF12" s="93"/>
      <c r="CG12" s="93"/>
      <c r="CH12" s="93"/>
      <c r="CI12" s="93"/>
      <c r="CJ12" s="85">
        <v>35.67</v>
      </c>
      <c r="CK12" s="95">
        <v>12</v>
      </c>
      <c r="CL12" s="93"/>
      <c r="CM12" s="93"/>
      <c r="CN12" s="95">
        <v>4</v>
      </c>
      <c r="CO12" s="93">
        <f t="shared" si="37"/>
        <v>8</v>
      </c>
      <c r="CP12" s="93"/>
      <c r="CQ12" s="93"/>
      <c r="CR12" s="93"/>
      <c r="CS12" s="93"/>
      <c r="CT12" s="93"/>
      <c r="CU12" s="93"/>
      <c r="CV12" s="93"/>
      <c r="CW12" s="85">
        <v>38.83</v>
      </c>
      <c r="CX12" s="95">
        <v>32</v>
      </c>
      <c r="CY12" s="93"/>
      <c r="CZ12" s="95">
        <v>0</v>
      </c>
      <c r="DA12" s="95">
        <v>15</v>
      </c>
      <c r="DB12" s="93">
        <f t="shared" si="38"/>
        <v>17</v>
      </c>
      <c r="DC12" s="93"/>
      <c r="DD12" s="93"/>
      <c r="DE12" s="93"/>
      <c r="DF12" s="93"/>
      <c r="DG12" s="93"/>
      <c r="DH12" s="93"/>
      <c r="DI12" s="93"/>
      <c r="DJ12" s="85">
        <v>35.47</v>
      </c>
      <c r="DK12" s="95">
        <v>34</v>
      </c>
      <c r="DL12" s="93"/>
      <c r="DM12" s="93"/>
      <c r="DN12" s="95">
        <v>18</v>
      </c>
      <c r="DO12" s="93">
        <f t="shared" si="39"/>
        <v>16</v>
      </c>
      <c r="DP12" s="93"/>
      <c r="DQ12" s="93"/>
      <c r="DR12" s="93"/>
      <c r="DS12" s="93"/>
      <c r="DT12" s="93"/>
      <c r="DU12" s="93"/>
      <c r="DV12" s="93"/>
      <c r="DW12" s="85">
        <v>40.44</v>
      </c>
      <c r="DX12" s="22">
        <f>Datos!G13</f>
        <v>2921</v>
      </c>
      <c r="DY12" s="22">
        <f>Datos!L13</f>
        <v>1480</v>
      </c>
      <c r="DZ12" s="22">
        <f>Datos!O13</f>
        <v>1242</v>
      </c>
      <c r="EA12" s="124">
        <v>559</v>
      </c>
      <c r="EB12" s="125">
        <f t="shared" si="1"/>
        <v>7.2920232796987339E-2</v>
      </c>
      <c r="EC12" s="125">
        <f t="shared" si="2"/>
        <v>0.13591235878123931</v>
      </c>
      <c r="ED12" s="125">
        <f t="shared" si="14"/>
        <v>0.19137281752824375</v>
      </c>
      <c r="EE12" s="125">
        <f t="shared" si="3"/>
        <v>1.1639849366655255E-2</v>
      </c>
      <c r="EF12" s="125">
        <f t="shared" si="4"/>
        <v>1.0955152345087298E-2</v>
      </c>
      <c r="EG12" s="95">
        <v>1</v>
      </c>
      <c r="EH12" s="93"/>
      <c r="EI12" s="93"/>
      <c r="EJ12" s="95">
        <v>0</v>
      </c>
      <c r="EK12" s="93">
        <f t="shared" si="40"/>
        <v>1</v>
      </c>
      <c r="EL12" s="85">
        <v>29</v>
      </c>
      <c r="EM12" s="95">
        <v>6</v>
      </c>
      <c r="EN12" s="93"/>
      <c r="EO12" s="93"/>
      <c r="EP12" s="95">
        <v>2</v>
      </c>
      <c r="EQ12" s="93">
        <f t="shared" si="41"/>
        <v>4</v>
      </c>
      <c r="ER12" s="85">
        <v>31.83</v>
      </c>
      <c r="ES12" s="157">
        <f>Datos!AZ13/Datos!G13</f>
        <v>2.3964395754878465E-2</v>
      </c>
      <c r="ET12" s="157">
        <f t="shared" si="5"/>
        <v>5.7514549811708317E-2</v>
      </c>
      <c r="EU12" s="157">
        <f t="shared" si="6"/>
        <v>4.1081821294077373E-3</v>
      </c>
      <c r="EV12" s="157">
        <f t="shared" si="42"/>
        <v>3.4234851078397807E-4</v>
      </c>
      <c r="EW12" s="157">
        <f t="shared" si="43"/>
        <v>2.0540910647038686E-3</v>
      </c>
      <c r="EX12" s="157">
        <f t="shared" si="9"/>
        <v>1.3693940431359123E-3</v>
      </c>
      <c r="EY12" s="157">
        <f t="shared" si="10"/>
        <v>3.1153714481342007E-2</v>
      </c>
      <c r="EZ12" s="125">
        <f t="shared" si="11"/>
        <v>0.13591235878123931</v>
      </c>
      <c r="FA12" s="93">
        <f t="shared" si="24"/>
        <v>705</v>
      </c>
      <c r="FB12" s="93">
        <f t="shared" si="25"/>
        <v>0</v>
      </c>
      <c r="FC12" s="93">
        <f t="shared" si="26"/>
        <v>0</v>
      </c>
      <c r="FD12" s="93">
        <f t="shared" si="27"/>
        <v>260</v>
      </c>
      <c r="FE12" s="93">
        <f t="shared" si="28"/>
        <v>445</v>
      </c>
      <c r="FF12" s="93">
        <f t="shared" si="29"/>
        <v>0</v>
      </c>
      <c r="FG12" s="93">
        <f t="shared" si="30"/>
        <v>0</v>
      </c>
      <c r="FH12" s="93">
        <f t="shared" si="31"/>
        <v>0</v>
      </c>
      <c r="FI12" s="93">
        <f t="shared" si="32"/>
        <v>0</v>
      </c>
      <c r="FJ12" s="93">
        <f t="shared" si="33"/>
        <v>0</v>
      </c>
      <c r="FK12" s="93">
        <f t="shared" si="34"/>
        <v>0</v>
      </c>
      <c r="FL12" s="93">
        <f t="shared" si="35"/>
        <v>0</v>
      </c>
      <c r="FM12" s="85">
        <v>36.25</v>
      </c>
      <c r="FN12" s="22">
        <f>Datos!G13</f>
        <v>2921</v>
      </c>
      <c r="FO12" s="549">
        <f t="shared" si="15"/>
        <v>0.24135570010270455</v>
      </c>
      <c r="FP12" s="550">
        <f t="shared" si="16"/>
        <v>1.1639849366655255E-2</v>
      </c>
      <c r="FQ12" s="550">
        <f t="shared" si="17"/>
        <v>1.0955152345087298E-2</v>
      </c>
      <c r="FR12" s="550">
        <f t="shared" si="36"/>
        <v>7.2920232796987339E-2</v>
      </c>
      <c r="FS12" s="550">
        <f t="shared" si="13"/>
        <v>0.13591235878123931</v>
      </c>
    </row>
    <row r="13" spans="1:175" ht="10" customHeight="1" x14ac:dyDescent="0.3">
      <c r="A13" s="3">
        <v>11</v>
      </c>
      <c r="B13" s="1" t="s">
        <v>10</v>
      </c>
      <c r="C13">
        <v>841</v>
      </c>
      <c r="J13" s="85"/>
      <c r="K13" s="95">
        <v>213</v>
      </c>
      <c r="M13" s="93"/>
      <c r="N13" s="95">
        <v>69</v>
      </c>
      <c r="O13" s="93">
        <f t="shared" si="18"/>
        <v>144</v>
      </c>
      <c r="P13" s="93"/>
      <c r="Q13" s="93"/>
      <c r="R13" s="93"/>
      <c r="S13" s="93"/>
      <c r="T13" s="93"/>
      <c r="U13" s="93"/>
      <c r="V13" s="93"/>
      <c r="W13" s="85">
        <v>37.76</v>
      </c>
      <c r="X13" s="95">
        <v>1</v>
      </c>
      <c r="Z13" s="93"/>
      <c r="AA13" s="95">
        <v>0</v>
      </c>
      <c r="AB13" s="93">
        <f t="shared" si="19"/>
        <v>1</v>
      </c>
      <c r="AC13" s="93"/>
      <c r="AD13" s="93"/>
      <c r="AE13" s="93"/>
      <c r="AF13" s="93"/>
      <c r="AG13" s="93"/>
      <c r="AH13" s="93"/>
      <c r="AI13" s="93"/>
      <c r="AJ13" s="85">
        <v>34</v>
      </c>
      <c r="AK13" s="95">
        <v>442</v>
      </c>
      <c r="AM13" s="93"/>
      <c r="AN13" s="95">
        <v>184</v>
      </c>
      <c r="AO13" s="93">
        <f t="shared" si="20"/>
        <v>258</v>
      </c>
      <c r="AP13" s="93"/>
      <c r="AQ13" s="93"/>
      <c r="AR13" s="93"/>
      <c r="AS13" s="93"/>
      <c r="AT13" s="93"/>
      <c r="AU13" s="93"/>
      <c r="AV13" s="93"/>
      <c r="AW13" s="85">
        <v>36.159999999999997</v>
      </c>
      <c r="AX13" s="95">
        <v>76</v>
      </c>
      <c r="AZ13" s="93"/>
      <c r="BA13" s="95">
        <v>25</v>
      </c>
      <c r="BB13" s="93">
        <f t="shared" si="21"/>
        <v>51</v>
      </c>
      <c r="BC13" s="93"/>
      <c r="BD13" s="93"/>
      <c r="BE13" s="93"/>
      <c r="BF13" s="93"/>
      <c r="BG13" s="93"/>
      <c r="BH13" s="93"/>
      <c r="BI13" s="93"/>
      <c r="BJ13" s="85">
        <v>37.21</v>
      </c>
      <c r="BK13" s="95">
        <v>273</v>
      </c>
      <c r="BM13" s="95"/>
      <c r="BN13" s="95">
        <v>143</v>
      </c>
      <c r="BO13" s="93">
        <f t="shared" si="22"/>
        <v>130</v>
      </c>
      <c r="BP13" s="93"/>
      <c r="BQ13" s="93"/>
      <c r="BR13" s="93"/>
      <c r="BS13" s="93"/>
      <c r="BT13" s="93"/>
      <c r="BU13" s="93"/>
      <c r="BV13" s="93"/>
      <c r="BW13" s="85">
        <v>29.93</v>
      </c>
      <c r="BX13" s="95">
        <v>33</v>
      </c>
      <c r="BZ13" s="93"/>
      <c r="CA13" s="95">
        <v>7</v>
      </c>
      <c r="CB13" s="93">
        <f t="shared" si="23"/>
        <v>26</v>
      </c>
      <c r="CC13" s="93"/>
      <c r="CD13" s="93"/>
      <c r="CE13" s="93"/>
      <c r="CF13" s="93"/>
      <c r="CG13" s="93"/>
      <c r="CH13" s="93"/>
      <c r="CI13" s="93"/>
      <c r="CJ13" s="85">
        <v>40.42</v>
      </c>
      <c r="CK13" s="95">
        <v>8</v>
      </c>
      <c r="CM13" s="93"/>
      <c r="CN13" s="95">
        <v>2</v>
      </c>
      <c r="CO13" s="93">
        <f t="shared" si="37"/>
        <v>6</v>
      </c>
      <c r="CP13" s="93"/>
      <c r="CQ13" s="93"/>
      <c r="CR13" s="93"/>
      <c r="CS13" s="93"/>
      <c r="CT13" s="93"/>
      <c r="CU13" s="93"/>
      <c r="CV13" s="93"/>
      <c r="CW13" s="85">
        <v>46.25</v>
      </c>
      <c r="CX13" s="95">
        <v>19</v>
      </c>
      <c r="CZ13" s="95">
        <v>0</v>
      </c>
      <c r="DA13" s="95">
        <v>4</v>
      </c>
      <c r="DB13" s="93">
        <f t="shared" si="38"/>
        <v>15</v>
      </c>
      <c r="DC13" s="93"/>
      <c r="DD13" s="93"/>
      <c r="DE13" s="93"/>
      <c r="DF13" s="93"/>
      <c r="DG13" s="93"/>
      <c r="DH13" s="93"/>
      <c r="DI13" s="93"/>
      <c r="DJ13" s="85">
        <v>38.840000000000003</v>
      </c>
      <c r="DK13" s="95">
        <v>40</v>
      </c>
      <c r="DM13" s="93"/>
      <c r="DN13" s="95">
        <v>18</v>
      </c>
      <c r="DO13" s="93">
        <f t="shared" si="39"/>
        <v>22</v>
      </c>
      <c r="DP13" s="93"/>
      <c r="DQ13" s="93"/>
      <c r="DR13" s="93"/>
      <c r="DS13" s="93"/>
      <c r="DT13" s="93"/>
      <c r="DU13" s="93"/>
      <c r="DV13" s="93"/>
      <c r="DW13" s="85">
        <v>40.75</v>
      </c>
      <c r="DX13" s="22">
        <f>Datos!G14</f>
        <v>2816</v>
      </c>
      <c r="DY13" s="22">
        <f>Datos!L14</f>
        <v>1346</v>
      </c>
      <c r="DZ13" s="22">
        <f>Datos!O14</f>
        <v>960</v>
      </c>
      <c r="EA13" s="22">
        <v>584</v>
      </c>
      <c r="EB13" s="96">
        <f t="shared" si="1"/>
        <v>7.5639204545454544E-2</v>
      </c>
      <c r="EC13" s="96">
        <f t="shared" si="2"/>
        <v>0.15696022727272727</v>
      </c>
      <c r="ED13" s="96">
        <f t="shared" si="14"/>
        <v>0.20738636363636365</v>
      </c>
      <c r="EE13" s="96">
        <f t="shared" si="3"/>
        <v>1.4204545454545454E-2</v>
      </c>
      <c r="EF13" s="96">
        <f t="shared" si="4"/>
        <v>6.747159090909091E-3</v>
      </c>
      <c r="EG13" s="95">
        <v>1</v>
      </c>
      <c r="EI13" s="93"/>
      <c r="EJ13" s="95">
        <v>1</v>
      </c>
      <c r="EK13" s="93">
        <f t="shared" si="40"/>
        <v>0</v>
      </c>
      <c r="EL13" s="85">
        <v>18</v>
      </c>
      <c r="EM13" s="95">
        <v>1</v>
      </c>
      <c r="EO13" s="93"/>
      <c r="EP13" s="95">
        <v>1</v>
      </c>
      <c r="EQ13" s="93">
        <f t="shared" si="41"/>
        <v>0</v>
      </c>
      <c r="ER13" s="85">
        <v>25</v>
      </c>
      <c r="ES13" s="157">
        <f>Datos!AZ14/Datos!G14</f>
        <v>2.8409090909090908E-2</v>
      </c>
      <c r="ET13" s="157">
        <f t="shared" si="5"/>
        <v>9.6946022727272721E-2</v>
      </c>
      <c r="EU13" s="157">
        <f t="shared" si="6"/>
        <v>2.840909090909091E-3</v>
      </c>
      <c r="EV13" s="157">
        <f t="shared" si="42"/>
        <v>3.5511363636363637E-4</v>
      </c>
      <c r="EW13" s="157">
        <f t="shared" si="43"/>
        <v>3.5511363636363637E-4</v>
      </c>
      <c r="EX13" s="157">
        <f t="shared" si="9"/>
        <v>3.5511363636363637E-4</v>
      </c>
      <c r="EY13" s="157">
        <f t="shared" si="10"/>
        <v>2.6988636363636364E-2</v>
      </c>
      <c r="EZ13" s="125">
        <f t="shared" si="11"/>
        <v>0.15696022727272727</v>
      </c>
      <c r="FA13" s="93">
        <f t="shared" si="24"/>
        <v>732</v>
      </c>
      <c r="FB13" s="93">
        <f t="shared" si="25"/>
        <v>0</v>
      </c>
      <c r="FC13" s="93">
        <f t="shared" si="26"/>
        <v>0</v>
      </c>
      <c r="FD13" s="93">
        <f t="shared" si="27"/>
        <v>278</v>
      </c>
      <c r="FE13" s="93">
        <f t="shared" si="28"/>
        <v>454</v>
      </c>
      <c r="FF13" s="93">
        <f t="shared" si="29"/>
        <v>0</v>
      </c>
      <c r="FG13" s="93">
        <f t="shared" si="30"/>
        <v>0</v>
      </c>
      <c r="FH13" s="93">
        <f t="shared" si="31"/>
        <v>0</v>
      </c>
      <c r="FI13" s="93">
        <f t="shared" si="32"/>
        <v>0</v>
      </c>
      <c r="FJ13" s="93">
        <f t="shared" si="33"/>
        <v>0</v>
      </c>
      <c r="FK13" s="93">
        <f t="shared" si="34"/>
        <v>0</v>
      </c>
      <c r="FL13" s="93">
        <f t="shared" si="35"/>
        <v>0</v>
      </c>
      <c r="FM13" s="85">
        <v>37.21</v>
      </c>
      <c r="FN13" s="22">
        <f>Datos!G14</f>
        <v>2816</v>
      </c>
      <c r="FO13" s="549">
        <f t="shared" si="15"/>
        <v>0.25994318181818182</v>
      </c>
      <c r="FP13" s="550">
        <f t="shared" si="16"/>
        <v>1.4204545454545454E-2</v>
      </c>
      <c r="FQ13" s="550">
        <f t="shared" si="17"/>
        <v>6.747159090909091E-3</v>
      </c>
      <c r="FR13" s="550">
        <f t="shared" si="36"/>
        <v>7.5639204545454544E-2</v>
      </c>
      <c r="FS13" s="550">
        <f t="shared" si="13"/>
        <v>0.15696022727272727</v>
      </c>
    </row>
    <row r="14" spans="1:175" ht="10" customHeight="1" x14ac:dyDescent="0.3">
      <c r="A14" s="3">
        <v>12</v>
      </c>
      <c r="B14" s="1" t="s">
        <v>11</v>
      </c>
      <c r="C14">
        <v>806</v>
      </c>
      <c r="J14" s="85"/>
      <c r="K14" s="95">
        <v>214</v>
      </c>
      <c r="M14" s="93"/>
      <c r="N14" s="95">
        <v>88</v>
      </c>
      <c r="O14" s="93">
        <f t="shared" si="18"/>
        <v>126</v>
      </c>
      <c r="P14" s="93"/>
      <c r="Q14" s="93"/>
      <c r="R14" s="93"/>
      <c r="S14" s="93"/>
      <c r="T14" s="93"/>
      <c r="U14" s="93"/>
      <c r="V14" s="93"/>
      <c r="W14" s="85">
        <v>38.86</v>
      </c>
      <c r="X14" s="95">
        <v>3</v>
      </c>
      <c r="Z14" s="93"/>
      <c r="AA14" s="95">
        <v>1</v>
      </c>
      <c r="AB14" s="93">
        <f t="shared" si="19"/>
        <v>2</v>
      </c>
      <c r="AC14" s="93"/>
      <c r="AD14" s="93"/>
      <c r="AE14" s="93"/>
      <c r="AF14" s="93"/>
      <c r="AG14" s="93"/>
      <c r="AH14" s="93"/>
      <c r="AI14" s="93"/>
      <c r="AJ14" s="85">
        <v>34.67</v>
      </c>
      <c r="AK14" s="95">
        <v>431</v>
      </c>
      <c r="AM14" s="93"/>
      <c r="AN14" s="95">
        <v>180</v>
      </c>
      <c r="AO14" s="93">
        <f t="shared" si="20"/>
        <v>251</v>
      </c>
      <c r="AP14" s="93"/>
      <c r="AQ14" s="93"/>
      <c r="AR14" s="93"/>
      <c r="AS14" s="93"/>
      <c r="AT14" s="93"/>
      <c r="AU14" s="93"/>
      <c r="AV14" s="93"/>
      <c r="AW14" s="85">
        <v>35.32</v>
      </c>
      <c r="AX14" s="95">
        <v>92</v>
      </c>
      <c r="AZ14" s="93"/>
      <c r="BA14" s="95">
        <v>39</v>
      </c>
      <c r="BB14" s="93">
        <f t="shared" si="21"/>
        <v>53</v>
      </c>
      <c r="BC14" s="93"/>
      <c r="BD14" s="93"/>
      <c r="BE14" s="93"/>
      <c r="BF14" s="93"/>
      <c r="BG14" s="93"/>
      <c r="BH14" s="93"/>
      <c r="BI14" s="93"/>
      <c r="BJ14" s="85">
        <v>36.07</v>
      </c>
      <c r="BK14" s="95">
        <v>204</v>
      </c>
      <c r="BM14" s="95"/>
      <c r="BN14" s="95">
        <v>104</v>
      </c>
      <c r="BO14" s="93">
        <f t="shared" si="22"/>
        <v>100</v>
      </c>
      <c r="BP14" s="93"/>
      <c r="BQ14" s="93"/>
      <c r="BR14" s="93"/>
      <c r="BS14" s="93"/>
      <c r="BT14" s="93"/>
      <c r="BU14" s="93"/>
      <c r="BV14" s="93"/>
      <c r="BW14" s="85">
        <v>29.26</v>
      </c>
      <c r="BX14" s="95">
        <v>40</v>
      </c>
      <c r="BZ14" s="93"/>
      <c r="CA14" s="95">
        <v>17</v>
      </c>
      <c r="CB14" s="93">
        <f t="shared" si="23"/>
        <v>23</v>
      </c>
      <c r="CC14" s="93"/>
      <c r="CD14" s="93"/>
      <c r="CE14" s="93"/>
      <c r="CF14" s="93"/>
      <c r="CG14" s="93"/>
      <c r="CH14" s="93"/>
      <c r="CI14" s="93"/>
      <c r="CJ14" s="85">
        <v>40.4</v>
      </c>
      <c r="CK14" s="95">
        <v>8</v>
      </c>
      <c r="CM14" s="93"/>
      <c r="CN14" s="95">
        <v>4</v>
      </c>
      <c r="CO14" s="93">
        <f t="shared" si="37"/>
        <v>4</v>
      </c>
      <c r="CP14" s="93"/>
      <c r="CQ14" s="93"/>
      <c r="CR14" s="93"/>
      <c r="CS14" s="93"/>
      <c r="CT14" s="93"/>
      <c r="CU14" s="93"/>
      <c r="CV14" s="93"/>
      <c r="CW14" s="85">
        <v>34.25</v>
      </c>
      <c r="CX14" s="95">
        <v>35</v>
      </c>
      <c r="CZ14" s="95">
        <v>2</v>
      </c>
      <c r="DA14" s="95">
        <v>14</v>
      </c>
      <c r="DB14" s="93">
        <f t="shared" si="38"/>
        <v>21</v>
      </c>
      <c r="DC14" s="93"/>
      <c r="DD14" s="93"/>
      <c r="DE14" s="93"/>
      <c r="DF14" s="93"/>
      <c r="DG14" s="93"/>
      <c r="DH14" s="93"/>
      <c r="DI14" s="93"/>
      <c r="DJ14" s="85">
        <v>36.06</v>
      </c>
      <c r="DK14" s="95">
        <v>32</v>
      </c>
      <c r="DM14" s="93"/>
      <c r="DN14" s="95">
        <v>13</v>
      </c>
      <c r="DO14" s="93">
        <f t="shared" si="39"/>
        <v>19</v>
      </c>
      <c r="DP14" s="93"/>
      <c r="DQ14" s="93"/>
      <c r="DR14" s="93"/>
      <c r="DS14" s="93"/>
      <c r="DT14" s="93"/>
      <c r="DU14" s="93"/>
      <c r="DV14" s="93"/>
      <c r="DW14" s="85">
        <v>38.81</v>
      </c>
      <c r="DX14" s="22">
        <f>Datos!G15</f>
        <v>2630</v>
      </c>
      <c r="DY14" s="22">
        <f>Datos!L15</f>
        <v>1281</v>
      </c>
      <c r="DZ14" s="22">
        <f>Datos!O15</f>
        <v>974</v>
      </c>
      <c r="EA14" s="22">
        <v>578</v>
      </c>
      <c r="EB14" s="96">
        <f t="shared" si="1"/>
        <v>8.1368821292775659E-2</v>
      </c>
      <c r="EC14" s="96">
        <f t="shared" si="2"/>
        <v>0.16387832699619773</v>
      </c>
      <c r="ED14" s="96">
        <f t="shared" si="14"/>
        <v>0.21977186311787072</v>
      </c>
      <c r="EE14" s="96">
        <f t="shared" si="3"/>
        <v>1.2167300380228136E-2</v>
      </c>
      <c r="EF14" s="96">
        <f t="shared" si="4"/>
        <v>1.3307984790874524E-2</v>
      </c>
      <c r="EG14" s="95">
        <v>2</v>
      </c>
      <c r="EI14" s="93"/>
      <c r="EJ14" s="95">
        <v>2</v>
      </c>
      <c r="EK14" s="93">
        <f t="shared" si="40"/>
        <v>0</v>
      </c>
      <c r="EL14" s="85">
        <v>44.5</v>
      </c>
      <c r="EM14" s="95">
        <v>6</v>
      </c>
      <c r="EO14" s="93"/>
      <c r="EP14" s="95">
        <v>3</v>
      </c>
      <c r="EQ14" s="93">
        <f t="shared" si="41"/>
        <v>3</v>
      </c>
      <c r="ER14" s="85">
        <v>31.33</v>
      </c>
      <c r="ES14" s="157">
        <f>Datos!AZ15/Datos!G15</f>
        <v>2.8897338403041824E-2</v>
      </c>
      <c r="ET14" s="157">
        <f t="shared" si="5"/>
        <v>7.7566539923954375E-2</v>
      </c>
      <c r="EU14" s="157">
        <f t="shared" si="6"/>
        <v>3.041825095057034E-3</v>
      </c>
      <c r="EV14" s="157">
        <f t="shared" si="42"/>
        <v>7.6045627376425851E-4</v>
      </c>
      <c r="EW14" s="157">
        <f t="shared" si="43"/>
        <v>2.2813688212927757E-3</v>
      </c>
      <c r="EX14" s="157">
        <f t="shared" si="9"/>
        <v>1.1406844106463879E-3</v>
      </c>
      <c r="EY14" s="157">
        <f t="shared" si="10"/>
        <v>3.4980988593155897E-2</v>
      </c>
      <c r="EZ14" s="125">
        <f t="shared" si="11"/>
        <v>0.16387832699619773</v>
      </c>
      <c r="FA14" s="93">
        <f t="shared" si="24"/>
        <v>740</v>
      </c>
      <c r="FB14" s="93">
        <f t="shared" si="25"/>
        <v>0</v>
      </c>
      <c r="FC14" s="93">
        <f t="shared" si="26"/>
        <v>0</v>
      </c>
      <c r="FD14" s="93">
        <f t="shared" si="27"/>
        <v>308</v>
      </c>
      <c r="FE14" s="93">
        <f t="shared" si="28"/>
        <v>432</v>
      </c>
      <c r="FF14" s="93">
        <f t="shared" si="29"/>
        <v>0</v>
      </c>
      <c r="FG14" s="93">
        <f t="shared" si="30"/>
        <v>0</v>
      </c>
      <c r="FH14" s="93">
        <f t="shared" si="31"/>
        <v>0</v>
      </c>
      <c r="FI14" s="93">
        <f t="shared" si="32"/>
        <v>0</v>
      </c>
      <c r="FJ14" s="93">
        <f t="shared" si="33"/>
        <v>0</v>
      </c>
      <c r="FK14" s="93">
        <f t="shared" si="34"/>
        <v>0</v>
      </c>
      <c r="FL14" s="93">
        <f t="shared" si="35"/>
        <v>0</v>
      </c>
      <c r="FM14" s="85">
        <v>36.07</v>
      </c>
      <c r="FN14" s="22">
        <f>Datos!G15</f>
        <v>2630</v>
      </c>
      <c r="FO14" s="549">
        <f t="shared" si="15"/>
        <v>0.28136882129277568</v>
      </c>
      <c r="FP14" s="550">
        <f t="shared" si="16"/>
        <v>1.2167300380228136E-2</v>
      </c>
      <c r="FQ14" s="550">
        <f t="shared" si="17"/>
        <v>1.3307984790874524E-2</v>
      </c>
      <c r="FR14" s="550">
        <f t="shared" si="36"/>
        <v>8.1368821292775659E-2</v>
      </c>
      <c r="FS14" s="550">
        <f t="shared" si="13"/>
        <v>0.16387832699619773</v>
      </c>
    </row>
    <row r="15" spans="1:175" s="128" customFormat="1" ht="10" customHeight="1" x14ac:dyDescent="0.3">
      <c r="A15" s="126">
        <v>13</v>
      </c>
      <c r="B15" s="127" t="s">
        <v>12</v>
      </c>
      <c r="C15" s="128">
        <v>966</v>
      </c>
      <c r="J15" s="129"/>
      <c r="K15" s="130">
        <v>230</v>
      </c>
      <c r="M15" s="130"/>
      <c r="N15" s="130">
        <v>93</v>
      </c>
      <c r="O15" s="130">
        <f t="shared" si="18"/>
        <v>137</v>
      </c>
      <c r="P15" s="130"/>
      <c r="Q15" s="130"/>
      <c r="R15" s="130"/>
      <c r="S15" s="130"/>
      <c r="T15" s="130"/>
      <c r="U15" s="130"/>
      <c r="V15" s="130"/>
      <c r="W15" s="129">
        <v>38.049999999999997</v>
      </c>
      <c r="X15" s="130">
        <v>4</v>
      </c>
      <c r="Z15" s="130"/>
      <c r="AA15" s="130">
        <v>2</v>
      </c>
      <c r="AB15" s="130">
        <f t="shared" si="19"/>
        <v>2</v>
      </c>
      <c r="AC15" s="130"/>
      <c r="AD15" s="130"/>
      <c r="AE15" s="130"/>
      <c r="AF15" s="130"/>
      <c r="AG15" s="130"/>
      <c r="AH15" s="130"/>
      <c r="AI15" s="130"/>
      <c r="AJ15" s="129">
        <v>39.25</v>
      </c>
      <c r="AK15" s="130">
        <v>451</v>
      </c>
      <c r="AM15" s="130"/>
      <c r="AN15" s="130">
        <v>201</v>
      </c>
      <c r="AO15" s="130">
        <f t="shared" si="20"/>
        <v>250</v>
      </c>
      <c r="AP15" s="130"/>
      <c r="AQ15" s="130"/>
      <c r="AR15" s="130"/>
      <c r="AS15" s="130"/>
      <c r="AT15" s="130"/>
      <c r="AU15" s="130"/>
      <c r="AV15" s="130"/>
      <c r="AW15" s="129">
        <v>35.229999999999997</v>
      </c>
      <c r="AX15" s="130">
        <v>98</v>
      </c>
      <c r="AZ15" s="130"/>
      <c r="BA15" s="130">
        <v>40</v>
      </c>
      <c r="BB15" s="130">
        <f t="shared" si="21"/>
        <v>58</v>
      </c>
      <c r="BC15" s="130"/>
      <c r="BD15" s="130"/>
      <c r="BE15" s="130"/>
      <c r="BF15" s="130"/>
      <c r="BG15" s="130"/>
      <c r="BH15" s="130"/>
      <c r="BI15" s="130"/>
      <c r="BJ15" s="129">
        <v>32.770000000000003</v>
      </c>
      <c r="BK15" s="130">
        <v>229</v>
      </c>
      <c r="BM15" s="130"/>
      <c r="BN15" s="130">
        <v>113</v>
      </c>
      <c r="BO15" s="130">
        <f t="shared" si="22"/>
        <v>116</v>
      </c>
      <c r="BP15" s="130"/>
      <c r="BQ15" s="130"/>
      <c r="BR15" s="130"/>
      <c r="BS15" s="130"/>
      <c r="BT15" s="130"/>
      <c r="BU15" s="130"/>
      <c r="BV15" s="130"/>
      <c r="BW15" s="129">
        <v>27.68</v>
      </c>
      <c r="BX15" s="130">
        <v>36</v>
      </c>
      <c r="BZ15" s="130"/>
      <c r="CA15" s="130">
        <v>18</v>
      </c>
      <c r="CB15" s="130">
        <f t="shared" si="23"/>
        <v>18</v>
      </c>
      <c r="CC15" s="130"/>
      <c r="CD15" s="130"/>
      <c r="CE15" s="130"/>
      <c r="CF15" s="130"/>
      <c r="CG15" s="130"/>
      <c r="CH15" s="130"/>
      <c r="CI15" s="130"/>
      <c r="CJ15" s="129">
        <v>37.75</v>
      </c>
      <c r="CK15" s="130">
        <v>8</v>
      </c>
      <c r="CM15" s="130"/>
      <c r="CN15" s="130">
        <v>4</v>
      </c>
      <c r="CO15" s="130">
        <f t="shared" si="37"/>
        <v>4</v>
      </c>
      <c r="CP15" s="130"/>
      <c r="CQ15" s="130"/>
      <c r="CR15" s="130"/>
      <c r="CS15" s="130"/>
      <c r="CT15" s="130"/>
      <c r="CU15" s="130"/>
      <c r="CV15" s="130"/>
      <c r="CW15" s="131">
        <v>42.38</v>
      </c>
      <c r="CX15" s="128">
        <v>20</v>
      </c>
      <c r="CZ15" s="130">
        <v>0</v>
      </c>
      <c r="DA15" s="128">
        <v>7</v>
      </c>
      <c r="DB15" s="130">
        <f t="shared" si="38"/>
        <v>13</v>
      </c>
      <c r="DC15" s="130"/>
      <c r="DD15" s="130"/>
      <c r="DE15" s="130"/>
      <c r="DF15" s="130"/>
      <c r="DG15" s="130"/>
      <c r="DH15" s="130"/>
      <c r="DI15" s="130"/>
      <c r="DJ15" s="129">
        <v>40.4</v>
      </c>
      <c r="DK15" s="130">
        <v>46</v>
      </c>
      <c r="DM15" s="130"/>
      <c r="DN15" s="130">
        <v>23</v>
      </c>
      <c r="DO15" s="130">
        <f t="shared" si="39"/>
        <v>23</v>
      </c>
      <c r="DP15" s="130"/>
      <c r="DQ15" s="130"/>
      <c r="DR15" s="130"/>
      <c r="DS15" s="130"/>
      <c r="DT15" s="130"/>
      <c r="DU15" s="130"/>
      <c r="DV15" s="130"/>
      <c r="DW15" s="129">
        <v>40.520000000000003</v>
      </c>
      <c r="DX15" s="22">
        <f>Datos!G16</f>
        <v>3015</v>
      </c>
      <c r="DY15" s="22">
        <f>Datos!L16</f>
        <v>1373</v>
      </c>
      <c r="DZ15" s="22">
        <f>Datos!O16</f>
        <v>1088</v>
      </c>
      <c r="EA15" s="132">
        <v>632</v>
      </c>
      <c r="EB15" s="133">
        <f t="shared" si="1"/>
        <v>7.6285240464344942E-2</v>
      </c>
      <c r="EC15" s="133">
        <f t="shared" si="2"/>
        <v>0.14958540630182421</v>
      </c>
      <c r="ED15" s="133">
        <f t="shared" si="14"/>
        <v>0.20961857379767829</v>
      </c>
      <c r="EE15" s="133">
        <f t="shared" si="3"/>
        <v>1.5257048092868989E-2</v>
      </c>
      <c r="EF15" s="133">
        <f t="shared" si="4"/>
        <v>6.6334991708126038E-3</v>
      </c>
      <c r="EG15" s="130">
        <v>2</v>
      </c>
      <c r="EI15" s="130"/>
      <c r="EJ15" s="130">
        <v>1</v>
      </c>
      <c r="EK15" s="130">
        <f t="shared" si="40"/>
        <v>1</v>
      </c>
      <c r="EL15" s="129">
        <v>25</v>
      </c>
      <c r="EM15" s="130">
        <v>6</v>
      </c>
      <c r="EO15" s="130"/>
      <c r="EP15" s="130">
        <v>5</v>
      </c>
      <c r="EQ15" s="130">
        <f t="shared" si="41"/>
        <v>1</v>
      </c>
      <c r="ER15" s="129">
        <v>23.67</v>
      </c>
      <c r="ES15" s="159">
        <f>Datos!AZ16/Datos!G16</f>
        <v>3.2835820895522387E-2</v>
      </c>
      <c r="ET15" s="159">
        <f t="shared" si="5"/>
        <v>7.5953565505804316E-2</v>
      </c>
      <c r="EU15" s="159">
        <f t="shared" si="6"/>
        <v>2.6533996683250414E-3</v>
      </c>
      <c r="EV15" s="159">
        <f t="shared" si="42"/>
        <v>6.6334991708126036E-4</v>
      </c>
      <c r="EW15" s="159">
        <f t="shared" si="43"/>
        <v>1.990049751243781E-3</v>
      </c>
      <c r="EX15" s="159">
        <f t="shared" si="9"/>
        <v>1.3266998341625207E-3</v>
      </c>
      <c r="EY15" s="159">
        <f t="shared" si="10"/>
        <v>3.2504145936981761E-2</v>
      </c>
      <c r="EZ15" s="450">
        <f t="shared" si="11"/>
        <v>0.14958540630182421</v>
      </c>
      <c r="FA15" s="93">
        <f t="shared" si="24"/>
        <v>783</v>
      </c>
      <c r="FB15" s="93">
        <f t="shared" si="25"/>
        <v>0</v>
      </c>
      <c r="FC15" s="93">
        <f t="shared" si="26"/>
        <v>0</v>
      </c>
      <c r="FD15" s="93">
        <f t="shared" si="27"/>
        <v>336</v>
      </c>
      <c r="FE15" s="93">
        <f t="shared" si="28"/>
        <v>447</v>
      </c>
      <c r="FF15" s="93">
        <f t="shared" si="29"/>
        <v>0</v>
      </c>
      <c r="FG15" s="93">
        <f t="shared" si="30"/>
        <v>0</v>
      </c>
      <c r="FH15" s="93">
        <f t="shared" si="31"/>
        <v>0</v>
      </c>
      <c r="FI15" s="93">
        <f t="shared" si="32"/>
        <v>0</v>
      </c>
      <c r="FJ15" s="93">
        <f t="shared" si="33"/>
        <v>0</v>
      </c>
      <c r="FK15" s="93">
        <f t="shared" si="34"/>
        <v>0</v>
      </c>
      <c r="FL15" s="93">
        <f t="shared" si="35"/>
        <v>0</v>
      </c>
      <c r="FM15" s="129">
        <v>32.770000000000003</v>
      </c>
      <c r="FN15" s="22">
        <f>Datos!G16</f>
        <v>3015</v>
      </c>
      <c r="FO15" s="549">
        <f t="shared" si="15"/>
        <v>0.25970149253731345</v>
      </c>
      <c r="FP15" s="550">
        <f t="shared" si="16"/>
        <v>1.5257048092868989E-2</v>
      </c>
      <c r="FQ15" s="550">
        <f t="shared" si="17"/>
        <v>6.6334991708126038E-3</v>
      </c>
      <c r="FR15" s="550">
        <f t="shared" si="36"/>
        <v>7.6285240464344942E-2</v>
      </c>
      <c r="FS15" s="550">
        <f t="shared" si="13"/>
        <v>0.14958540630182421</v>
      </c>
    </row>
    <row r="16" spans="1:175" ht="10" customHeight="1" x14ac:dyDescent="0.3">
      <c r="A16" s="3">
        <v>14</v>
      </c>
      <c r="B16" s="1" t="s">
        <v>13</v>
      </c>
      <c r="C16">
        <v>1055</v>
      </c>
      <c r="J16" s="85"/>
      <c r="K16" s="95">
        <v>298</v>
      </c>
      <c r="M16" s="93"/>
      <c r="N16" s="95">
        <v>127</v>
      </c>
      <c r="O16" s="93">
        <f t="shared" si="18"/>
        <v>171</v>
      </c>
      <c r="P16" s="93"/>
      <c r="Q16" s="93"/>
      <c r="R16" s="93"/>
      <c r="S16" s="93"/>
      <c r="T16" s="93"/>
      <c r="U16" s="93"/>
      <c r="V16" s="93"/>
      <c r="W16" s="85">
        <v>36.770000000000003</v>
      </c>
      <c r="X16" s="95">
        <v>1</v>
      </c>
      <c r="Z16" s="93"/>
      <c r="AA16" s="95">
        <v>0</v>
      </c>
      <c r="AB16" s="93">
        <f t="shared" si="19"/>
        <v>1</v>
      </c>
      <c r="AC16" s="93"/>
      <c r="AD16" s="93"/>
      <c r="AE16" s="93"/>
      <c r="AF16" s="93"/>
      <c r="AG16" s="93"/>
      <c r="AH16" s="93"/>
      <c r="AI16" s="93"/>
      <c r="AJ16" s="85">
        <v>29</v>
      </c>
      <c r="AK16" s="95">
        <v>582</v>
      </c>
      <c r="AM16" s="93"/>
      <c r="AN16" s="95">
        <v>250</v>
      </c>
      <c r="AO16" s="93">
        <f t="shared" si="20"/>
        <v>332</v>
      </c>
      <c r="AP16" s="93"/>
      <c r="AQ16" s="93"/>
      <c r="AR16" s="93"/>
      <c r="AS16" s="93"/>
      <c r="AT16" s="93"/>
      <c r="AU16" s="93"/>
      <c r="AV16" s="93"/>
      <c r="AW16" s="85">
        <v>34.229999999999997</v>
      </c>
      <c r="AX16" s="95">
        <v>149</v>
      </c>
      <c r="AZ16" s="93"/>
      <c r="BA16" s="95">
        <v>69</v>
      </c>
      <c r="BB16" s="93">
        <f t="shared" si="21"/>
        <v>80</v>
      </c>
      <c r="BC16" s="93"/>
      <c r="BD16" s="93"/>
      <c r="BE16" s="93"/>
      <c r="BF16" s="93"/>
      <c r="BG16" s="93"/>
      <c r="BH16" s="93"/>
      <c r="BI16" s="93"/>
      <c r="BJ16" s="85">
        <v>35.44</v>
      </c>
      <c r="BK16" s="95">
        <v>166</v>
      </c>
      <c r="BM16" s="95"/>
      <c r="BN16" s="95">
        <v>79</v>
      </c>
      <c r="BO16" s="93">
        <f t="shared" si="22"/>
        <v>87</v>
      </c>
      <c r="BP16" s="93"/>
      <c r="BQ16" s="93"/>
      <c r="BR16" s="93"/>
      <c r="BS16" s="93"/>
      <c r="BT16" s="93"/>
      <c r="BU16" s="93"/>
      <c r="BV16" s="93"/>
      <c r="BW16" s="85">
        <v>57.98</v>
      </c>
      <c r="BX16" s="95">
        <v>75</v>
      </c>
      <c r="BZ16" s="93"/>
      <c r="CA16" s="95">
        <v>34</v>
      </c>
      <c r="CB16" s="93">
        <f t="shared" si="23"/>
        <v>41</v>
      </c>
      <c r="CC16" s="93"/>
      <c r="CD16" s="93"/>
      <c r="CE16" s="93"/>
      <c r="CF16" s="93"/>
      <c r="CG16" s="93"/>
      <c r="CH16" s="93"/>
      <c r="CI16" s="93"/>
      <c r="CJ16" s="85">
        <v>37.61</v>
      </c>
      <c r="CK16" s="95">
        <v>10</v>
      </c>
      <c r="CM16" s="93"/>
      <c r="CN16" s="95">
        <v>5</v>
      </c>
      <c r="CO16" s="93">
        <f t="shared" si="37"/>
        <v>5</v>
      </c>
      <c r="CP16" s="93"/>
      <c r="CQ16" s="93"/>
      <c r="CR16" s="93"/>
      <c r="CS16" s="93"/>
      <c r="CT16" s="93"/>
      <c r="CU16" s="93"/>
      <c r="CV16" s="93"/>
      <c r="CW16" s="85">
        <v>39.799999999999997</v>
      </c>
      <c r="CX16" s="95">
        <v>41</v>
      </c>
      <c r="CZ16" s="95">
        <v>0</v>
      </c>
      <c r="DA16" s="95">
        <v>16</v>
      </c>
      <c r="DB16" s="93">
        <f t="shared" si="38"/>
        <v>25</v>
      </c>
      <c r="DC16" s="93"/>
      <c r="DD16" s="93"/>
      <c r="DE16" s="93"/>
      <c r="DF16" s="93"/>
      <c r="DG16" s="93"/>
      <c r="DH16" s="93"/>
      <c r="DI16" s="93"/>
      <c r="DJ16" s="85">
        <v>36.950000000000003</v>
      </c>
      <c r="DK16" s="95">
        <v>90</v>
      </c>
      <c r="DM16" s="93"/>
      <c r="DN16" s="95">
        <v>39</v>
      </c>
      <c r="DO16" s="93">
        <f t="shared" si="39"/>
        <v>51</v>
      </c>
      <c r="DP16" s="93"/>
      <c r="DQ16" s="93"/>
      <c r="DR16" s="93"/>
      <c r="DS16" s="93"/>
      <c r="DT16" s="93"/>
      <c r="DU16" s="93"/>
      <c r="DV16" s="93"/>
      <c r="DW16" s="85">
        <v>43.07</v>
      </c>
      <c r="DX16" s="22">
        <f>Datos!G17</f>
        <v>3259</v>
      </c>
      <c r="DY16" s="22">
        <f>Datos!L17</f>
        <v>1558</v>
      </c>
      <c r="DZ16" s="22">
        <f>Datos!O17</f>
        <v>1204</v>
      </c>
      <c r="EA16" s="22">
        <v>775</v>
      </c>
      <c r="EB16" s="96">
        <f t="shared" si="1"/>
        <v>9.1439091745934342E-2</v>
      </c>
      <c r="EC16" s="96">
        <f t="shared" si="2"/>
        <v>0.17858238723534828</v>
      </c>
      <c r="ED16" s="96">
        <f t="shared" si="14"/>
        <v>0.23780300705737956</v>
      </c>
      <c r="EE16" s="96">
        <f t="shared" si="3"/>
        <v>2.7615833077631175E-2</v>
      </c>
      <c r="EF16" s="96">
        <f t="shared" si="4"/>
        <v>1.2580546179809757E-2</v>
      </c>
      <c r="EG16" s="95">
        <v>1</v>
      </c>
      <c r="EI16" s="93"/>
      <c r="EJ16" s="95">
        <v>1</v>
      </c>
      <c r="EK16" s="93">
        <f t="shared" si="40"/>
        <v>0</v>
      </c>
      <c r="EL16" s="85">
        <v>31</v>
      </c>
      <c r="EM16" s="95">
        <v>5</v>
      </c>
      <c r="EO16" s="93"/>
      <c r="EP16" s="95">
        <v>2</v>
      </c>
      <c r="EQ16" s="93">
        <f t="shared" si="41"/>
        <v>3</v>
      </c>
      <c r="ER16" s="85">
        <v>35.200000000000003</v>
      </c>
      <c r="ES16" s="157">
        <f>Datos!AZ17/Datos!G17</f>
        <v>4.7867444001227367E-2</v>
      </c>
      <c r="ET16" s="157">
        <f t="shared" si="5"/>
        <v>5.0935869898741944E-2</v>
      </c>
      <c r="EU16" s="157">
        <f t="shared" si="6"/>
        <v>3.0684258975145749E-3</v>
      </c>
      <c r="EV16" s="157">
        <f t="shared" si="42"/>
        <v>3.0684258975145751E-4</v>
      </c>
      <c r="EW16" s="157">
        <f t="shared" si="43"/>
        <v>1.5342129487572874E-3</v>
      </c>
      <c r="EX16" s="157">
        <f t="shared" si="9"/>
        <v>3.0684258975145751E-4</v>
      </c>
      <c r="EY16" s="157">
        <f t="shared" si="10"/>
        <v>4.5719545872967171E-2</v>
      </c>
      <c r="EZ16" s="125">
        <f t="shared" si="11"/>
        <v>0.17858238723534828</v>
      </c>
      <c r="FA16" s="93">
        <f t="shared" si="24"/>
        <v>1030</v>
      </c>
      <c r="FB16" s="93">
        <f t="shared" si="25"/>
        <v>0</v>
      </c>
      <c r="FC16" s="93">
        <f t="shared" si="26"/>
        <v>0</v>
      </c>
      <c r="FD16" s="93">
        <f t="shared" si="27"/>
        <v>446</v>
      </c>
      <c r="FE16" s="93">
        <f t="shared" si="28"/>
        <v>584</v>
      </c>
      <c r="FF16" s="93">
        <f t="shared" si="29"/>
        <v>0</v>
      </c>
      <c r="FG16" s="93">
        <f t="shared" si="30"/>
        <v>0</v>
      </c>
      <c r="FH16" s="93">
        <f t="shared" si="31"/>
        <v>0</v>
      </c>
      <c r="FI16" s="93">
        <f t="shared" si="32"/>
        <v>0</v>
      </c>
      <c r="FJ16" s="93">
        <f t="shared" si="33"/>
        <v>0</v>
      </c>
      <c r="FK16" s="93">
        <f t="shared" si="34"/>
        <v>0</v>
      </c>
      <c r="FL16" s="93">
        <f t="shared" si="35"/>
        <v>0</v>
      </c>
      <c r="FM16" s="85">
        <v>35.44</v>
      </c>
      <c r="FN16" s="22">
        <f>Datos!G17</f>
        <v>3259</v>
      </c>
      <c r="FO16" s="549">
        <f t="shared" si="15"/>
        <v>0.31604786744400121</v>
      </c>
      <c r="FP16" s="550">
        <f t="shared" si="16"/>
        <v>2.7615833077631175E-2</v>
      </c>
      <c r="FQ16" s="550">
        <f t="shared" si="17"/>
        <v>1.2580546179809757E-2</v>
      </c>
      <c r="FR16" s="550">
        <f t="shared" si="36"/>
        <v>9.1439091745934342E-2</v>
      </c>
      <c r="FS16" s="550">
        <f t="shared" si="13"/>
        <v>0.17858238723534828</v>
      </c>
    </row>
    <row r="17" spans="1:175" ht="10" customHeight="1" x14ac:dyDescent="0.3">
      <c r="A17" s="3">
        <v>15</v>
      </c>
      <c r="B17" s="1" t="s">
        <v>14</v>
      </c>
      <c r="C17">
        <v>709</v>
      </c>
      <c r="J17" s="85"/>
      <c r="K17" s="95">
        <v>174</v>
      </c>
      <c r="M17" s="93"/>
      <c r="N17" s="95">
        <v>63</v>
      </c>
      <c r="O17" s="93">
        <f t="shared" si="18"/>
        <v>111</v>
      </c>
      <c r="P17" s="93"/>
      <c r="Q17" s="93"/>
      <c r="R17" s="93"/>
      <c r="S17" s="93"/>
      <c r="T17" s="93"/>
      <c r="U17" s="93"/>
      <c r="V17" s="93"/>
      <c r="W17" s="85">
        <v>39.76</v>
      </c>
      <c r="X17" s="95">
        <v>2</v>
      </c>
      <c r="Z17" s="93"/>
      <c r="AA17" s="95">
        <v>1</v>
      </c>
      <c r="AB17" s="93">
        <f t="shared" si="19"/>
        <v>1</v>
      </c>
      <c r="AC17" s="93"/>
      <c r="AD17" s="93"/>
      <c r="AE17" s="93"/>
      <c r="AF17" s="93"/>
      <c r="AG17" s="93"/>
      <c r="AH17" s="93"/>
      <c r="AI17" s="93"/>
      <c r="AJ17" s="85">
        <v>24.5</v>
      </c>
      <c r="AK17" s="95">
        <v>278</v>
      </c>
      <c r="AM17" s="93"/>
      <c r="AN17" s="95">
        <v>111</v>
      </c>
      <c r="AO17" s="93">
        <f t="shared" si="20"/>
        <v>167</v>
      </c>
      <c r="AP17" s="93"/>
      <c r="AQ17" s="93"/>
      <c r="AR17" s="93"/>
      <c r="AS17" s="93"/>
      <c r="AT17" s="93"/>
      <c r="AU17" s="93"/>
      <c r="AV17" s="93"/>
      <c r="AW17" s="85">
        <v>36.53</v>
      </c>
      <c r="AX17" s="95">
        <v>96</v>
      </c>
      <c r="AZ17" s="93"/>
      <c r="BA17" s="95">
        <v>43</v>
      </c>
      <c r="BB17" s="93">
        <f t="shared" si="21"/>
        <v>53</v>
      </c>
      <c r="BC17" s="93"/>
      <c r="BD17" s="93"/>
      <c r="BE17" s="93"/>
      <c r="BF17" s="93"/>
      <c r="BG17" s="93"/>
      <c r="BH17" s="93"/>
      <c r="BI17" s="93"/>
      <c r="BJ17" s="85">
        <v>35.39</v>
      </c>
      <c r="BK17" s="95">
        <v>240</v>
      </c>
      <c r="BM17" s="95"/>
      <c r="BN17" s="95">
        <v>116</v>
      </c>
      <c r="BO17" s="93">
        <f t="shared" si="22"/>
        <v>124</v>
      </c>
      <c r="BP17" s="93"/>
      <c r="BQ17" s="93"/>
      <c r="BR17" s="93"/>
      <c r="BS17" s="93"/>
      <c r="BT17" s="93"/>
      <c r="BU17" s="93"/>
      <c r="BV17" s="93"/>
      <c r="BW17" s="85">
        <v>25.86</v>
      </c>
      <c r="BX17" s="95">
        <v>40</v>
      </c>
      <c r="BZ17" s="93"/>
      <c r="CA17" s="95">
        <v>11</v>
      </c>
      <c r="CB17" s="93">
        <f t="shared" si="23"/>
        <v>29</v>
      </c>
      <c r="CC17" s="93"/>
      <c r="CD17" s="93"/>
      <c r="CE17" s="93"/>
      <c r="CF17" s="93"/>
      <c r="CG17" s="93"/>
      <c r="CH17" s="93"/>
      <c r="CI17" s="93"/>
      <c r="CJ17" s="85">
        <v>41.65</v>
      </c>
      <c r="CK17" s="95">
        <v>4</v>
      </c>
      <c r="CM17" s="93"/>
      <c r="CN17" s="95">
        <v>3</v>
      </c>
      <c r="CO17" s="93">
        <f t="shared" si="37"/>
        <v>1</v>
      </c>
      <c r="CP17" s="93"/>
      <c r="CQ17" s="93"/>
      <c r="CR17" s="93"/>
      <c r="CS17" s="93"/>
      <c r="CT17" s="93"/>
      <c r="CU17" s="93"/>
      <c r="CV17" s="93"/>
      <c r="CW17" s="85">
        <v>45.5</v>
      </c>
      <c r="CX17" s="95">
        <v>18</v>
      </c>
      <c r="CZ17" s="95">
        <v>0</v>
      </c>
      <c r="DA17" s="95">
        <v>8</v>
      </c>
      <c r="DB17" s="93">
        <f t="shared" si="38"/>
        <v>10</v>
      </c>
      <c r="DC17" s="93"/>
      <c r="DD17" s="93"/>
      <c r="DE17" s="93"/>
      <c r="DF17" s="93"/>
      <c r="DG17" s="93"/>
      <c r="DH17" s="93"/>
      <c r="DI17" s="93"/>
      <c r="DJ17" s="85">
        <v>36.17</v>
      </c>
      <c r="DK17" s="95">
        <v>38</v>
      </c>
      <c r="DM17" s="93"/>
      <c r="DN17" s="95">
        <v>17</v>
      </c>
      <c r="DO17" s="93">
        <f t="shared" si="39"/>
        <v>21</v>
      </c>
      <c r="DP17" s="93"/>
      <c r="DQ17" s="93"/>
      <c r="DR17" s="93"/>
      <c r="DS17" s="93"/>
      <c r="DT17" s="93"/>
      <c r="DU17" s="93"/>
      <c r="DV17" s="93"/>
      <c r="DW17" s="85">
        <v>44.32</v>
      </c>
      <c r="DX17" s="22">
        <f>Datos!G18</f>
        <v>2243</v>
      </c>
      <c r="DY17" s="22">
        <f>Datos!L18</f>
        <v>1063</v>
      </c>
      <c r="DZ17" s="22">
        <f>Datos!O18</f>
        <v>882</v>
      </c>
      <c r="EA17" s="22">
        <v>428</v>
      </c>
      <c r="EB17" s="96">
        <f t="shared" si="1"/>
        <v>7.7574676772180121E-2</v>
      </c>
      <c r="EC17" s="96">
        <f t="shared" si="2"/>
        <v>0.12394115024520731</v>
      </c>
      <c r="ED17" s="96">
        <f t="shared" si="14"/>
        <v>0.19081587160053501</v>
      </c>
      <c r="EE17" s="96">
        <f t="shared" si="3"/>
        <v>1.6941596076683014E-2</v>
      </c>
      <c r="EF17" s="96">
        <f t="shared" si="4"/>
        <v>8.024966562639322E-3</v>
      </c>
      <c r="EG17" s="95">
        <v>1</v>
      </c>
      <c r="EI17" s="93"/>
      <c r="EJ17" s="95">
        <v>1</v>
      </c>
      <c r="EK17" s="93">
        <f t="shared" si="40"/>
        <v>0</v>
      </c>
      <c r="EL17" s="85">
        <v>11</v>
      </c>
      <c r="EM17" s="95">
        <v>2</v>
      </c>
      <c r="EO17" s="93"/>
      <c r="EP17" s="95">
        <v>1</v>
      </c>
      <c r="EQ17" s="93">
        <f t="shared" si="41"/>
        <v>1</v>
      </c>
      <c r="ER17" s="85">
        <v>28.5</v>
      </c>
      <c r="ES17" s="157">
        <f>Datos!AZ18/Datos!G18</f>
        <v>2.4966562639322336E-2</v>
      </c>
      <c r="ET17" s="157">
        <f t="shared" si="5"/>
        <v>0.1069995541685243</v>
      </c>
      <c r="EU17" s="157">
        <f t="shared" si="6"/>
        <v>1.7833259028087382E-3</v>
      </c>
      <c r="EV17" s="157">
        <f t="shared" si="42"/>
        <v>4.4583147570218456E-4</v>
      </c>
      <c r="EW17" s="157">
        <f t="shared" si="43"/>
        <v>8.9166295140436912E-4</v>
      </c>
      <c r="EX17" s="157">
        <f t="shared" si="9"/>
        <v>8.9166295140436912E-4</v>
      </c>
      <c r="EY17" s="157">
        <f t="shared" si="10"/>
        <v>4.279982166740972E-2</v>
      </c>
      <c r="EZ17" s="125">
        <f t="shared" si="11"/>
        <v>0.12394115024520731</v>
      </c>
      <c r="FA17" s="93">
        <f t="shared" si="24"/>
        <v>550</v>
      </c>
      <c r="FB17" s="93">
        <f t="shared" si="25"/>
        <v>0</v>
      </c>
      <c r="FC17" s="93">
        <f t="shared" si="26"/>
        <v>0</v>
      </c>
      <c r="FD17" s="93">
        <f t="shared" si="27"/>
        <v>218</v>
      </c>
      <c r="FE17" s="93">
        <f t="shared" si="28"/>
        <v>332</v>
      </c>
      <c r="FF17" s="93">
        <f t="shared" si="29"/>
        <v>0</v>
      </c>
      <c r="FG17" s="93">
        <f t="shared" si="30"/>
        <v>0</v>
      </c>
      <c r="FH17" s="93">
        <f t="shared" si="31"/>
        <v>0</v>
      </c>
      <c r="FI17" s="93">
        <f t="shared" si="32"/>
        <v>0</v>
      </c>
      <c r="FJ17" s="93">
        <f t="shared" si="33"/>
        <v>0</v>
      </c>
      <c r="FK17" s="93">
        <f t="shared" si="34"/>
        <v>0</v>
      </c>
      <c r="FL17" s="93">
        <f t="shared" si="35"/>
        <v>0</v>
      </c>
      <c r="FM17" s="85">
        <v>35.39</v>
      </c>
      <c r="FN17" s="22">
        <f>Datos!G18</f>
        <v>2243</v>
      </c>
      <c r="FO17" s="549">
        <f t="shared" si="15"/>
        <v>0.24520731163620152</v>
      </c>
      <c r="FP17" s="550">
        <f t="shared" si="16"/>
        <v>1.6941596076683014E-2</v>
      </c>
      <c r="FQ17" s="550">
        <f t="shared" si="17"/>
        <v>8.024966562639322E-3</v>
      </c>
      <c r="FR17" s="550">
        <f t="shared" si="36"/>
        <v>7.7574676772180121E-2</v>
      </c>
      <c r="FS17" s="550">
        <f t="shared" si="13"/>
        <v>0.12394115024520731</v>
      </c>
    </row>
    <row r="18" spans="1:175" ht="10" customHeight="1" x14ac:dyDescent="0.3">
      <c r="A18" s="3">
        <v>16</v>
      </c>
      <c r="B18" s="1" t="s">
        <v>15</v>
      </c>
      <c r="C18">
        <v>956</v>
      </c>
      <c r="J18" s="85"/>
      <c r="K18" s="95">
        <v>198</v>
      </c>
      <c r="M18" s="93"/>
      <c r="N18" s="95">
        <v>73</v>
      </c>
      <c r="O18" s="93">
        <f t="shared" si="18"/>
        <v>125</v>
      </c>
      <c r="P18" s="93"/>
      <c r="Q18" s="93"/>
      <c r="R18" s="93"/>
      <c r="S18" s="93"/>
      <c r="T18" s="93"/>
      <c r="U18" s="93"/>
      <c r="V18" s="93"/>
      <c r="W18" s="85">
        <v>40</v>
      </c>
      <c r="X18" s="95">
        <v>1</v>
      </c>
      <c r="Z18" s="93"/>
      <c r="AA18" s="95">
        <v>1</v>
      </c>
      <c r="AB18" s="93">
        <f t="shared" si="19"/>
        <v>0</v>
      </c>
      <c r="AC18" s="93"/>
      <c r="AD18" s="93"/>
      <c r="AE18" s="93"/>
      <c r="AF18" s="93"/>
      <c r="AG18" s="93"/>
      <c r="AH18" s="93"/>
      <c r="AI18" s="93"/>
      <c r="AJ18" s="85">
        <v>28</v>
      </c>
      <c r="AK18" s="95">
        <v>348</v>
      </c>
      <c r="AM18" s="93"/>
      <c r="AN18" s="95">
        <v>161</v>
      </c>
      <c r="AO18" s="93">
        <f t="shared" si="20"/>
        <v>187</v>
      </c>
      <c r="AP18" s="93"/>
      <c r="AQ18" s="93"/>
      <c r="AR18" s="93"/>
      <c r="AS18" s="93"/>
      <c r="AT18" s="93"/>
      <c r="AU18" s="93"/>
      <c r="AV18" s="93"/>
      <c r="AW18" s="85">
        <v>38</v>
      </c>
      <c r="AX18" s="95">
        <v>61</v>
      </c>
      <c r="AZ18" s="93"/>
      <c r="BA18" s="95">
        <v>19</v>
      </c>
      <c r="BB18" s="93">
        <f t="shared" si="21"/>
        <v>42</v>
      </c>
      <c r="BC18" s="93"/>
      <c r="BD18" s="93"/>
      <c r="BE18" s="93"/>
      <c r="BF18" s="93"/>
      <c r="BG18" s="93"/>
      <c r="BH18" s="93"/>
      <c r="BI18" s="93"/>
      <c r="BJ18" s="85">
        <v>39.03</v>
      </c>
      <c r="BK18" s="95">
        <v>429</v>
      </c>
      <c r="BM18" s="95"/>
      <c r="BN18" s="95">
        <v>203</v>
      </c>
      <c r="BO18" s="93">
        <f t="shared" si="22"/>
        <v>226</v>
      </c>
      <c r="BP18" s="93"/>
      <c r="BQ18" s="93"/>
      <c r="BR18" s="93"/>
      <c r="BS18" s="93"/>
      <c r="BT18" s="93"/>
      <c r="BU18" s="93"/>
      <c r="BV18" s="93"/>
      <c r="BW18" s="85">
        <v>36.159999999999997</v>
      </c>
      <c r="BX18" s="95">
        <v>74</v>
      </c>
      <c r="BZ18" s="93"/>
      <c r="CA18" s="95">
        <v>27</v>
      </c>
      <c r="CB18" s="93">
        <f t="shared" si="23"/>
        <v>47</v>
      </c>
      <c r="CC18" s="93"/>
      <c r="CD18" s="93"/>
      <c r="CE18" s="93"/>
      <c r="CF18" s="93"/>
      <c r="CG18" s="93"/>
      <c r="CH18" s="93"/>
      <c r="CI18" s="93"/>
      <c r="CJ18" s="85">
        <v>42.46</v>
      </c>
      <c r="CK18" s="95">
        <v>7</v>
      </c>
      <c r="CM18" s="93"/>
      <c r="CN18" s="95">
        <v>5</v>
      </c>
      <c r="CO18" s="93">
        <f t="shared" si="37"/>
        <v>2</v>
      </c>
      <c r="CP18" s="93"/>
      <c r="CQ18" s="93"/>
      <c r="CR18" s="93"/>
      <c r="CS18" s="93"/>
      <c r="CT18" s="93"/>
      <c r="CU18" s="93"/>
      <c r="CV18" s="93"/>
      <c r="CW18" s="85">
        <v>41.86</v>
      </c>
      <c r="CX18" s="95">
        <v>21</v>
      </c>
      <c r="CZ18" s="95">
        <v>0</v>
      </c>
      <c r="DA18" s="95">
        <v>7</v>
      </c>
      <c r="DB18" s="93">
        <f t="shared" si="38"/>
        <v>14</v>
      </c>
      <c r="DC18" s="93"/>
      <c r="DD18" s="93"/>
      <c r="DE18" s="93"/>
      <c r="DF18" s="93"/>
      <c r="DG18" s="93"/>
      <c r="DH18" s="93"/>
      <c r="DI18" s="93"/>
      <c r="DJ18" s="85">
        <v>36.950000000000003</v>
      </c>
      <c r="DK18" s="95">
        <v>46</v>
      </c>
      <c r="DM18" s="93"/>
      <c r="DN18" s="95">
        <v>18</v>
      </c>
      <c r="DO18" s="93">
        <f t="shared" si="39"/>
        <v>28</v>
      </c>
      <c r="DP18" s="93"/>
      <c r="DQ18" s="93"/>
      <c r="DR18" s="93"/>
      <c r="DS18" s="93"/>
      <c r="DT18" s="93"/>
      <c r="DU18" s="93"/>
      <c r="DV18" s="93"/>
      <c r="DW18" s="85">
        <v>41.07</v>
      </c>
      <c r="DX18" s="22">
        <f>Datos!G19</f>
        <v>3151</v>
      </c>
      <c r="DY18" s="22">
        <f>Datos!L19</f>
        <v>1494</v>
      </c>
      <c r="DZ18" s="22">
        <f>Datos!O19</f>
        <v>1245</v>
      </c>
      <c r="EA18" s="22">
        <v>490</v>
      </c>
      <c r="EB18" s="96">
        <f t="shared" si="1"/>
        <v>6.2837194541415425E-2</v>
      </c>
      <c r="EC18" s="96">
        <f t="shared" si="2"/>
        <v>0.11044112980006347</v>
      </c>
      <c r="ED18" s="96">
        <f t="shared" si="14"/>
        <v>0.15550618851158363</v>
      </c>
      <c r="EE18" s="96">
        <f t="shared" si="3"/>
        <v>1.4598540145985401E-2</v>
      </c>
      <c r="EF18" s="96">
        <f t="shared" si="4"/>
        <v>6.664550936210727E-3</v>
      </c>
      <c r="EG18" s="95">
        <v>0</v>
      </c>
      <c r="EI18" s="93"/>
      <c r="EJ18" s="95">
        <v>0</v>
      </c>
      <c r="EK18" s="93">
        <f t="shared" si="40"/>
        <v>0</v>
      </c>
      <c r="EL18" s="85">
        <v>0</v>
      </c>
      <c r="EM18" s="95">
        <v>8</v>
      </c>
      <c r="EO18" s="93"/>
      <c r="EP18" s="95">
        <v>5</v>
      </c>
      <c r="EQ18" s="93">
        <f t="shared" si="41"/>
        <v>3</v>
      </c>
      <c r="ER18" s="85">
        <v>31</v>
      </c>
      <c r="ES18" s="157">
        <f>Datos!AZ19/Datos!G19</f>
        <v>2.3801967629324024E-2</v>
      </c>
      <c r="ET18" s="157">
        <f t="shared" si="5"/>
        <v>0.13614725483973342</v>
      </c>
      <c r="EU18" s="157">
        <f t="shared" si="6"/>
        <v>2.221516978736909E-3</v>
      </c>
      <c r="EV18" s="157">
        <f t="shared" si="42"/>
        <v>0</v>
      </c>
      <c r="EW18" s="157">
        <f t="shared" si="43"/>
        <v>2.5388765471278957E-3</v>
      </c>
      <c r="EX18" s="157">
        <f t="shared" si="9"/>
        <v>3.1735956839098697E-4</v>
      </c>
      <c r="EY18" s="157">
        <f t="shared" si="10"/>
        <v>1.9358933671850206E-2</v>
      </c>
      <c r="EZ18" s="125">
        <f t="shared" si="11"/>
        <v>0.11044112980006347</v>
      </c>
      <c r="FA18" s="93">
        <f t="shared" si="24"/>
        <v>608</v>
      </c>
      <c r="FB18" s="93">
        <f t="shared" si="25"/>
        <v>0</v>
      </c>
      <c r="FC18" s="93">
        <f t="shared" si="26"/>
        <v>0</v>
      </c>
      <c r="FD18" s="93">
        <f t="shared" si="27"/>
        <v>254</v>
      </c>
      <c r="FE18" s="93">
        <f t="shared" si="28"/>
        <v>354</v>
      </c>
      <c r="FF18" s="93">
        <f t="shared" si="29"/>
        <v>0</v>
      </c>
      <c r="FG18" s="93">
        <f t="shared" si="30"/>
        <v>0</v>
      </c>
      <c r="FH18" s="93">
        <f t="shared" si="31"/>
        <v>0</v>
      </c>
      <c r="FI18" s="93">
        <f t="shared" si="32"/>
        <v>0</v>
      </c>
      <c r="FJ18" s="93">
        <f t="shared" si="33"/>
        <v>0</v>
      </c>
      <c r="FK18" s="93">
        <f t="shared" si="34"/>
        <v>0</v>
      </c>
      <c r="FL18" s="93">
        <f t="shared" si="35"/>
        <v>0</v>
      </c>
      <c r="FM18" s="85">
        <v>39.03</v>
      </c>
      <c r="FN18" s="22">
        <f>Datos!G19</f>
        <v>3151</v>
      </c>
      <c r="FO18" s="549">
        <f t="shared" si="15"/>
        <v>0.19295461758172008</v>
      </c>
      <c r="FP18" s="550">
        <f t="shared" si="16"/>
        <v>1.4598540145985401E-2</v>
      </c>
      <c r="FQ18" s="550">
        <f t="shared" si="17"/>
        <v>6.664550936210727E-3</v>
      </c>
      <c r="FR18" s="550">
        <f t="shared" si="36"/>
        <v>6.2837194541415425E-2</v>
      </c>
      <c r="FS18" s="550">
        <f t="shared" si="13"/>
        <v>0.11044112980006347</v>
      </c>
    </row>
    <row r="19" spans="1:175" ht="10" customHeight="1" x14ac:dyDescent="0.3">
      <c r="A19" s="3">
        <v>17</v>
      </c>
      <c r="B19" s="1" t="s">
        <v>196</v>
      </c>
      <c r="C19">
        <v>1010</v>
      </c>
      <c r="J19" s="85"/>
      <c r="K19" s="95">
        <v>256</v>
      </c>
      <c r="M19" s="93"/>
      <c r="N19" s="95">
        <v>86</v>
      </c>
      <c r="O19" s="93">
        <f t="shared" si="18"/>
        <v>170</v>
      </c>
      <c r="P19" s="93"/>
      <c r="Q19" s="93"/>
      <c r="R19" s="93"/>
      <c r="S19" s="93"/>
      <c r="T19" s="93"/>
      <c r="U19" s="93"/>
      <c r="V19" s="93"/>
      <c r="W19" s="85">
        <v>38.979999999999997</v>
      </c>
      <c r="X19" s="95">
        <v>3</v>
      </c>
      <c r="Z19" s="93"/>
      <c r="AA19" s="95">
        <v>3</v>
      </c>
      <c r="AB19" s="93">
        <f t="shared" si="19"/>
        <v>0</v>
      </c>
      <c r="AC19" s="93"/>
      <c r="AD19" s="93"/>
      <c r="AE19" s="93"/>
      <c r="AF19" s="93"/>
      <c r="AG19" s="93"/>
      <c r="AH19" s="93"/>
      <c r="AI19" s="93"/>
      <c r="AJ19" s="85">
        <v>49.67</v>
      </c>
      <c r="AK19" s="95">
        <v>518</v>
      </c>
      <c r="AM19" s="93"/>
      <c r="AN19" s="95">
        <v>215</v>
      </c>
      <c r="AO19" s="93">
        <f t="shared" si="20"/>
        <v>303</v>
      </c>
      <c r="AP19" s="93"/>
      <c r="AQ19" s="93"/>
      <c r="AR19" s="93"/>
      <c r="AS19" s="93"/>
      <c r="AT19" s="93"/>
      <c r="AU19" s="93"/>
      <c r="AV19" s="93"/>
      <c r="AW19" s="85">
        <v>37.01</v>
      </c>
      <c r="AX19" s="95">
        <v>127</v>
      </c>
      <c r="AZ19" s="93"/>
      <c r="BA19" s="95">
        <v>48</v>
      </c>
      <c r="BB19" s="93">
        <f t="shared" si="21"/>
        <v>79</v>
      </c>
      <c r="BC19" s="93"/>
      <c r="BD19" s="93"/>
      <c r="BE19" s="93"/>
      <c r="BF19" s="93"/>
      <c r="BG19" s="93"/>
      <c r="BH19" s="93"/>
      <c r="BI19" s="93"/>
      <c r="BJ19" s="85">
        <v>42.07</v>
      </c>
      <c r="BK19" s="95">
        <v>462</v>
      </c>
      <c r="BM19" s="95"/>
      <c r="BN19" s="95">
        <v>243</v>
      </c>
      <c r="BO19" s="93">
        <f t="shared" si="22"/>
        <v>219</v>
      </c>
      <c r="BP19" s="93"/>
      <c r="BQ19" s="93"/>
      <c r="BR19" s="93"/>
      <c r="BS19" s="93"/>
      <c r="BT19" s="93"/>
      <c r="BU19" s="93"/>
      <c r="BV19" s="93"/>
      <c r="BW19" s="85">
        <v>35.71</v>
      </c>
      <c r="BX19" s="95">
        <v>29</v>
      </c>
      <c r="BZ19" s="93"/>
      <c r="CA19" s="95">
        <v>11</v>
      </c>
      <c r="CB19" s="93">
        <f t="shared" si="23"/>
        <v>18</v>
      </c>
      <c r="CC19" s="93"/>
      <c r="CD19" s="93"/>
      <c r="CE19" s="93"/>
      <c r="CF19" s="93"/>
      <c r="CG19" s="93"/>
      <c r="CH19" s="93"/>
      <c r="CI19" s="93"/>
      <c r="CJ19" s="85">
        <v>37.83</v>
      </c>
      <c r="CK19" s="95">
        <v>12</v>
      </c>
      <c r="CM19" s="93"/>
      <c r="CN19" s="95">
        <v>6</v>
      </c>
      <c r="CO19" s="93">
        <f t="shared" si="37"/>
        <v>6</v>
      </c>
      <c r="CP19" s="93"/>
      <c r="CQ19" s="93"/>
      <c r="CR19" s="93"/>
      <c r="CS19" s="93"/>
      <c r="CT19" s="93"/>
      <c r="CU19" s="93"/>
      <c r="CV19" s="93"/>
      <c r="CW19" s="85">
        <v>40.83</v>
      </c>
      <c r="CX19" s="95">
        <v>11</v>
      </c>
      <c r="CZ19" s="95">
        <v>0</v>
      </c>
      <c r="DA19" s="95">
        <v>3</v>
      </c>
      <c r="DB19" s="93">
        <f t="shared" si="38"/>
        <v>8</v>
      </c>
      <c r="DC19" s="93"/>
      <c r="DD19" s="93"/>
      <c r="DE19" s="93"/>
      <c r="DF19" s="93"/>
      <c r="DG19" s="93"/>
      <c r="DH19" s="93"/>
      <c r="DI19" s="93"/>
      <c r="DJ19" s="85">
        <v>34.36</v>
      </c>
      <c r="DK19" s="95">
        <v>34</v>
      </c>
      <c r="DM19" s="93"/>
      <c r="DN19" s="95">
        <v>9</v>
      </c>
      <c r="DO19" s="93">
        <f t="shared" si="39"/>
        <v>25</v>
      </c>
      <c r="DP19" s="93"/>
      <c r="DQ19" s="93"/>
      <c r="DR19" s="93"/>
      <c r="DS19" s="93"/>
      <c r="DT19" s="93"/>
      <c r="DU19" s="93"/>
      <c r="DV19" s="93"/>
      <c r="DW19" s="85">
        <v>40.24</v>
      </c>
      <c r="DX19" s="22">
        <f>Datos!G20</f>
        <v>2777</v>
      </c>
      <c r="DY19" s="22">
        <f>Datos!L20</f>
        <v>1403</v>
      </c>
      <c r="DZ19" s="22">
        <f>Datos!O20</f>
        <v>1219</v>
      </c>
      <c r="EA19" s="22">
        <v>747</v>
      </c>
      <c r="EB19" s="96">
        <f t="shared" si="1"/>
        <v>9.218581202736767E-2</v>
      </c>
      <c r="EC19" s="96">
        <f t="shared" si="2"/>
        <v>0.18653222902412675</v>
      </c>
      <c r="ED19" s="96">
        <f t="shared" si="14"/>
        <v>0.26899531868923299</v>
      </c>
      <c r="EE19" s="96">
        <f t="shared" si="3"/>
        <v>1.2243428159884768E-2</v>
      </c>
      <c r="EF19" s="96">
        <f t="shared" si="4"/>
        <v>3.9611091105509547E-3</v>
      </c>
      <c r="EG19" s="95">
        <v>1</v>
      </c>
      <c r="EI19" s="93"/>
      <c r="EJ19" s="95">
        <v>0</v>
      </c>
      <c r="EK19" s="93">
        <f t="shared" si="40"/>
        <v>1</v>
      </c>
      <c r="EL19" s="85">
        <v>14</v>
      </c>
      <c r="EM19" s="95">
        <v>1</v>
      </c>
      <c r="EO19" s="93"/>
      <c r="EP19" s="95">
        <v>0</v>
      </c>
      <c r="EQ19" s="93">
        <f t="shared" si="41"/>
        <v>1</v>
      </c>
      <c r="ER19" s="85">
        <v>55</v>
      </c>
      <c r="ES19" s="157">
        <f>Datos!AZ20/Datos!G20</f>
        <v>4.0691393590205259E-2</v>
      </c>
      <c r="ET19" s="157">
        <f t="shared" si="5"/>
        <v>0.16636658264314008</v>
      </c>
      <c r="EU19" s="157">
        <f t="shared" si="6"/>
        <v>4.3212099387828591E-3</v>
      </c>
      <c r="EV19" s="157">
        <f t="shared" si="42"/>
        <v>3.6010082823190496E-4</v>
      </c>
      <c r="EW19" s="157">
        <f t="shared" si="43"/>
        <v>3.6010082823190496E-4</v>
      </c>
      <c r="EX19" s="157">
        <f t="shared" si="9"/>
        <v>1.0803024846957148E-3</v>
      </c>
      <c r="EY19" s="157">
        <f t="shared" si="10"/>
        <v>4.5732805185451926E-2</v>
      </c>
      <c r="EZ19" s="125">
        <f t="shared" si="11"/>
        <v>0.18653222902412675</v>
      </c>
      <c r="FA19" s="93">
        <f t="shared" si="24"/>
        <v>904</v>
      </c>
      <c r="FB19" s="93">
        <f t="shared" si="25"/>
        <v>0</v>
      </c>
      <c r="FC19" s="93">
        <f t="shared" si="26"/>
        <v>0</v>
      </c>
      <c r="FD19" s="93">
        <f t="shared" si="27"/>
        <v>352</v>
      </c>
      <c r="FE19" s="93">
        <f t="shared" si="28"/>
        <v>552</v>
      </c>
      <c r="FF19" s="93">
        <f t="shared" si="29"/>
        <v>0</v>
      </c>
      <c r="FG19" s="93">
        <f t="shared" si="30"/>
        <v>0</v>
      </c>
      <c r="FH19" s="93">
        <f t="shared" si="31"/>
        <v>0</v>
      </c>
      <c r="FI19" s="93">
        <f t="shared" si="32"/>
        <v>0</v>
      </c>
      <c r="FJ19" s="93">
        <f t="shared" si="33"/>
        <v>0</v>
      </c>
      <c r="FK19" s="93">
        <f t="shared" si="34"/>
        <v>0</v>
      </c>
      <c r="FL19" s="93">
        <f t="shared" si="35"/>
        <v>0</v>
      </c>
      <c r="FM19" s="85">
        <v>42.07</v>
      </c>
      <c r="FN19" s="22">
        <f>Datos!G20</f>
        <v>2777</v>
      </c>
      <c r="FO19" s="549">
        <f t="shared" si="15"/>
        <v>0.32553114872164207</v>
      </c>
      <c r="FP19" s="550">
        <f t="shared" si="16"/>
        <v>1.2243428159884768E-2</v>
      </c>
      <c r="FQ19" s="550">
        <f t="shared" si="17"/>
        <v>3.9611091105509547E-3</v>
      </c>
      <c r="FR19" s="550">
        <f t="shared" si="36"/>
        <v>9.218581202736767E-2</v>
      </c>
      <c r="FS19" s="550">
        <f t="shared" si="13"/>
        <v>0.18653222902412675</v>
      </c>
    </row>
    <row r="20" spans="1:175" ht="13.5" x14ac:dyDescent="0.3">
      <c r="A20" s="3">
        <v>18</v>
      </c>
      <c r="B20" s="1" t="s">
        <v>197</v>
      </c>
      <c r="C20">
        <v>903</v>
      </c>
      <c r="J20" s="85"/>
      <c r="K20" s="95">
        <v>297</v>
      </c>
      <c r="M20" s="93"/>
      <c r="N20" s="95">
        <v>109</v>
      </c>
      <c r="O20" s="93">
        <f t="shared" si="18"/>
        <v>188</v>
      </c>
      <c r="P20" s="93"/>
      <c r="Q20" s="93"/>
      <c r="R20" s="93"/>
      <c r="S20" s="93"/>
      <c r="T20" s="93"/>
      <c r="U20" s="93"/>
      <c r="V20" s="93"/>
      <c r="W20" s="85">
        <v>40.28</v>
      </c>
      <c r="X20" s="95">
        <v>2</v>
      </c>
      <c r="Z20" s="93"/>
      <c r="AA20" s="95">
        <v>1</v>
      </c>
      <c r="AB20" s="93">
        <f t="shared" si="19"/>
        <v>1</v>
      </c>
      <c r="AC20" s="93"/>
      <c r="AD20" s="93"/>
      <c r="AE20" s="93"/>
      <c r="AF20" s="93"/>
      <c r="AG20" s="93"/>
      <c r="AH20" s="93"/>
      <c r="AI20" s="93"/>
      <c r="AJ20" s="85">
        <v>35.5</v>
      </c>
      <c r="AK20">
        <v>401</v>
      </c>
      <c r="AM20" s="93"/>
      <c r="AN20" s="95">
        <v>189</v>
      </c>
      <c r="AO20" s="93">
        <f t="shared" si="20"/>
        <v>212</v>
      </c>
      <c r="AP20" s="93"/>
      <c r="AQ20" s="93"/>
      <c r="AR20" s="93"/>
      <c r="AS20" s="93"/>
      <c r="AT20" s="93"/>
      <c r="AU20" s="93"/>
      <c r="AV20" s="93"/>
      <c r="AW20" s="85">
        <v>35.049999999999997</v>
      </c>
      <c r="AX20" s="95">
        <v>96</v>
      </c>
      <c r="AZ20" s="93"/>
      <c r="BA20" s="95">
        <v>42</v>
      </c>
      <c r="BB20" s="93">
        <f t="shared" si="21"/>
        <v>54</v>
      </c>
      <c r="BC20" s="93"/>
      <c r="BD20" s="93"/>
      <c r="BE20" s="93"/>
      <c r="BF20" s="93"/>
      <c r="BG20" s="93"/>
      <c r="BH20" s="93"/>
      <c r="BI20" s="93"/>
      <c r="BJ20" s="85">
        <v>33.99</v>
      </c>
      <c r="BK20">
        <v>471</v>
      </c>
      <c r="BM20" s="94"/>
      <c r="BN20" s="95">
        <v>230</v>
      </c>
      <c r="BO20" s="93">
        <f t="shared" si="22"/>
        <v>241</v>
      </c>
      <c r="BP20" s="93"/>
      <c r="BQ20" s="93"/>
      <c r="BR20" s="93"/>
      <c r="BS20" s="93"/>
      <c r="BT20" s="93"/>
      <c r="BU20" s="93"/>
      <c r="BV20" s="93"/>
      <c r="BW20" s="85">
        <v>24.19</v>
      </c>
      <c r="BX20">
        <v>18</v>
      </c>
      <c r="BZ20" s="93"/>
      <c r="CA20" s="95">
        <v>8</v>
      </c>
      <c r="CB20" s="93">
        <f t="shared" si="23"/>
        <v>10</v>
      </c>
      <c r="CC20" s="93"/>
      <c r="CD20" s="93"/>
      <c r="CE20" s="93"/>
      <c r="CF20" s="93"/>
      <c r="CG20" s="93"/>
      <c r="CH20" s="93"/>
      <c r="CI20" s="93"/>
      <c r="CJ20" s="85">
        <v>41.78</v>
      </c>
      <c r="CK20">
        <v>14</v>
      </c>
      <c r="CM20" s="93"/>
      <c r="CN20">
        <v>7</v>
      </c>
      <c r="CO20" s="93">
        <f t="shared" si="37"/>
        <v>7</v>
      </c>
      <c r="CP20" s="93"/>
      <c r="CQ20" s="93"/>
      <c r="CR20" s="93"/>
      <c r="CS20" s="93"/>
      <c r="CT20" s="93"/>
      <c r="CU20" s="93"/>
      <c r="CV20" s="93"/>
      <c r="CW20" s="85">
        <v>43.64</v>
      </c>
      <c r="CX20" s="95">
        <v>20</v>
      </c>
      <c r="CZ20" s="95">
        <v>0</v>
      </c>
      <c r="DA20" s="95">
        <v>5</v>
      </c>
      <c r="DB20" s="93">
        <f t="shared" si="38"/>
        <v>15</v>
      </c>
      <c r="DC20" s="93"/>
      <c r="DD20" s="93"/>
      <c r="DE20" s="93"/>
      <c r="DF20" s="93"/>
      <c r="DG20" s="93"/>
      <c r="DH20" s="93"/>
      <c r="DI20" s="93"/>
      <c r="DJ20" s="85">
        <v>32.65</v>
      </c>
      <c r="DK20" s="95">
        <v>30</v>
      </c>
      <c r="DM20" s="93"/>
      <c r="DN20" s="95">
        <v>9</v>
      </c>
      <c r="DO20" s="93">
        <f t="shared" si="39"/>
        <v>21</v>
      </c>
      <c r="DP20" s="93"/>
      <c r="DQ20" s="93"/>
      <c r="DR20" s="93"/>
      <c r="DS20" s="93"/>
      <c r="DT20" s="93"/>
      <c r="DU20" s="93"/>
      <c r="DV20" s="93"/>
      <c r="DW20" s="85">
        <v>43.43</v>
      </c>
      <c r="DX20" s="22">
        <f>Datos!G21</f>
        <v>2433</v>
      </c>
      <c r="DY20" s="22">
        <f>Datos!L21</f>
        <v>1323</v>
      </c>
      <c r="DZ20" s="22">
        <f>Datos!O21</f>
        <v>1021</v>
      </c>
      <c r="EA20" s="22">
        <v>653</v>
      </c>
      <c r="EB20" s="96">
        <f t="shared" si="1"/>
        <v>0.1220715166461159</v>
      </c>
      <c r="EC20" s="96">
        <f t="shared" si="2"/>
        <v>0.1648170982326346</v>
      </c>
      <c r="ED20" s="96">
        <f t="shared" si="14"/>
        <v>0.26839293053842994</v>
      </c>
      <c r="EE20" s="96">
        <f t="shared" si="3"/>
        <v>1.2330456226880395E-2</v>
      </c>
      <c r="EF20" s="96">
        <f t="shared" si="4"/>
        <v>8.2203041512535959E-3</v>
      </c>
      <c r="EG20">
        <v>2</v>
      </c>
      <c r="EI20" s="93"/>
      <c r="EJ20">
        <v>2</v>
      </c>
      <c r="EK20" s="93">
        <f t="shared" si="40"/>
        <v>0</v>
      </c>
      <c r="EL20" s="85">
        <v>19.5</v>
      </c>
      <c r="EM20">
        <v>1</v>
      </c>
      <c r="EO20" s="93"/>
      <c r="EP20">
        <v>0</v>
      </c>
      <c r="EQ20" s="93">
        <f t="shared" si="41"/>
        <v>1</v>
      </c>
      <c r="ER20" s="85">
        <v>15</v>
      </c>
      <c r="ES20" s="157">
        <f>Datos!AZ21/Datos!G21</f>
        <v>5.5898068228524458E-2</v>
      </c>
      <c r="ET20" s="157">
        <f t="shared" si="5"/>
        <v>0.1935881627620222</v>
      </c>
      <c r="EU20" s="157">
        <f t="shared" si="6"/>
        <v>5.7542129058775178E-3</v>
      </c>
      <c r="EV20" s="157">
        <f t="shared" si="42"/>
        <v>8.2203041512535961E-4</v>
      </c>
      <c r="EW20" s="157">
        <f t="shared" si="43"/>
        <v>4.1101520756267981E-4</v>
      </c>
      <c r="EX20" s="157">
        <f t="shared" si="9"/>
        <v>8.2203041512535961E-4</v>
      </c>
      <c r="EY20" s="157">
        <f t="shared" si="10"/>
        <v>3.9457459926017263E-2</v>
      </c>
      <c r="EZ20" s="125">
        <f t="shared" si="11"/>
        <v>0.1648170982326346</v>
      </c>
      <c r="FA20" s="93">
        <f t="shared" si="24"/>
        <v>796</v>
      </c>
      <c r="FB20" s="93">
        <f t="shared" si="25"/>
        <v>0</v>
      </c>
      <c r="FC20" s="93">
        <f t="shared" si="26"/>
        <v>0</v>
      </c>
      <c r="FD20" s="93">
        <f t="shared" si="27"/>
        <v>341</v>
      </c>
      <c r="FE20" s="93">
        <f t="shared" si="28"/>
        <v>455</v>
      </c>
      <c r="FF20" s="93">
        <f t="shared" si="29"/>
        <v>0</v>
      </c>
      <c r="FG20" s="93">
        <f t="shared" si="30"/>
        <v>0</v>
      </c>
      <c r="FH20" s="93">
        <f t="shared" si="31"/>
        <v>0</v>
      </c>
      <c r="FI20" s="93">
        <f t="shared" si="32"/>
        <v>0</v>
      </c>
      <c r="FJ20" s="93">
        <f t="shared" si="33"/>
        <v>0</v>
      </c>
      <c r="FK20" s="93">
        <f t="shared" si="34"/>
        <v>0</v>
      </c>
      <c r="FL20" s="93">
        <f t="shared" si="35"/>
        <v>0</v>
      </c>
      <c r="FM20" s="85">
        <v>33.99</v>
      </c>
      <c r="FN20" s="22">
        <f>Datos!G21</f>
        <v>2433</v>
      </c>
      <c r="FO20" s="549">
        <f t="shared" si="15"/>
        <v>0.32716810521989315</v>
      </c>
      <c r="FP20" s="550">
        <f t="shared" si="16"/>
        <v>1.2330456226880395E-2</v>
      </c>
      <c r="FQ20" s="550">
        <f t="shared" si="17"/>
        <v>8.2203041512535959E-3</v>
      </c>
      <c r="FR20" s="550">
        <f t="shared" si="36"/>
        <v>0.1220715166461159</v>
      </c>
      <c r="FS20" s="550">
        <f t="shared" si="13"/>
        <v>0.1648170982326346</v>
      </c>
    </row>
    <row r="21" spans="1:175" ht="13.5" x14ac:dyDescent="0.3">
      <c r="A21" s="65">
        <v>19</v>
      </c>
      <c r="B21" s="66" t="s">
        <v>211</v>
      </c>
      <c r="C21" s="70">
        <v>913</v>
      </c>
      <c r="D21" s="70"/>
      <c r="E21" s="70">
        <v>407</v>
      </c>
      <c r="F21" s="70">
        <v>506</v>
      </c>
      <c r="G21" s="70">
        <v>467</v>
      </c>
      <c r="H21" s="70">
        <v>452</v>
      </c>
      <c r="I21" s="70">
        <f>C21-J21</f>
        <v>858</v>
      </c>
      <c r="J21" s="111">
        <v>55</v>
      </c>
      <c r="K21" s="112">
        <v>321</v>
      </c>
      <c r="L21" s="70">
        <f>K21-M21</f>
        <v>311</v>
      </c>
      <c r="M21" s="112">
        <v>10</v>
      </c>
      <c r="N21" s="112">
        <v>120</v>
      </c>
      <c r="O21" s="112">
        <v>201</v>
      </c>
      <c r="P21" s="112">
        <v>4</v>
      </c>
      <c r="Q21" s="112">
        <v>12</v>
      </c>
      <c r="R21" s="112">
        <v>29</v>
      </c>
      <c r="S21" s="112">
        <v>58</v>
      </c>
      <c r="T21" s="112">
        <v>73</v>
      </c>
      <c r="U21" s="112">
        <v>101</v>
      </c>
      <c r="V21" s="112">
        <v>42</v>
      </c>
      <c r="W21" s="111"/>
      <c r="X21" s="112">
        <v>2</v>
      </c>
      <c r="Y21" s="70">
        <f t="shared" ref="Y21:Y27" si="44">X21-Z21</f>
        <v>2</v>
      </c>
      <c r="Z21" s="112">
        <v>0</v>
      </c>
      <c r="AA21" s="112">
        <v>1</v>
      </c>
      <c r="AB21" s="112">
        <v>1</v>
      </c>
      <c r="AC21" s="112">
        <v>0</v>
      </c>
      <c r="AD21" s="112">
        <v>0</v>
      </c>
      <c r="AE21" s="112">
        <v>0</v>
      </c>
      <c r="AF21" s="112">
        <v>0</v>
      </c>
      <c r="AG21" s="112">
        <v>1</v>
      </c>
      <c r="AH21" s="112">
        <v>1</v>
      </c>
      <c r="AI21" s="112">
        <v>0</v>
      </c>
      <c r="AJ21" s="111"/>
      <c r="AK21" s="112">
        <v>414</v>
      </c>
      <c r="AL21" s="70">
        <f t="shared" ref="AL21:AL26" si="45">AK21-AM21</f>
        <v>390</v>
      </c>
      <c r="AM21" s="112">
        <v>24</v>
      </c>
      <c r="AN21" s="112">
        <v>166</v>
      </c>
      <c r="AO21" s="112">
        <v>248</v>
      </c>
      <c r="AP21" s="112">
        <v>34</v>
      </c>
      <c r="AQ21" s="112">
        <v>24</v>
      </c>
      <c r="AR21" s="112">
        <v>38</v>
      </c>
      <c r="AS21" s="112">
        <v>76</v>
      </c>
      <c r="AT21" s="112">
        <v>91</v>
      </c>
      <c r="AU21" s="112">
        <v>103</v>
      </c>
      <c r="AV21" s="112">
        <v>46</v>
      </c>
      <c r="AW21" s="111"/>
      <c r="AX21" s="112">
        <v>66</v>
      </c>
      <c r="AY21" s="70">
        <f t="shared" ref="AY21:AY26" si="46">AX21-AZ21</f>
        <v>62</v>
      </c>
      <c r="AZ21" s="112">
        <v>4</v>
      </c>
      <c r="BA21" s="112">
        <v>28</v>
      </c>
      <c r="BB21" s="112">
        <v>38</v>
      </c>
      <c r="BC21" s="112">
        <v>2</v>
      </c>
      <c r="BD21" s="112">
        <v>4</v>
      </c>
      <c r="BE21" s="112">
        <v>6</v>
      </c>
      <c r="BF21" s="112">
        <v>17</v>
      </c>
      <c r="BG21" s="112">
        <v>16</v>
      </c>
      <c r="BH21" s="112">
        <v>11</v>
      </c>
      <c r="BI21" s="112">
        <v>9</v>
      </c>
      <c r="BJ21" s="111"/>
      <c r="BK21" s="112">
        <v>326</v>
      </c>
      <c r="BL21" s="70">
        <f t="shared" ref="BL21:BL26" si="47">BK21-BM21</f>
        <v>298</v>
      </c>
      <c r="BM21" s="112">
        <v>28</v>
      </c>
      <c r="BN21" s="112">
        <v>148</v>
      </c>
      <c r="BO21" s="112">
        <v>178</v>
      </c>
      <c r="BP21" s="112">
        <v>28</v>
      </c>
      <c r="BQ21" s="112">
        <v>37</v>
      </c>
      <c r="BR21" s="112">
        <v>39</v>
      </c>
      <c r="BS21" s="112">
        <v>54</v>
      </c>
      <c r="BT21" s="112">
        <v>73</v>
      </c>
      <c r="BU21" s="112">
        <v>66</v>
      </c>
      <c r="BV21" s="112">
        <v>26</v>
      </c>
      <c r="BW21" s="111"/>
      <c r="BX21" s="112">
        <v>8</v>
      </c>
      <c r="BY21" s="70">
        <f t="shared" ref="BY21:BY27" si="48">BX21-BZ21</f>
        <v>8</v>
      </c>
      <c r="BZ21" s="112">
        <v>0</v>
      </c>
      <c r="CA21" s="112">
        <v>2</v>
      </c>
      <c r="CB21" s="112">
        <v>6</v>
      </c>
      <c r="CC21" s="112">
        <v>1</v>
      </c>
      <c r="CD21" s="112">
        <v>0</v>
      </c>
      <c r="CE21" s="112">
        <v>0</v>
      </c>
      <c r="CF21" s="112">
        <v>3</v>
      </c>
      <c r="CG21" s="112">
        <v>1</v>
      </c>
      <c r="CH21" s="112">
        <v>0</v>
      </c>
      <c r="CI21" s="112">
        <v>1</v>
      </c>
      <c r="CJ21" s="111"/>
      <c r="CK21" s="112">
        <v>14</v>
      </c>
      <c r="CL21" s="70">
        <f>CK21-CM21</f>
        <v>14</v>
      </c>
      <c r="CM21" s="112">
        <v>0</v>
      </c>
      <c r="CN21" s="70">
        <v>6</v>
      </c>
      <c r="CO21" s="112">
        <v>8</v>
      </c>
      <c r="CP21" s="112">
        <v>1</v>
      </c>
      <c r="CQ21" s="112">
        <v>0</v>
      </c>
      <c r="CR21" s="112">
        <v>0</v>
      </c>
      <c r="CS21" s="112">
        <v>4</v>
      </c>
      <c r="CT21" s="112">
        <v>3</v>
      </c>
      <c r="CU21" s="112">
        <v>3</v>
      </c>
      <c r="CV21" s="112">
        <v>2</v>
      </c>
      <c r="CW21" s="111"/>
      <c r="CX21" s="112">
        <v>29</v>
      </c>
      <c r="CY21" s="70">
        <f>CX21-CZ21</f>
        <v>28</v>
      </c>
      <c r="CZ21" s="112">
        <v>1</v>
      </c>
      <c r="DA21" s="70">
        <v>12</v>
      </c>
      <c r="DB21" s="112">
        <v>17</v>
      </c>
      <c r="DC21" s="112">
        <v>3</v>
      </c>
      <c r="DD21" s="112">
        <v>2</v>
      </c>
      <c r="DE21" s="112">
        <v>2</v>
      </c>
      <c r="DF21" s="112">
        <v>5</v>
      </c>
      <c r="DG21" s="112">
        <v>4</v>
      </c>
      <c r="DH21" s="112">
        <v>8</v>
      </c>
      <c r="DI21" s="112">
        <v>5</v>
      </c>
      <c r="DJ21" s="111"/>
      <c r="DK21" s="112">
        <v>24</v>
      </c>
      <c r="DL21" s="70">
        <f>DK21-DM21</f>
        <v>24</v>
      </c>
      <c r="DM21" s="112">
        <v>0</v>
      </c>
      <c r="DN21" s="70">
        <v>8</v>
      </c>
      <c r="DO21" s="112">
        <v>16</v>
      </c>
      <c r="DP21" s="112">
        <v>0</v>
      </c>
      <c r="DQ21" s="112">
        <v>1</v>
      </c>
      <c r="DR21" s="112">
        <v>0</v>
      </c>
      <c r="DS21" s="112">
        <v>2</v>
      </c>
      <c r="DT21" s="112">
        <v>8</v>
      </c>
      <c r="DU21" s="112">
        <v>6</v>
      </c>
      <c r="DV21" s="112">
        <v>6</v>
      </c>
      <c r="DW21" s="111"/>
      <c r="DX21" s="111">
        <f>Datos!G22</f>
        <v>3234</v>
      </c>
      <c r="DY21" s="111">
        <f>Datos!L22</f>
        <v>1616</v>
      </c>
      <c r="DZ21" s="111">
        <f>Datos!O22</f>
        <v>1357</v>
      </c>
      <c r="EA21" s="67">
        <f t="shared" ref="EA21:EA30" si="49">K21+X21+AK21+AX21</f>
        <v>803</v>
      </c>
      <c r="EB21" s="121">
        <f t="shared" si="1"/>
        <v>9.9257884972170682E-2</v>
      </c>
      <c r="EC21" s="121">
        <f t="shared" si="2"/>
        <v>0.1280148423005566</v>
      </c>
      <c r="ED21" s="121">
        <f t="shared" si="14"/>
        <v>0.24829931972789115</v>
      </c>
      <c r="EE21" s="121">
        <f t="shared" si="3"/>
        <v>7.4211502782931356E-3</v>
      </c>
      <c r="EF21" s="121">
        <f t="shared" si="4"/>
        <v>8.9672232529375388E-3</v>
      </c>
      <c r="EG21" s="112">
        <v>1</v>
      </c>
      <c r="EH21" s="70">
        <f>EG21-EI21</f>
        <v>1</v>
      </c>
      <c r="EI21" s="112">
        <v>0</v>
      </c>
      <c r="EJ21" s="70">
        <v>1</v>
      </c>
      <c r="EK21" s="112">
        <v>0</v>
      </c>
      <c r="EL21" s="111"/>
      <c r="EM21" s="112">
        <v>0</v>
      </c>
      <c r="EN21" s="70">
        <f>EM21-EO21</f>
        <v>0</v>
      </c>
      <c r="EO21" s="112">
        <v>0</v>
      </c>
      <c r="EP21" s="70">
        <v>0</v>
      </c>
      <c r="EQ21" s="112">
        <v>0</v>
      </c>
      <c r="ER21" s="111"/>
      <c r="ES21" s="160">
        <f>Datos!AZ22/Datos!G22</f>
        <v>4.0197897340754483E-2</v>
      </c>
      <c r="ET21" s="160">
        <f t="shared" si="5"/>
        <v>0.10080395794681508</v>
      </c>
      <c r="EU21" s="160">
        <f t="shared" si="6"/>
        <v>4.329004329004329E-3</v>
      </c>
      <c r="EV21" s="160">
        <f t="shared" si="42"/>
        <v>3.0921459492888067E-4</v>
      </c>
      <c r="EW21" s="160">
        <f t="shared" si="43"/>
        <v>0</v>
      </c>
      <c r="EX21" s="160">
        <f t="shared" si="9"/>
        <v>6.1842918985776133E-4</v>
      </c>
      <c r="EY21" s="160">
        <f t="shared" si="10"/>
        <v>2.0408163265306121E-2</v>
      </c>
      <c r="EZ21" s="451">
        <f t="shared" si="11"/>
        <v>0.1280148423005566</v>
      </c>
      <c r="FA21" s="112">
        <f t="shared" si="24"/>
        <v>803</v>
      </c>
      <c r="FB21" s="112">
        <f t="shared" si="25"/>
        <v>765</v>
      </c>
      <c r="FC21" s="112">
        <f t="shared" si="26"/>
        <v>38</v>
      </c>
      <c r="FD21" s="112">
        <f t="shared" si="27"/>
        <v>315</v>
      </c>
      <c r="FE21" s="112">
        <f t="shared" si="28"/>
        <v>488</v>
      </c>
      <c r="FF21" s="112">
        <f t="shared" si="29"/>
        <v>40</v>
      </c>
      <c r="FG21" s="112">
        <f t="shared" si="30"/>
        <v>40</v>
      </c>
      <c r="FH21" s="112">
        <f t="shared" si="31"/>
        <v>73</v>
      </c>
      <c r="FI21" s="112">
        <f t="shared" si="32"/>
        <v>151</v>
      </c>
      <c r="FJ21" s="112">
        <f t="shared" si="33"/>
        <v>181</v>
      </c>
      <c r="FK21" s="112">
        <f t="shared" si="34"/>
        <v>216</v>
      </c>
      <c r="FL21" s="112">
        <f t="shared" si="35"/>
        <v>97</v>
      </c>
      <c r="FM21" s="111"/>
      <c r="FN21" s="22">
        <f>Datos!G22</f>
        <v>3234</v>
      </c>
      <c r="FO21" s="549">
        <f t="shared" si="15"/>
        <v>0.24829931972789115</v>
      </c>
      <c r="FP21" s="550">
        <f t="shared" si="16"/>
        <v>7.4211502782931356E-3</v>
      </c>
      <c r="FQ21" s="550">
        <f t="shared" si="17"/>
        <v>8.9672232529375388E-3</v>
      </c>
      <c r="FR21" s="550">
        <f t="shared" si="36"/>
        <v>9.9257884972170682E-2</v>
      </c>
      <c r="FS21" s="550">
        <f t="shared" si="13"/>
        <v>0.1280148423005566</v>
      </c>
    </row>
    <row r="22" spans="1:175" ht="13.5" x14ac:dyDescent="0.3">
      <c r="A22" s="65">
        <v>20</v>
      </c>
      <c r="B22" s="66" t="s">
        <v>215</v>
      </c>
      <c r="C22">
        <v>868</v>
      </c>
      <c r="E22">
        <v>382</v>
      </c>
      <c r="F22">
        <v>486</v>
      </c>
      <c r="G22">
        <v>412</v>
      </c>
      <c r="H22">
        <v>482</v>
      </c>
      <c r="I22">
        <f>C22-J22</f>
        <v>825</v>
      </c>
      <c r="J22" s="85">
        <v>43</v>
      </c>
      <c r="K22" s="95">
        <v>372</v>
      </c>
      <c r="L22">
        <f>K22-M22</f>
        <v>363</v>
      </c>
      <c r="M22" s="93">
        <v>9</v>
      </c>
      <c r="N22" s="93">
        <v>141</v>
      </c>
      <c r="O22" s="95">
        <v>231</v>
      </c>
      <c r="P22" s="95">
        <v>9</v>
      </c>
      <c r="Q22" s="95">
        <v>19</v>
      </c>
      <c r="R22" s="95">
        <v>41</v>
      </c>
      <c r="S22" s="95">
        <v>66</v>
      </c>
      <c r="T22" s="95">
        <v>117</v>
      </c>
      <c r="U22" s="95">
        <v>85</v>
      </c>
      <c r="V22" s="95">
        <v>29</v>
      </c>
      <c r="W22" s="85"/>
      <c r="X22" s="95">
        <v>1</v>
      </c>
      <c r="Y22">
        <f t="shared" si="44"/>
        <v>1</v>
      </c>
      <c r="Z22" s="93">
        <v>0</v>
      </c>
      <c r="AA22" s="93">
        <v>0</v>
      </c>
      <c r="AB22" s="93">
        <v>1</v>
      </c>
      <c r="AC22" s="95">
        <v>0</v>
      </c>
      <c r="AD22" s="95">
        <v>0</v>
      </c>
      <c r="AE22" s="95">
        <v>0</v>
      </c>
      <c r="AF22" s="95">
        <v>0</v>
      </c>
      <c r="AG22" s="95">
        <v>1</v>
      </c>
      <c r="AH22" s="95">
        <v>0</v>
      </c>
      <c r="AI22" s="95">
        <v>0</v>
      </c>
      <c r="AJ22" s="85"/>
      <c r="AK22" s="95">
        <v>431</v>
      </c>
      <c r="AL22">
        <f t="shared" si="45"/>
        <v>415</v>
      </c>
      <c r="AM22" s="93">
        <v>16</v>
      </c>
      <c r="AN22" s="93">
        <v>173</v>
      </c>
      <c r="AO22" s="93">
        <v>258</v>
      </c>
      <c r="AP22" s="95">
        <v>39</v>
      </c>
      <c r="AQ22" s="95">
        <v>24</v>
      </c>
      <c r="AR22" s="95">
        <v>40</v>
      </c>
      <c r="AS22" s="95">
        <v>65</v>
      </c>
      <c r="AT22" s="95">
        <v>133</v>
      </c>
      <c r="AU22" s="95">
        <v>80</v>
      </c>
      <c r="AV22" s="95">
        <v>38</v>
      </c>
      <c r="AW22" s="85"/>
      <c r="AX22" s="95">
        <v>34</v>
      </c>
      <c r="AY22" s="50">
        <f t="shared" si="46"/>
        <v>32</v>
      </c>
      <c r="AZ22" s="93">
        <v>2</v>
      </c>
      <c r="BA22" s="93">
        <v>24</v>
      </c>
      <c r="BB22" s="93">
        <v>30</v>
      </c>
      <c r="BC22" s="95">
        <v>4</v>
      </c>
      <c r="BD22" s="95">
        <v>4</v>
      </c>
      <c r="BE22" s="95">
        <v>2</v>
      </c>
      <c r="BF22" s="95">
        <v>3</v>
      </c>
      <c r="BG22" s="95">
        <v>11</v>
      </c>
      <c r="BH22" s="95">
        <v>6</v>
      </c>
      <c r="BI22" s="95">
        <v>4</v>
      </c>
      <c r="BJ22" s="85"/>
      <c r="BK22" s="95">
        <v>182</v>
      </c>
      <c r="BL22">
        <f t="shared" si="47"/>
        <v>163</v>
      </c>
      <c r="BM22" s="93">
        <v>19</v>
      </c>
      <c r="BN22" s="93">
        <v>95</v>
      </c>
      <c r="BO22" s="93">
        <v>87</v>
      </c>
      <c r="BP22" s="95">
        <v>30</v>
      </c>
      <c r="BQ22" s="95">
        <v>21</v>
      </c>
      <c r="BR22" s="95">
        <v>19</v>
      </c>
      <c r="BS22" s="95">
        <v>31</v>
      </c>
      <c r="BT22" s="95">
        <v>40</v>
      </c>
      <c r="BU22" s="95">
        <v>18</v>
      </c>
      <c r="BV22" s="95">
        <v>18</v>
      </c>
      <c r="BW22" s="85"/>
      <c r="BX22" s="95">
        <v>2</v>
      </c>
      <c r="BY22">
        <f t="shared" si="48"/>
        <v>2</v>
      </c>
      <c r="BZ22" s="93">
        <v>0</v>
      </c>
      <c r="CA22" s="93">
        <v>1</v>
      </c>
      <c r="CB22" s="93">
        <v>1</v>
      </c>
      <c r="CC22" s="95">
        <v>0</v>
      </c>
      <c r="CD22" s="95">
        <v>0</v>
      </c>
      <c r="CE22" s="95">
        <v>0</v>
      </c>
      <c r="CF22" s="95">
        <v>0</v>
      </c>
      <c r="CG22" s="95">
        <v>2</v>
      </c>
      <c r="CH22" s="95">
        <v>0</v>
      </c>
      <c r="CI22" s="95">
        <v>0</v>
      </c>
      <c r="CJ22" s="85"/>
      <c r="CK22" s="95">
        <v>16</v>
      </c>
      <c r="CL22" s="50">
        <f t="shared" ref="CL22:CL26" si="50">CK22-CM22</f>
        <v>15</v>
      </c>
      <c r="CM22" s="93">
        <v>1</v>
      </c>
      <c r="CN22">
        <v>8</v>
      </c>
      <c r="CO22" s="93">
        <v>8</v>
      </c>
      <c r="CP22" s="95">
        <v>0</v>
      </c>
      <c r="CQ22" s="95">
        <v>0</v>
      </c>
      <c r="CR22" s="95">
        <v>1</v>
      </c>
      <c r="CS22" s="95">
        <v>6</v>
      </c>
      <c r="CT22" s="95">
        <v>5</v>
      </c>
      <c r="CU22" s="95">
        <v>2</v>
      </c>
      <c r="CV22" s="95">
        <v>2</v>
      </c>
      <c r="CW22" s="85"/>
      <c r="CX22" s="95">
        <v>58</v>
      </c>
      <c r="CY22" s="93">
        <f t="shared" ref="CY22:CY26" si="51">CX22-CZ22</f>
        <v>58</v>
      </c>
      <c r="CZ22" s="93">
        <v>0</v>
      </c>
      <c r="DA22">
        <v>20</v>
      </c>
      <c r="DB22" s="93">
        <v>38</v>
      </c>
      <c r="DC22" s="95">
        <v>1</v>
      </c>
      <c r="DD22" s="95">
        <v>2</v>
      </c>
      <c r="DE22" s="95">
        <v>6</v>
      </c>
      <c r="DF22" s="95">
        <v>7</v>
      </c>
      <c r="DG22" s="95">
        <v>21</v>
      </c>
      <c r="DH22" s="95">
        <v>12</v>
      </c>
      <c r="DI22" s="95">
        <v>6</v>
      </c>
      <c r="DJ22" s="85"/>
      <c r="DK22" s="95">
        <v>34</v>
      </c>
      <c r="DL22" s="50">
        <f t="shared" ref="DL22:DL27" si="52">DK22-DM22</f>
        <v>34</v>
      </c>
      <c r="DM22" s="93">
        <v>0</v>
      </c>
      <c r="DN22">
        <v>10</v>
      </c>
      <c r="DO22" s="93">
        <v>24</v>
      </c>
      <c r="DP22" s="95">
        <v>0</v>
      </c>
      <c r="DQ22" s="95">
        <v>1</v>
      </c>
      <c r="DR22" s="95">
        <v>4</v>
      </c>
      <c r="DS22" s="95">
        <v>6</v>
      </c>
      <c r="DT22" s="95">
        <v>8</v>
      </c>
      <c r="DU22" s="95">
        <v>8</v>
      </c>
      <c r="DV22" s="95">
        <v>6</v>
      </c>
      <c r="DW22" s="85"/>
      <c r="DX22" s="22">
        <f>Datos!G23</f>
        <v>2782</v>
      </c>
      <c r="DY22" s="22">
        <f>Datos!L23</f>
        <v>1487</v>
      </c>
      <c r="DZ22" s="22">
        <f>Datos!O23</f>
        <v>1180</v>
      </c>
      <c r="EA22" s="22">
        <f t="shared" si="49"/>
        <v>838</v>
      </c>
      <c r="EB22" s="96">
        <f t="shared" si="1"/>
        <v>0.13371675053918045</v>
      </c>
      <c r="EC22" s="96">
        <f t="shared" si="2"/>
        <v>0.15492451473759886</v>
      </c>
      <c r="ED22" s="96">
        <f t="shared" si="14"/>
        <v>0.30122214234363764</v>
      </c>
      <c r="EE22" s="96">
        <f t="shared" si="3"/>
        <v>1.2221423436376708E-2</v>
      </c>
      <c r="EF22" s="96">
        <f t="shared" si="4"/>
        <v>2.0848310567936738E-2</v>
      </c>
      <c r="EG22" s="95">
        <v>1</v>
      </c>
      <c r="EH22" s="50">
        <f t="shared" ref="EH22:EH26" si="53">EG22-EI22</f>
        <v>1</v>
      </c>
      <c r="EI22" s="93">
        <v>0</v>
      </c>
      <c r="EJ22">
        <v>1</v>
      </c>
      <c r="EK22" s="93">
        <v>0</v>
      </c>
      <c r="EL22" s="85"/>
      <c r="EM22" s="95">
        <v>2</v>
      </c>
      <c r="EN22" s="50">
        <f t="shared" ref="EN22:EN27" si="54">EM22-EO22</f>
        <v>2</v>
      </c>
      <c r="EO22" s="93">
        <v>0</v>
      </c>
      <c r="EP22" s="95">
        <v>0</v>
      </c>
      <c r="EQ22" s="93">
        <v>2</v>
      </c>
      <c r="ER22" s="85"/>
      <c r="ES22" s="157">
        <f>Datos!AZ23/Datos!G23</f>
        <v>5.8231488138030196E-2</v>
      </c>
      <c r="ET22" s="157">
        <f t="shared" si="5"/>
        <v>6.5420560747663545E-2</v>
      </c>
      <c r="EU22" s="157">
        <f t="shared" si="6"/>
        <v>5.7512580877066861E-3</v>
      </c>
      <c r="EV22" s="157">
        <f t="shared" si="42"/>
        <v>3.5945363048166788E-4</v>
      </c>
      <c r="EW22" s="157">
        <f t="shared" si="43"/>
        <v>7.1890726096333576E-4</v>
      </c>
      <c r="EX22" s="157">
        <f t="shared" si="9"/>
        <v>3.5945363048166788E-4</v>
      </c>
      <c r="EY22" s="157">
        <f t="shared" si="10"/>
        <v>1.2221423436376708E-2</v>
      </c>
      <c r="EZ22" s="125">
        <f t="shared" si="11"/>
        <v>0.15492451473759886</v>
      </c>
      <c r="FA22" s="93">
        <f t="shared" si="24"/>
        <v>838</v>
      </c>
      <c r="FB22" s="93">
        <f t="shared" si="25"/>
        <v>811</v>
      </c>
      <c r="FC22" s="93">
        <f t="shared" si="26"/>
        <v>27</v>
      </c>
      <c r="FD22" s="93">
        <f t="shared" si="27"/>
        <v>338</v>
      </c>
      <c r="FE22" s="93">
        <f t="shared" si="28"/>
        <v>520</v>
      </c>
      <c r="FF22" s="93">
        <f t="shared" si="29"/>
        <v>52</v>
      </c>
      <c r="FG22" s="93">
        <f t="shared" si="30"/>
        <v>47</v>
      </c>
      <c r="FH22" s="93">
        <f t="shared" si="31"/>
        <v>83</v>
      </c>
      <c r="FI22" s="93">
        <f t="shared" si="32"/>
        <v>134</v>
      </c>
      <c r="FJ22" s="93">
        <f t="shared" si="33"/>
        <v>262</v>
      </c>
      <c r="FK22" s="93">
        <f t="shared" si="34"/>
        <v>171</v>
      </c>
      <c r="FL22" s="93">
        <f t="shared" si="35"/>
        <v>71</v>
      </c>
      <c r="FM22" s="85"/>
      <c r="FN22" s="22">
        <f>Datos!G23</f>
        <v>2782</v>
      </c>
      <c r="FO22" s="549">
        <f t="shared" si="15"/>
        <v>0.30122214234363764</v>
      </c>
      <c r="FP22" s="550">
        <f t="shared" si="16"/>
        <v>1.2221423436376708E-2</v>
      </c>
      <c r="FQ22" s="550">
        <f t="shared" si="17"/>
        <v>2.0848310567936738E-2</v>
      </c>
      <c r="FR22" s="550">
        <f t="shared" si="36"/>
        <v>0.13371675053918045</v>
      </c>
      <c r="FS22" s="550">
        <f t="shared" si="13"/>
        <v>0.15492451473759886</v>
      </c>
    </row>
    <row r="23" spans="1:175" ht="13.5" x14ac:dyDescent="0.3">
      <c r="A23" s="65">
        <v>21</v>
      </c>
      <c r="B23" s="66" t="s">
        <v>217</v>
      </c>
      <c r="C23">
        <v>910</v>
      </c>
      <c r="E23">
        <v>409</v>
      </c>
      <c r="F23">
        <v>501</v>
      </c>
      <c r="G23">
        <v>451</v>
      </c>
      <c r="H23">
        <v>475</v>
      </c>
      <c r="I23">
        <f>C23-J23</f>
        <v>871</v>
      </c>
      <c r="J23" s="85">
        <v>39</v>
      </c>
      <c r="K23" s="95">
        <v>349</v>
      </c>
      <c r="L23">
        <f>K23-M23</f>
        <v>343</v>
      </c>
      <c r="M23" s="93">
        <v>6</v>
      </c>
      <c r="N23" s="93">
        <v>210</v>
      </c>
      <c r="O23" s="93">
        <v>139</v>
      </c>
      <c r="P23" s="95">
        <v>11</v>
      </c>
      <c r="Q23" s="95">
        <v>17</v>
      </c>
      <c r="R23" s="95">
        <v>28</v>
      </c>
      <c r="S23" s="95">
        <v>72</v>
      </c>
      <c r="T23" s="95">
        <v>81</v>
      </c>
      <c r="U23" s="95">
        <v>97</v>
      </c>
      <c r="V23" s="95">
        <v>36</v>
      </c>
      <c r="W23" s="85"/>
      <c r="X23" s="95">
        <v>5</v>
      </c>
      <c r="Y23">
        <f t="shared" si="44"/>
        <v>5</v>
      </c>
      <c r="Z23" s="93">
        <v>0</v>
      </c>
      <c r="AA23" s="93">
        <v>5</v>
      </c>
      <c r="AB23" s="93">
        <v>0</v>
      </c>
      <c r="AC23" s="95">
        <v>0</v>
      </c>
      <c r="AD23" s="95">
        <v>2</v>
      </c>
      <c r="AE23" s="95">
        <v>1</v>
      </c>
      <c r="AF23" s="95">
        <v>1</v>
      </c>
      <c r="AG23" s="95">
        <v>0</v>
      </c>
      <c r="AH23" s="95">
        <v>0</v>
      </c>
      <c r="AI23" s="95">
        <v>1</v>
      </c>
      <c r="AJ23" s="85"/>
      <c r="AK23" s="95">
        <v>432</v>
      </c>
      <c r="AL23">
        <f t="shared" si="45"/>
        <v>413</v>
      </c>
      <c r="AM23" s="93">
        <v>19</v>
      </c>
      <c r="AN23" s="93">
        <v>191</v>
      </c>
      <c r="AO23" s="93">
        <v>241</v>
      </c>
      <c r="AP23" s="95">
        <v>67</v>
      </c>
      <c r="AQ23" s="95">
        <v>26</v>
      </c>
      <c r="AR23" s="95">
        <v>42</v>
      </c>
      <c r="AS23" s="95">
        <v>72</v>
      </c>
      <c r="AT23" s="95">
        <v>91</v>
      </c>
      <c r="AU23" s="95">
        <v>91</v>
      </c>
      <c r="AV23" s="95">
        <v>27</v>
      </c>
      <c r="AW23" s="85"/>
      <c r="AX23" s="95">
        <v>29</v>
      </c>
      <c r="AY23" s="50">
        <f t="shared" si="46"/>
        <v>27</v>
      </c>
      <c r="AZ23" s="93">
        <v>2</v>
      </c>
      <c r="BA23" s="93">
        <v>17</v>
      </c>
      <c r="BB23" s="93">
        <v>12</v>
      </c>
      <c r="BC23" s="95">
        <v>0</v>
      </c>
      <c r="BD23" s="95">
        <v>5</v>
      </c>
      <c r="BE23" s="95">
        <v>4</v>
      </c>
      <c r="BF23" s="95">
        <v>3</v>
      </c>
      <c r="BG23" s="95">
        <v>5</v>
      </c>
      <c r="BH23" s="95">
        <v>8</v>
      </c>
      <c r="BI23" s="95">
        <v>4</v>
      </c>
      <c r="BJ23" s="85"/>
      <c r="BK23" s="95">
        <v>156</v>
      </c>
      <c r="BL23">
        <f t="shared" si="47"/>
        <v>145</v>
      </c>
      <c r="BM23" s="93">
        <v>11</v>
      </c>
      <c r="BN23" s="93">
        <v>81</v>
      </c>
      <c r="BO23" s="93">
        <v>75</v>
      </c>
      <c r="BP23" s="95">
        <v>23</v>
      </c>
      <c r="BQ23" s="95">
        <v>15</v>
      </c>
      <c r="BR23" s="95">
        <v>14</v>
      </c>
      <c r="BS23" s="95">
        <v>32</v>
      </c>
      <c r="BT23" s="95">
        <v>25</v>
      </c>
      <c r="BU23" s="95">
        <v>32</v>
      </c>
      <c r="BV23" s="95">
        <v>11</v>
      </c>
      <c r="BW23" s="85"/>
      <c r="BX23" s="95">
        <v>1</v>
      </c>
      <c r="BY23">
        <f t="shared" si="48"/>
        <v>1</v>
      </c>
      <c r="BZ23" s="94">
        <v>0</v>
      </c>
      <c r="CA23" s="93">
        <v>1</v>
      </c>
      <c r="CB23" s="93">
        <v>0</v>
      </c>
      <c r="CC23" s="95">
        <v>0</v>
      </c>
      <c r="CD23" s="95">
        <v>0</v>
      </c>
      <c r="CE23" s="95">
        <v>0</v>
      </c>
      <c r="CF23" s="95">
        <v>0</v>
      </c>
      <c r="CG23" s="95">
        <v>0</v>
      </c>
      <c r="CH23" s="95">
        <v>1</v>
      </c>
      <c r="CI23" s="95">
        <v>0</v>
      </c>
      <c r="CJ23" s="85"/>
      <c r="CK23" s="95">
        <v>16</v>
      </c>
      <c r="CL23" s="50">
        <f t="shared" si="50"/>
        <v>16</v>
      </c>
      <c r="CM23" s="93">
        <v>0</v>
      </c>
      <c r="CN23">
        <v>8</v>
      </c>
      <c r="CO23" s="93">
        <v>8</v>
      </c>
      <c r="CP23" s="95">
        <v>0</v>
      </c>
      <c r="CQ23" s="95">
        <v>0</v>
      </c>
      <c r="CR23" s="95">
        <v>2</v>
      </c>
      <c r="CS23" s="95">
        <v>4</v>
      </c>
      <c r="CT23" s="95">
        <v>0</v>
      </c>
      <c r="CU23" s="95">
        <v>4</v>
      </c>
      <c r="CV23" s="95">
        <v>4</v>
      </c>
      <c r="CW23" s="85"/>
      <c r="CX23" s="95">
        <v>36</v>
      </c>
      <c r="CY23" s="93">
        <f t="shared" si="51"/>
        <v>35</v>
      </c>
      <c r="CZ23" s="93">
        <v>1</v>
      </c>
      <c r="DA23">
        <v>14</v>
      </c>
      <c r="DB23" s="93">
        <v>22</v>
      </c>
      <c r="DC23" s="95">
        <v>0</v>
      </c>
      <c r="DD23" s="95">
        <v>2</v>
      </c>
      <c r="DE23" s="95">
        <v>7</v>
      </c>
      <c r="DF23" s="95">
        <v>7</v>
      </c>
      <c r="DG23" s="95">
        <v>9</v>
      </c>
      <c r="DH23" s="95">
        <v>7</v>
      </c>
      <c r="DI23" s="95">
        <v>4</v>
      </c>
      <c r="DJ23" s="85"/>
      <c r="DK23" s="95">
        <v>43</v>
      </c>
      <c r="DL23" s="50">
        <f t="shared" si="52"/>
        <v>43</v>
      </c>
      <c r="DM23" s="93">
        <v>0</v>
      </c>
      <c r="DN23">
        <v>15</v>
      </c>
      <c r="DO23" s="93">
        <v>28</v>
      </c>
      <c r="DP23" s="95">
        <v>0</v>
      </c>
      <c r="DQ23" s="95">
        <v>2</v>
      </c>
      <c r="DR23" s="95">
        <v>5</v>
      </c>
      <c r="DS23" s="95">
        <v>5</v>
      </c>
      <c r="DT23" s="95">
        <v>11</v>
      </c>
      <c r="DU23" s="95">
        <v>13</v>
      </c>
      <c r="DV23" s="95">
        <v>6</v>
      </c>
      <c r="DW23" s="85"/>
      <c r="DX23" s="22">
        <f>Datos!G24</f>
        <v>2729</v>
      </c>
      <c r="DY23" s="22">
        <f>Datos!L24</f>
        <v>1384</v>
      </c>
      <c r="DZ23" s="22">
        <f>Datos!O24</f>
        <v>1144</v>
      </c>
      <c r="EA23" s="22">
        <f t="shared" si="49"/>
        <v>815</v>
      </c>
      <c r="EB23" s="96">
        <f t="shared" si="1"/>
        <v>0.12788567240747525</v>
      </c>
      <c r="EC23" s="96">
        <f t="shared" si="2"/>
        <v>0.15829974349578599</v>
      </c>
      <c r="ED23" s="96">
        <f t="shared" si="14"/>
        <v>0.29864419201172593</v>
      </c>
      <c r="EE23" s="96">
        <f t="shared" si="3"/>
        <v>1.5756687431293513E-2</v>
      </c>
      <c r="EF23" s="96">
        <f t="shared" si="4"/>
        <v>1.31916452913155E-2</v>
      </c>
      <c r="EG23" s="95">
        <v>1</v>
      </c>
      <c r="EH23" s="50">
        <f t="shared" si="53"/>
        <v>1</v>
      </c>
      <c r="EI23" s="93">
        <v>0</v>
      </c>
      <c r="EJ23">
        <v>1</v>
      </c>
      <c r="EK23" s="93">
        <v>0</v>
      </c>
      <c r="EL23" s="85"/>
      <c r="EM23" s="95">
        <v>1</v>
      </c>
      <c r="EN23" s="50">
        <f t="shared" si="54"/>
        <v>1</v>
      </c>
      <c r="EO23" s="93">
        <v>0</v>
      </c>
      <c r="EP23">
        <v>0</v>
      </c>
      <c r="EQ23" s="93">
        <v>1</v>
      </c>
      <c r="ER23" s="85"/>
      <c r="ES23" s="157">
        <f>Datos!AZ24/Datos!G24</f>
        <v>5.4598754122389154E-2</v>
      </c>
      <c r="ET23" s="157">
        <f t="shared" si="5"/>
        <v>5.7163796262367166E-2</v>
      </c>
      <c r="EU23" s="157">
        <f t="shared" si="6"/>
        <v>5.8629534628068889E-3</v>
      </c>
      <c r="EV23" s="157">
        <f t="shared" si="42"/>
        <v>3.6643459142543056E-4</v>
      </c>
      <c r="EW23" s="157">
        <f t="shared" si="43"/>
        <v>3.6643459142543056E-4</v>
      </c>
      <c r="EX23" s="157">
        <f t="shared" si="9"/>
        <v>1.8321729571271529E-3</v>
      </c>
      <c r="EY23" s="157">
        <f t="shared" si="10"/>
        <v>1.0626603151337486E-2</v>
      </c>
      <c r="EZ23" s="125">
        <f t="shared" si="11"/>
        <v>0.15829974349578599</v>
      </c>
      <c r="FA23" s="93">
        <f t="shared" si="24"/>
        <v>815</v>
      </c>
      <c r="FB23" s="93">
        <f t="shared" si="25"/>
        <v>788</v>
      </c>
      <c r="FC23" s="93">
        <f t="shared" si="26"/>
        <v>27</v>
      </c>
      <c r="FD23" s="93">
        <f t="shared" si="27"/>
        <v>423</v>
      </c>
      <c r="FE23" s="93">
        <f t="shared" si="28"/>
        <v>392</v>
      </c>
      <c r="FF23" s="93">
        <f t="shared" si="29"/>
        <v>78</v>
      </c>
      <c r="FG23" s="93">
        <f t="shared" si="30"/>
        <v>50</v>
      </c>
      <c r="FH23" s="93">
        <f t="shared" si="31"/>
        <v>75</v>
      </c>
      <c r="FI23" s="93">
        <f t="shared" si="32"/>
        <v>148</v>
      </c>
      <c r="FJ23" s="93">
        <f t="shared" si="33"/>
        <v>177</v>
      </c>
      <c r="FK23" s="93">
        <f t="shared" si="34"/>
        <v>196</v>
      </c>
      <c r="FL23" s="93">
        <f t="shared" si="35"/>
        <v>68</v>
      </c>
      <c r="FM23" s="85"/>
      <c r="FN23" s="22">
        <f>Datos!G24</f>
        <v>2729</v>
      </c>
      <c r="FO23" s="549">
        <f t="shared" si="15"/>
        <v>0.29864419201172593</v>
      </c>
      <c r="FP23" s="550">
        <f t="shared" si="16"/>
        <v>1.5756687431293513E-2</v>
      </c>
      <c r="FQ23" s="550">
        <f t="shared" si="17"/>
        <v>1.31916452913155E-2</v>
      </c>
      <c r="FR23" s="550">
        <f t="shared" si="36"/>
        <v>0.12788567240747525</v>
      </c>
      <c r="FS23" s="550">
        <f t="shared" si="13"/>
        <v>0.15829974349578599</v>
      </c>
    </row>
    <row r="24" spans="1:175" ht="13.5" x14ac:dyDescent="0.3">
      <c r="A24" s="3">
        <v>22</v>
      </c>
      <c r="B24" s="1" t="s">
        <v>216</v>
      </c>
      <c r="C24">
        <v>905</v>
      </c>
      <c r="E24">
        <v>415</v>
      </c>
      <c r="F24">
        <v>490</v>
      </c>
      <c r="G24">
        <v>460</v>
      </c>
      <c r="H24">
        <v>462</v>
      </c>
      <c r="I24">
        <f>C24-J24</f>
        <v>875</v>
      </c>
      <c r="J24" s="85">
        <v>30</v>
      </c>
      <c r="K24" s="95">
        <v>321</v>
      </c>
      <c r="L24">
        <f>K24-M24</f>
        <v>318</v>
      </c>
      <c r="M24" s="95">
        <v>3</v>
      </c>
      <c r="N24" s="95">
        <v>119</v>
      </c>
      <c r="O24" s="95">
        <v>202</v>
      </c>
      <c r="P24" s="95">
        <v>10</v>
      </c>
      <c r="Q24" s="95">
        <v>16</v>
      </c>
      <c r="R24" s="95">
        <v>27</v>
      </c>
      <c r="S24" s="95">
        <v>65</v>
      </c>
      <c r="T24" s="95">
        <v>87</v>
      </c>
      <c r="U24" s="95">
        <v>84</v>
      </c>
      <c r="V24" s="95">
        <v>27</v>
      </c>
      <c r="W24" s="85"/>
      <c r="X24" s="95">
        <v>2</v>
      </c>
      <c r="Y24">
        <f t="shared" si="44"/>
        <v>0</v>
      </c>
      <c r="Z24" s="95">
        <v>2</v>
      </c>
      <c r="AA24" s="95">
        <v>2</v>
      </c>
      <c r="AB24" s="95">
        <v>0</v>
      </c>
      <c r="AC24" s="95">
        <v>0</v>
      </c>
      <c r="AD24" s="95">
        <v>0</v>
      </c>
      <c r="AE24" s="95">
        <v>0</v>
      </c>
      <c r="AF24" s="95">
        <v>1</v>
      </c>
      <c r="AG24" s="95">
        <v>1</v>
      </c>
      <c r="AH24" s="95">
        <v>0</v>
      </c>
      <c r="AI24" s="95">
        <v>0</v>
      </c>
      <c r="AJ24" s="85"/>
      <c r="AK24" s="95">
        <v>413</v>
      </c>
      <c r="AL24">
        <f t="shared" si="45"/>
        <v>397</v>
      </c>
      <c r="AM24" s="95">
        <v>16</v>
      </c>
      <c r="AN24" s="95">
        <v>189</v>
      </c>
      <c r="AO24" s="95">
        <v>224</v>
      </c>
      <c r="AP24" s="95">
        <v>60</v>
      </c>
      <c r="AQ24" s="95">
        <v>31</v>
      </c>
      <c r="AR24" s="95">
        <v>31</v>
      </c>
      <c r="AS24" s="95">
        <v>63</v>
      </c>
      <c r="AT24" s="95">
        <v>99</v>
      </c>
      <c r="AU24" s="95">
        <v>82</v>
      </c>
      <c r="AV24" s="95">
        <v>39</v>
      </c>
      <c r="AW24" s="85"/>
      <c r="AX24" s="95">
        <v>82</v>
      </c>
      <c r="AY24" s="50">
        <f t="shared" si="46"/>
        <v>76</v>
      </c>
      <c r="AZ24" s="93">
        <v>6</v>
      </c>
      <c r="BA24" s="93">
        <v>42</v>
      </c>
      <c r="BB24" s="93">
        <v>40</v>
      </c>
      <c r="BC24" s="95">
        <v>9</v>
      </c>
      <c r="BD24" s="95">
        <v>3</v>
      </c>
      <c r="BE24" s="95">
        <v>11</v>
      </c>
      <c r="BF24" s="95">
        <v>15</v>
      </c>
      <c r="BG24" s="95">
        <v>15</v>
      </c>
      <c r="BH24" s="95">
        <v>18</v>
      </c>
      <c r="BI24" s="95">
        <v>10</v>
      </c>
      <c r="BJ24" s="85"/>
      <c r="BK24" s="95">
        <v>116</v>
      </c>
      <c r="BL24">
        <f t="shared" si="47"/>
        <v>111</v>
      </c>
      <c r="BM24" s="95">
        <v>5</v>
      </c>
      <c r="BN24" s="95">
        <v>59</v>
      </c>
      <c r="BO24" s="95">
        <v>57</v>
      </c>
      <c r="BP24" s="95">
        <v>27</v>
      </c>
      <c r="BQ24" s="95">
        <v>7</v>
      </c>
      <c r="BR24" s="95">
        <v>19</v>
      </c>
      <c r="BS24" s="95">
        <v>16</v>
      </c>
      <c r="BT24" s="95">
        <v>21</v>
      </c>
      <c r="BU24" s="95">
        <v>15</v>
      </c>
      <c r="BV24" s="95">
        <v>9</v>
      </c>
      <c r="BW24" s="85"/>
      <c r="BX24" s="95">
        <v>5</v>
      </c>
      <c r="BY24">
        <f t="shared" si="48"/>
        <v>5</v>
      </c>
      <c r="BZ24" s="93">
        <v>0</v>
      </c>
      <c r="CA24" s="95">
        <v>2</v>
      </c>
      <c r="CB24" s="95">
        <v>3</v>
      </c>
      <c r="CC24" s="95">
        <v>0</v>
      </c>
      <c r="CD24" s="95">
        <v>0</v>
      </c>
      <c r="CE24" s="95">
        <v>0</v>
      </c>
      <c r="CF24" s="95">
        <v>0</v>
      </c>
      <c r="CG24" s="95">
        <v>1</v>
      </c>
      <c r="CH24" s="95">
        <v>3</v>
      </c>
      <c r="CI24" s="95">
        <v>1</v>
      </c>
      <c r="CJ24" s="85"/>
      <c r="CK24" s="95">
        <v>29</v>
      </c>
      <c r="CL24" s="50">
        <f t="shared" si="50"/>
        <v>29</v>
      </c>
      <c r="CM24" s="95">
        <v>0</v>
      </c>
      <c r="CN24">
        <v>15</v>
      </c>
      <c r="CO24" s="95">
        <v>14</v>
      </c>
      <c r="CP24" s="95">
        <v>1</v>
      </c>
      <c r="CQ24" s="95">
        <v>0</v>
      </c>
      <c r="CR24" s="95">
        <v>0</v>
      </c>
      <c r="CS24" s="95">
        <v>4</v>
      </c>
      <c r="CT24" s="95">
        <v>11</v>
      </c>
      <c r="CU24" s="95">
        <v>9</v>
      </c>
      <c r="CV24" s="95">
        <v>4</v>
      </c>
      <c r="CW24" s="85"/>
      <c r="CX24" s="95">
        <v>66</v>
      </c>
      <c r="CY24" s="93">
        <f t="shared" si="51"/>
        <v>66</v>
      </c>
      <c r="CZ24" s="95">
        <v>0</v>
      </c>
      <c r="DA24">
        <v>30</v>
      </c>
      <c r="DB24" s="95">
        <v>36</v>
      </c>
      <c r="DC24" s="95">
        <v>3</v>
      </c>
      <c r="DD24" s="95">
        <v>2</v>
      </c>
      <c r="DE24" s="95">
        <v>10</v>
      </c>
      <c r="DF24" s="95">
        <v>8</v>
      </c>
      <c r="DG24" s="95">
        <v>20</v>
      </c>
      <c r="DH24" s="95">
        <v>12</v>
      </c>
      <c r="DI24" s="95">
        <v>7</v>
      </c>
      <c r="DJ24" s="85"/>
      <c r="DK24" s="95">
        <v>65</v>
      </c>
      <c r="DL24" s="50">
        <f t="shared" si="52"/>
        <v>64</v>
      </c>
      <c r="DM24" s="95">
        <v>1</v>
      </c>
      <c r="DN24">
        <v>22</v>
      </c>
      <c r="DO24" s="95">
        <v>43</v>
      </c>
      <c r="DP24" s="95">
        <v>1</v>
      </c>
      <c r="DQ24" s="95">
        <v>1</v>
      </c>
      <c r="DR24" s="95">
        <v>2</v>
      </c>
      <c r="DS24" s="95">
        <v>19</v>
      </c>
      <c r="DT24" s="95">
        <v>17</v>
      </c>
      <c r="DU24" s="95">
        <v>18</v>
      </c>
      <c r="DV24" s="95">
        <v>5</v>
      </c>
      <c r="DW24" s="85"/>
      <c r="DX24" s="22">
        <f>Datos!G25</f>
        <v>2340</v>
      </c>
      <c r="DY24" s="22">
        <f>Datos!L25</f>
        <v>1557</v>
      </c>
      <c r="DZ24" s="22">
        <f>Datos!O25</f>
        <v>1301</v>
      </c>
      <c r="EA24" s="22">
        <f t="shared" si="49"/>
        <v>818</v>
      </c>
      <c r="EB24" s="96">
        <f t="shared" si="1"/>
        <v>0.13717948717948719</v>
      </c>
      <c r="EC24" s="96">
        <f t="shared" si="2"/>
        <v>0.17649572649572651</v>
      </c>
      <c r="ED24" s="96">
        <f t="shared" si="14"/>
        <v>0.34957264957264955</v>
      </c>
      <c r="EE24" s="96">
        <f t="shared" si="3"/>
        <v>2.7777777777777776E-2</v>
      </c>
      <c r="EF24" s="96">
        <f t="shared" si="4"/>
        <v>2.8205128205128206E-2</v>
      </c>
      <c r="EG24" s="95">
        <v>2</v>
      </c>
      <c r="EH24" s="50">
        <f t="shared" si="53"/>
        <v>2</v>
      </c>
      <c r="EI24" s="95">
        <v>0</v>
      </c>
      <c r="EJ24">
        <v>0</v>
      </c>
      <c r="EK24" s="95">
        <v>2</v>
      </c>
      <c r="EL24" s="85"/>
      <c r="EM24" s="95">
        <v>1</v>
      </c>
      <c r="EN24" s="50">
        <f t="shared" si="54"/>
        <v>1</v>
      </c>
      <c r="EO24" s="95">
        <v>0</v>
      </c>
      <c r="EP24" s="95">
        <v>1</v>
      </c>
      <c r="EQ24" s="95">
        <v>0</v>
      </c>
      <c r="ER24" s="85"/>
      <c r="ES24" s="157">
        <f>Datos!AZ25/Datos!G25</f>
        <v>8.5042735042735046E-2</v>
      </c>
      <c r="ET24" s="157">
        <f t="shared" si="5"/>
        <v>4.957264957264957E-2</v>
      </c>
      <c r="EU24" s="157">
        <f t="shared" si="6"/>
        <v>1.2393162393162393E-2</v>
      </c>
      <c r="EV24" s="157">
        <f t="shared" si="42"/>
        <v>8.547008547008547E-4</v>
      </c>
      <c r="EW24" s="157">
        <f t="shared" si="43"/>
        <v>4.2735042735042735E-4</v>
      </c>
      <c r="EX24" s="157">
        <f t="shared" si="9"/>
        <v>8.547008547008547E-4</v>
      </c>
      <c r="EY24" s="157">
        <f t="shared" si="10"/>
        <v>3.5042735042735043E-2</v>
      </c>
      <c r="EZ24" s="125">
        <f t="shared" si="11"/>
        <v>0.17649572649572651</v>
      </c>
      <c r="FA24" s="93">
        <f t="shared" si="24"/>
        <v>818</v>
      </c>
      <c r="FB24" s="93">
        <f t="shared" si="25"/>
        <v>791</v>
      </c>
      <c r="FC24" s="93">
        <f t="shared" si="26"/>
        <v>27</v>
      </c>
      <c r="FD24" s="93">
        <f t="shared" si="27"/>
        <v>352</v>
      </c>
      <c r="FE24" s="93">
        <f t="shared" si="28"/>
        <v>466</v>
      </c>
      <c r="FF24" s="93">
        <f t="shared" si="29"/>
        <v>79</v>
      </c>
      <c r="FG24" s="93">
        <f t="shared" si="30"/>
        <v>50</v>
      </c>
      <c r="FH24" s="93">
        <f t="shared" si="31"/>
        <v>69</v>
      </c>
      <c r="FI24" s="93">
        <f t="shared" si="32"/>
        <v>144</v>
      </c>
      <c r="FJ24" s="93">
        <f t="shared" si="33"/>
        <v>202</v>
      </c>
      <c r="FK24" s="93">
        <f t="shared" si="34"/>
        <v>184</v>
      </c>
      <c r="FL24" s="93">
        <f t="shared" si="35"/>
        <v>76</v>
      </c>
      <c r="FM24" s="85"/>
      <c r="FN24" s="22">
        <f>Datos!G25</f>
        <v>2340</v>
      </c>
      <c r="FO24" s="549">
        <f t="shared" si="15"/>
        <v>0.34957264957264955</v>
      </c>
      <c r="FP24" s="550">
        <f t="shared" si="16"/>
        <v>2.7777777777777776E-2</v>
      </c>
      <c r="FQ24" s="550">
        <f t="shared" si="17"/>
        <v>2.8205128205128206E-2</v>
      </c>
      <c r="FR24" s="550">
        <f t="shared" si="36"/>
        <v>0.13717948717948719</v>
      </c>
      <c r="FS24" s="550">
        <f t="shared" si="13"/>
        <v>0.17649572649572651</v>
      </c>
    </row>
    <row r="25" spans="1:175" ht="13.5" x14ac:dyDescent="0.3">
      <c r="A25" s="3">
        <v>23</v>
      </c>
      <c r="B25" s="1" t="s">
        <v>218</v>
      </c>
      <c r="C25">
        <v>1124</v>
      </c>
      <c r="E25">
        <v>490</v>
      </c>
      <c r="F25">
        <v>634</v>
      </c>
      <c r="G25">
        <v>556</v>
      </c>
      <c r="H25">
        <v>584</v>
      </c>
      <c r="I25">
        <f>C25-J25</f>
        <v>1065</v>
      </c>
      <c r="J25" s="85">
        <v>59</v>
      </c>
      <c r="K25" s="95">
        <v>261</v>
      </c>
      <c r="L25">
        <f>K25-M25</f>
        <v>258</v>
      </c>
      <c r="M25" s="95">
        <v>3</v>
      </c>
      <c r="N25" s="95">
        <v>94</v>
      </c>
      <c r="O25" s="95">
        <v>167</v>
      </c>
      <c r="P25" s="95">
        <v>3</v>
      </c>
      <c r="Q25" s="95">
        <v>9</v>
      </c>
      <c r="R25" s="95">
        <v>24</v>
      </c>
      <c r="S25" s="95">
        <v>53</v>
      </c>
      <c r="T25" s="95">
        <v>84</v>
      </c>
      <c r="U25" s="95">
        <v>43</v>
      </c>
      <c r="V25" s="95">
        <v>18</v>
      </c>
      <c r="W25" s="85"/>
      <c r="X25" s="95">
        <v>4</v>
      </c>
      <c r="Y25">
        <f t="shared" si="44"/>
        <v>3</v>
      </c>
      <c r="Z25" s="95">
        <v>1</v>
      </c>
      <c r="AA25" s="95">
        <v>3</v>
      </c>
      <c r="AB25" s="95">
        <v>1</v>
      </c>
      <c r="AC25" s="95">
        <v>0</v>
      </c>
      <c r="AD25" s="95">
        <v>0</v>
      </c>
      <c r="AE25" s="95">
        <v>1</v>
      </c>
      <c r="AF25" s="95">
        <v>0</v>
      </c>
      <c r="AG25" s="95">
        <v>0</v>
      </c>
      <c r="AH25" s="95">
        <v>0</v>
      </c>
      <c r="AI25" s="95">
        <v>0</v>
      </c>
      <c r="AJ25" s="85"/>
      <c r="AK25" s="95">
        <v>481</v>
      </c>
      <c r="AL25">
        <f t="shared" si="45"/>
        <v>456</v>
      </c>
      <c r="AM25" s="95">
        <v>25</v>
      </c>
      <c r="AN25" s="95">
        <v>184</v>
      </c>
      <c r="AO25" s="95">
        <v>297</v>
      </c>
      <c r="AP25" s="95">
        <v>78</v>
      </c>
      <c r="AQ25" s="95">
        <v>17</v>
      </c>
      <c r="AR25" s="95">
        <v>43</v>
      </c>
      <c r="AS25" s="95">
        <v>61</v>
      </c>
      <c r="AT25" s="95">
        <v>108</v>
      </c>
      <c r="AU25" s="95">
        <v>51</v>
      </c>
      <c r="AV25" s="95">
        <v>25</v>
      </c>
      <c r="AW25" s="85"/>
      <c r="AX25" s="95">
        <v>87</v>
      </c>
      <c r="AY25" s="50">
        <f t="shared" si="46"/>
        <v>83</v>
      </c>
      <c r="AZ25" s="95">
        <v>4</v>
      </c>
      <c r="BA25" s="95">
        <v>39</v>
      </c>
      <c r="BB25" s="95">
        <v>48</v>
      </c>
      <c r="BC25" s="95">
        <v>7</v>
      </c>
      <c r="BD25" s="95">
        <v>4</v>
      </c>
      <c r="BE25" s="95">
        <v>8</v>
      </c>
      <c r="BF25" s="95">
        <v>9</v>
      </c>
      <c r="BG25" s="95">
        <v>10</v>
      </c>
      <c r="BH25" s="95">
        <v>4</v>
      </c>
      <c r="BI25" s="95">
        <v>3</v>
      </c>
      <c r="BJ25" s="85"/>
      <c r="BK25" s="95">
        <v>236</v>
      </c>
      <c r="BL25">
        <f t="shared" si="47"/>
        <v>211</v>
      </c>
      <c r="BM25" s="95">
        <v>25</v>
      </c>
      <c r="BN25" s="95">
        <v>122</v>
      </c>
      <c r="BO25" s="95">
        <v>114</v>
      </c>
      <c r="BP25" s="95">
        <v>38</v>
      </c>
      <c r="BQ25" s="95">
        <v>9</v>
      </c>
      <c r="BR25" s="95">
        <v>20</v>
      </c>
      <c r="BS25" s="95">
        <v>38</v>
      </c>
      <c r="BT25" s="95">
        <v>38</v>
      </c>
      <c r="BU25" s="95">
        <v>22</v>
      </c>
      <c r="BV25" s="95">
        <v>16</v>
      </c>
      <c r="BW25" s="85"/>
      <c r="BX25" s="95">
        <v>19</v>
      </c>
      <c r="BY25">
        <f t="shared" si="48"/>
        <v>19</v>
      </c>
      <c r="BZ25" s="95">
        <v>0</v>
      </c>
      <c r="CA25" s="95">
        <v>9</v>
      </c>
      <c r="CB25" s="95">
        <v>10</v>
      </c>
      <c r="CC25" s="95">
        <v>1</v>
      </c>
      <c r="CD25" s="95">
        <v>0</v>
      </c>
      <c r="CE25" s="95">
        <v>5</v>
      </c>
      <c r="CF25" s="95">
        <v>2</v>
      </c>
      <c r="CG25" s="95">
        <v>5</v>
      </c>
      <c r="CH25" s="95">
        <v>4</v>
      </c>
      <c r="CI25" s="95">
        <v>1</v>
      </c>
      <c r="CJ25" s="85"/>
      <c r="CK25" s="95">
        <v>28</v>
      </c>
      <c r="CL25" s="50">
        <f t="shared" si="50"/>
        <v>27</v>
      </c>
      <c r="CM25" s="95">
        <v>1</v>
      </c>
      <c r="CN25">
        <v>9</v>
      </c>
      <c r="CO25" s="95">
        <v>19</v>
      </c>
      <c r="CP25" s="95">
        <v>0</v>
      </c>
      <c r="CQ25" s="95">
        <v>4</v>
      </c>
      <c r="CR25" s="95">
        <v>2</v>
      </c>
      <c r="CS25" s="95">
        <v>7</v>
      </c>
      <c r="CT25" s="95">
        <v>5</v>
      </c>
      <c r="CU25" s="95">
        <v>4</v>
      </c>
      <c r="CV25" s="95">
        <v>3</v>
      </c>
      <c r="CW25" s="85"/>
      <c r="CX25" s="95">
        <v>58</v>
      </c>
      <c r="CY25" s="93">
        <f t="shared" si="51"/>
        <v>58</v>
      </c>
      <c r="CZ25" s="95">
        <v>0</v>
      </c>
      <c r="DA25" s="95">
        <v>20</v>
      </c>
      <c r="DB25" s="95">
        <v>38</v>
      </c>
      <c r="DC25" s="95">
        <v>3</v>
      </c>
      <c r="DD25" s="95">
        <v>3</v>
      </c>
      <c r="DE25" s="95">
        <v>8</v>
      </c>
      <c r="DF25" s="95">
        <v>8</v>
      </c>
      <c r="DG25" s="95">
        <v>17</v>
      </c>
      <c r="DH25" s="95">
        <v>11</v>
      </c>
      <c r="DI25" s="95">
        <v>6</v>
      </c>
      <c r="DJ25" s="85"/>
      <c r="DK25" s="95">
        <v>99</v>
      </c>
      <c r="DL25" s="50">
        <f t="shared" si="52"/>
        <v>98</v>
      </c>
      <c r="DM25" s="95">
        <v>1</v>
      </c>
      <c r="DN25">
        <v>29</v>
      </c>
      <c r="DO25" s="95">
        <v>70</v>
      </c>
      <c r="DP25" s="95">
        <v>3</v>
      </c>
      <c r="DQ25" s="95">
        <v>1</v>
      </c>
      <c r="DR25" s="95">
        <v>12</v>
      </c>
      <c r="DS25" s="95">
        <v>12</v>
      </c>
      <c r="DT25" s="95">
        <v>27</v>
      </c>
      <c r="DU25" s="95">
        <v>18</v>
      </c>
      <c r="DV25" s="95">
        <v>19</v>
      </c>
      <c r="DW25" s="85"/>
      <c r="DX25" s="22">
        <f>Datos!G26</f>
        <v>2514</v>
      </c>
      <c r="DY25" s="22">
        <f>Datos!L26</f>
        <v>1241</v>
      </c>
      <c r="DZ25" s="22">
        <f>Datos!O26</f>
        <v>1011</v>
      </c>
      <c r="EA25" s="22">
        <f t="shared" si="49"/>
        <v>833</v>
      </c>
      <c r="EB25" s="96">
        <f t="shared" si="1"/>
        <v>0.10381861575178998</v>
      </c>
      <c r="EC25" s="96">
        <f t="shared" si="2"/>
        <v>0.1913285600636436</v>
      </c>
      <c r="ED25" s="96">
        <f t="shared" si="14"/>
        <v>0.33134447096260938</v>
      </c>
      <c r="EE25" s="96">
        <f t="shared" si="3"/>
        <v>3.9379474940334128E-2</v>
      </c>
      <c r="EF25" s="96">
        <f t="shared" si="4"/>
        <v>2.3070803500397773E-2</v>
      </c>
      <c r="EG25" s="95">
        <v>2</v>
      </c>
      <c r="EH25" s="50">
        <f t="shared" si="53"/>
        <v>2</v>
      </c>
      <c r="EI25" s="95">
        <v>0</v>
      </c>
      <c r="EJ25">
        <v>2</v>
      </c>
      <c r="EK25" s="95">
        <v>4</v>
      </c>
      <c r="EL25" s="85"/>
      <c r="EM25" s="95">
        <v>3</v>
      </c>
      <c r="EN25" s="50">
        <f t="shared" si="54"/>
        <v>3</v>
      </c>
      <c r="EO25" s="95">
        <v>0</v>
      </c>
      <c r="EP25" s="95">
        <v>1</v>
      </c>
      <c r="EQ25" s="95">
        <v>2</v>
      </c>
      <c r="ER25" s="85"/>
      <c r="ES25" s="157">
        <f>Datos!AZ26/Datos!G26</f>
        <v>8.4725536992840092E-2</v>
      </c>
      <c r="ET25" s="157">
        <f t="shared" si="5"/>
        <v>9.3874303898170253E-2</v>
      </c>
      <c r="EU25" s="157">
        <f t="shared" si="6"/>
        <v>1.1137629276054098E-2</v>
      </c>
      <c r="EV25" s="157">
        <f t="shared" si="42"/>
        <v>7.955449482895784E-4</v>
      </c>
      <c r="EW25" s="157">
        <f t="shared" si="43"/>
        <v>1.1933174224343676E-3</v>
      </c>
      <c r="EX25" s="157">
        <f t="shared" si="9"/>
        <v>1.5910898965791568E-3</v>
      </c>
      <c r="EY25" s="157">
        <f t="shared" si="10"/>
        <v>3.4606205250596656E-2</v>
      </c>
      <c r="EZ25" s="125">
        <f t="shared" si="11"/>
        <v>0.1913285600636436</v>
      </c>
      <c r="FA25" s="93">
        <f t="shared" si="24"/>
        <v>833</v>
      </c>
      <c r="FB25" s="93">
        <f t="shared" si="25"/>
        <v>800</v>
      </c>
      <c r="FC25" s="93">
        <f t="shared" si="26"/>
        <v>33</v>
      </c>
      <c r="FD25" s="93">
        <f t="shared" si="27"/>
        <v>320</v>
      </c>
      <c r="FE25" s="93">
        <f t="shared" si="28"/>
        <v>513</v>
      </c>
      <c r="FF25" s="93">
        <f t="shared" si="29"/>
        <v>88</v>
      </c>
      <c r="FG25" s="93">
        <f t="shared" si="30"/>
        <v>30</v>
      </c>
      <c r="FH25" s="93">
        <f t="shared" si="31"/>
        <v>76</v>
      </c>
      <c r="FI25" s="93">
        <f t="shared" si="32"/>
        <v>123</v>
      </c>
      <c r="FJ25" s="93">
        <f t="shared" si="33"/>
        <v>202</v>
      </c>
      <c r="FK25" s="93">
        <f t="shared" si="34"/>
        <v>98</v>
      </c>
      <c r="FL25" s="93">
        <f t="shared" si="35"/>
        <v>46</v>
      </c>
      <c r="FM25" s="85"/>
      <c r="FN25" s="22">
        <f>Datos!G26</f>
        <v>2514</v>
      </c>
      <c r="FO25" s="549">
        <f t="shared" si="15"/>
        <v>0.33134447096260938</v>
      </c>
      <c r="FP25" s="550">
        <f t="shared" si="16"/>
        <v>3.9379474940334128E-2</v>
      </c>
      <c r="FQ25" s="550">
        <f t="shared" si="17"/>
        <v>2.3070803500397773E-2</v>
      </c>
      <c r="FR25" s="550">
        <f t="shared" si="36"/>
        <v>0.10381861575178998</v>
      </c>
      <c r="FS25" s="550">
        <f t="shared" si="13"/>
        <v>0.1913285600636436</v>
      </c>
    </row>
    <row r="26" spans="1:175" ht="13.5" x14ac:dyDescent="0.3">
      <c r="A26" s="3">
        <v>24</v>
      </c>
      <c r="B26" s="1" t="s">
        <v>219</v>
      </c>
      <c r="C26">
        <v>998</v>
      </c>
      <c r="E26">
        <v>449</v>
      </c>
      <c r="F26">
        <v>549</v>
      </c>
      <c r="G26">
        <v>529</v>
      </c>
      <c r="H26">
        <v>507</v>
      </c>
      <c r="I26">
        <v>958</v>
      </c>
      <c r="J26" s="85">
        <v>41</v>
      </c>
      <c r="K26" s="95">
        <v>373</v>
      </c>
      <c r="L26">
        <v>369</v>
      </c>
      <c r="M26" s="95">
        <v>4</v>
      </c>
      <c r="N26" s="95">
        <v>130</v>
      </c>
      <c r="O26" s="95">
        <v>243</v>
      </c>
      <c r="P26" s="95">
        <v>22</v>
      </c>
      <c r="Q26" s="95">
        <v>20</v>
      </c>
      <c r="R26" s="95">
        <v>28</v>
      </c>
      <c r="S26" s="95">
        <v>56</v>
      </c>
      <c r="T26" s="95">
        <v>140</v>
      </c>
      <c r="U26" s="95">
        <v>81</v>
      </c>
      <c r="V26" s="95">
        <v>34</v>
      </c>
      <c r="W26" s="85"/>
      <c r="X26" s="95">
        <v>1</v>
      </c>
      <c r="Y26">
        <f t="shared" si="44"/>
        <v>1</v>
      </c>
      <c r="Z26" s="95">
        <v>0</v>
      </c>
      <c r="AA26" s="95">
        <v>0</v>
      </c>
      <c r="AB26" s="95">
        <v>1</v>
      </c>
      <c r="AC26" s="95">
        <v>0</v>
      </c>
      <c r="AD26" s="95">
        <v>0</v>
      </c>
      <c r="AE26" s="95">
        <v>0</v>
      </c>
      <c r="AF26" s="95">
        <v>0</v>
      </c>
      <c r="AG26" s="95">
        <v>1</v>
      </c>
      <c r="AH26" s="95">
        <v>0</v>
      </c>
      <c r="AI26" s="95">
        <v>0</v>
      </c>
      <c r="AJ26" s="85"/>
      <c r="AK26" s="95">
        <v>390</v>
      </c>
      <c r="AL26">
        <f t="shared" si="45"/>
        <v>373</v>
      </c>
      <c r="AM26" s="95">
        <v>17</v>
      </c>
      <c r="AN26" s="95">
        <v>169</v>
      </c>
      <c r="AO26" s="95">
        <v>221</v>
      </c>
      <c r="AP26" s="95">
        <v>75</v>
      </c>
      <c r="AQ26" s="95">
        <v>21</v>
      </c>
      <c r="AR26" s="95">
        <v>43</v>
      </c>
      <c r="AS26" s="95">
        <v>71</v>
      </c>
      <c r="AT26" s="95">
        <v>104</v>
      </c>
      <c r="AU26" s="95">
        <v>62</v>
      </c>
      <c r="AV26" s="95">
        <v>24</v>
      </c>
      <c r="AW26" s="85"/>
      <c r="AX26" s="95">
        <v>73</v>
      </c>
      <c r="AY26" s="50">
        <f t="shared" si="46"/>
        <v>71</v>
      </c>
      <c r="AZ26" s="95">
        <v>2</v>
      </c>
      <c r="BA26" s="95">
        <v>33</v>
      </c>
      <c r="BB26" s="95">
        <v>40</v>
      </c>
      <c r="BC26" s="95">
        <v>5</v>
      </c>
      <c r="BD26" s="95">
        <v>4</v>
      </c>
      <c r="BE26" s="95">
        <v>14</v>
      </c>
      <c r="BF26" s="95">
        <v>12</v>
      </c>
      <c r="BG26" s="95">
        <v>19</v>
      </c>
      <c r="BH26" s="95">
        <v>12</v>
      </c>
      <c r="BI26" s="95">
        <v>6</v>
      </c>
      <c r="BJ26" s="85"/>
      <c r="BK26" s="95">
        <v>232</v>
      </c>
      <c r="BL26">
        <f t="shared" si="47"/>
        <v>214</v>
      </c>
      <c r="BM26" s="95">
        <v>18</v>
      </c>
      <c r="BN26" s="95">
        <v>124</v>
      </c>
      <c r="BO26" s="95">
        <v>108</v>
      </c>
      <c r="BP26" s="95">
        <v>75</v>
      </c>
      <c r="BQ26" s="95">
        <v>18</v>
      </c>
      <c r="BR26" s="95">
        <v>33</v>
      </c>
      <c r="BS26" s="95">
        <v>32</v>
      </c>
      <c r="BT26" s="95">
        <v>35</v>
      </c>
      <c r="BU26" s="95">
        <v>31</v>
      </c>
      <c r="BV26" s="95">
        <v>16</v>
      </c>
      <c r="BW26" s="85"/>
      <c r="BX26" s="95">
        <v>1</v>
      </c>
      <c r="BY26">
        <f t="shared" si="48"/>
        <v>1</v>
      </c>
      <c r="BZ26" s="95">
        <v>0</v>
      </c>
      <c r="CA26" s="95">
        <v>1</v>
      </c>
      <c r="CB26" s="95">
        <v>0</v>
      </c>
      <c r="CC26" s="95">
        <v>0</v>
      </c>
      <c r="CD26" s="95">
        <v>0</v>
      </c>
      <c r="CE26" s="95">
        <v>0</v>
      </c>
      <c r="CF26" s="95">
        <v>0</v>
      </c>
      <c r="CG26" s="95">
        <v>0</v>
      </c>
      <c r="CH26" s="95">
        <v>1</v>
      </c>
      <c r="CI26" s="95">
        <v>0</v>
      </c>
      <c r="CJ26" s="85"/>
      <c r="CK26" s="95">
        <v>21</v>
      </c>
      <c r="CL26" s="50">
        <f t="shared" si="50"/>
        <v>21</v>
      </c>
      <c r="CM26" s="95">
        <v>0</v>
      </c>
      <c r="CN26">
        <v>14</v>
      </c>
      <c r="CO26" s="95">
        <v>7</v>
      </c>
      <c r="CP26" s="95">
        <v>0</v>
      </c>
      <c r="CQ26" s="95">
        <v>0</v>
      </c>
      <c r="CR26" s="95">
        <v>2</v>
      </c>
      <c r="CS26" s="95">
        <v>3</v>
      </c>
      <c r="CT26" s="95">
        <v>5</v>
      </c>
      <c r="CU26" s="95">
        <v>5</v>
      </c>
      <c r="CV26" s="95">
        <v>6</v>
      </c>
      <c r="CW26" s="85"/>
      <c r="CX26" s="95">
        <v>28</v>
      </c>
      <c r="CY26" s="93">
        <f t="shared" si="51"/>
        <v>28</v>
      </c>
      <c r="CZ26" s="95">
        <v>0</v>
      </c>
      <c r="DA26" s="95">
        <v>10</v>
      </c>
      <c r="DB26" s="95">
        <v>18</v>
      </c>
      <c r="DC26" s="95">
        <v>3</v>
      </c>
      <c r="DD26" s="95">
        <v>1</v>
      </c>
      <c r="DE26" s="95">
        <v>0</v>
      </c>
      <c r="DF26" s="95">
        <v>3</v>
      </c>
      <c r="DG26" s="95">
        <v>5</v>
      </c>
      <c r="DH26" s="95">
        <v>5</v>
      </c>
      <c r="DI26" s="95">
        <v>5</v>
      </c>
      <c r="DJ26" s="85"/>
      <c r="DK26" s="95">
        <v>52</v>
      </c>
      <c r="DL26" s="50">
        <f t="shared" si="52"/>
        <v>51</v>
      </c>
      <c r="DM26" s="95">
        <v>1</v>
      </c>
      <c r="DN26">
        <v>18</v>
      </c>
      <c r="DO26" s="95">
        <v>34</v>
      </c>
      <c r="DP26" s="95">
        <v>2</v>
      </c>
      <c r="DQ26" s="95">
        <v>1</v>
      </c>
      <c r="DR26" s="95">
        <v>5</v>
      </c>
      <c r="DS26" s="95">
        <v>3</v>
      </c>
      <c r="DT26" s="95">
        <v>7</v>
      </c>
      <c r="DU26" s="95">
        <v>12</v>
      </c>
      <c r="DV26" s="95">
        <v>5</v>
      </c>
      <c r="DW26" s="85"/>
      <c r="DX26" s="22">
        <f>Datos!G27</f>
        <v>2951</v>
      </c>
      <c r="DY26" s="22">
        <f>Datos!L27</f>
        <v>1518</v>
      </c>
      <c r="DZ26" s="22">
        <f>Datos!O27</f>
        <v>1276</v>
      </c>
      <c r="EA26" s="22">
        <f t="shared" si="49"/>
        <v>837</v>
      </c>
      <c r="EB26" s="96">
        <f t="shared" si="1"/>
        <v>0.12639783124364623</v>
      </c>
      <c r="EC26" s="96">
        <f t="shared" si="2"/>
        <v>0.13215859030837004</v>
      </c>
      <c r="ED26" s="96">
        <f t="shared" si="14"/>
        <v>0.28363266689257877</v>
      </c>
      <c r="EE26" s="96">
        <f t="shared" si="3"/>
        <v>1.7621145374449341E-2</v>
      </c>
      <c r="EF26" s="96">
        <f t="shared" si="4"/>
        <v>9.4883090477804136E-3</v>
      </c>
      <c r="EG26" s="95">
        <v>1</v>
      </c>
      <c r="EH26" s="50">
        <f t="shared" si="53"/>
        <v>1</v>
      </c>
      <c r="EI26" s="95">
        <v>0</v>
      </c>
      <c r="EJ26">
        <v>1</v>
      </c>
      <c r="EK26" s="95">
        <v>0</v>
      </c>
      <c r="EL26" s="85"/>
      <c r="EM26" s="95">
        <v>6</v>
      </c>
      <c r="EN26" s="50">
        <f t="shared" si="54"/>
        <v>6</v>
      </c>
      <c r="EO26" s="95">
        <v>0</v>
      </c>
      <c r="EP26" s="95">
        <v>3</v>
      </c>
      <c r="EQ26" s="95">
        <v>3</v>
      </c>
      <c r="ER26" s="85"/>
      <c r="ES26" s="157">
        <f>Datos!AZ27/Datos!G27</f>
        <v>5.1846831582514401E-2</v>
      </c>
      <c r="ET26" s="157">
        <f t="shared" si="5"/>
        <v>7.8617417824466282E-2</v>
      </c>
      <c r="EU26" s="157">
        <f t="shared" si="6"/>
        <v>7.1162317858353098E-3</v>
      </c>
      <c r="EV26" s="157">
        <f t="shared" si="42"/>
        <v>3.3886818027787193E-4</v>
      </c>
      <c r="EW26" s="157">
        <f t="shared" si="43"/>
        <v>2.0332090816672314E-3</v>
      </c>
      <c r="EX26" s="157">
        <f t="shared" si="9"/>
        <v>3.3886818027787193E-4</v>
      </c>
      <c r="EY26" s="157">
        <f t="shared" si="10"/>
        <v>2.4737377160284648E-2</v>
      </c>
      <c r="EZ26" s="125">
        <f t="shared" si="11"/>
        <v>0.13215859030837004</v>
      </c>
      <c r="FA26" s="93">
        <f t="shared" si="24"/>
        <v>837</v>
      </c>
      <c r="FB26" s="93">
        <f t="shared" si="25"/>
        <v>814</v>
      </c>
      <c r="FC26" s="93">
        <f t="shared" si="26"/>
        <v>23</v>
      </c>
      <c r="FD26" s="93">
        <f t="shared" si="27"/>
        <v>332</v>
      </c>
      <c r="FE26" s="93">
        <f t="shared" si="28"/>
        <v>505</v>
      </c>
      <c r="FF26" s="93">
        <f t="shared" si="29"/>
        <v>102</v>
      </c>
      <c r="FG26" s="93">
        <f t="shared" si="30"/>
        <v>45</v>
      </c>
      <c r="FH26" s="93">
        <f t="shared" si="31"/>
        <v>85</v>
      </c>
      <c r="FI26" s="93">
        <f t="shared" si="32"/>
        <v>139</v>
      </c>
      <c r="FJ26" s="93">
        <f t="shared" si="33"/>
        <v>264</v>
      </c>
      <c r="FK26" s="93">
        <f t="shared" si="34"/>
        <v>155</v>
      </c>
      <c r="FL26" s="93">
        <f t="shared" si="35"/>
        <v>64</v>
      </c>
      <c r="FM26" s="85"/>
      <c r="FN26" s="22">
        <f>Datos!G27</f>
        <v>2951</v>
      </c>
      <c r="FO26" s="549">
        <f t="shared" si="15"/>
        <v>0.28363266689257877</v>
      </c>
      <c r="FP26" s="550">
        <f t="shared" si="16"/>
        <v>1.7621145374449341E-2</v>
      </c>
      <c r="FQ26" s="550">
        <f t="shared" si="17"/>
        <v>9.4883090477804136E-3</v>
      </c>
      <c r="FR26" s="550">
        <f t="shared" si="36"/>
        <v>0.12639783124364623</v>
      </c>
      <c r="FS26" s="550">
        <f t="shared" si="13"/>
        <v>0.13215859030837004</v>
      </c>
    </row>
    <row r="27" spans="1:175" ht="13.5" x14ac:dyDescent="0.3">
      <c r="A27" s="3">
        <v>25</v>
      </c>
      <c r="B27" s="1" t="s">
        <v>220</v>
      </c>
      <c r="C27">
        <v>875</v>
      </c>
      <c r="E27">
        <v>374</v>
      </c>
      <c r="F27">
        <v>501</v>
      </c>
      <c r="G27">
        <v>426</v>
      </c>
      <c r="H27">
        <v>461</v>
      </c>
      <c r="I27">
        <v>850</v>
      </c>
      <c r="J27" s="85">
        <v>27</v>
      </c>
      <c r="K27" s="95">
        <v>389</v>
      </c>
      <c r="L27">
        <v>385</v>
      </c>
      <c r="M27" s="95">
        <v>4</v>
      </c>
      <c r="N27" s="95">
        <v>137</v>
      </c>
      <c r="O27" s="95">
        <v>252</v>
      </c>
      <c r="P27" s="93">
        <v>11</v>
      </c>
      <c r="Q27" s="95">
        <v>11</v>
      </c>
      <c r="R27" s="95">
        <v>33</v>
      </c>
      <c r="S27" s="95">
        <v>56</v>
      </c>
      <c r="T27" s="95">
        <v>146</v>
      </c>
      <c r="U27" s="95">
        <v>97</v>
      </c>
      <c r="V27" s="95">
        <v>31</v>
      </c>
      <c r="W27" s="85"/>
      <c r="X27" s="95">
        <v>0</v>
      </c>
      <c r="Y27">
        <f t="shared" si="44"/>
        <v>0</v>
      </c>
      <c r="Z27" s="95">
        <v>0</v>
      </c>
      <c r="AA27" s="95">
        <v>0</v>
      </c>
      <c r="AB27" s="95">
        <v>0</v>
      </c>
      <c r="AC27" s="95">
        <v>0</v>
      </c>
      <c r="AD27" s="95">
        <v>0</v>
      </c>
      <c r="AE27" s="95">
        <v>0</v>
      </c>
      <c r="AF27" s="95">
        <v>0</v>
      </c>
      <c r="AG27" s="95">
        <v>0</v>
      </c>
      <c r="AH27" s="95">
        <v>0</v>
      </c>
      <c r="AI27" s="95">
        <v>0</v>
      </c>
      <c r="AJ27" s="85"/>
      <c r="AK27" s="95">
        <v>416</v>
      </c>
      <c r="AL27">
        <v>406</v>
      </c>
      <c r="AM27" s="95">
        <v>10</v>
      </c>
      <c r="AN27" s="95">
        <v>175</v>
      </c>
      <c r="AO27" s="95">
        <v>241</v>
      </c>
      <c r="AP27" s="95">
        <v>97</v>
      </c>
      <c r="AQ27" s="95">
        <v>16</v>
      </c>
      <c r="AR27" s="95">
        <v>36</v>
      </c>
      <c r="AS27" s="95">
        <v>52</v>
      </c>
      <c r="AT27" s="95">
        <v>121</v>
      </c>
      <c r="AU27" s="95">
        <v>65</v>
      </c>
      <c r="AV27" s="95">
        <v>25</v>
      </c>
      <c r="AW27" s="85"/>
      <c r="AX27" s="95">
        <v>33</v>
      </c>
      <c r="AY27" s="50">
        <v>33</v>
      </c>
      <c r="AZ27" s="95">
        <v>0</v>
      </c>
      <c r="BA27" s="95">
        <v>13</v>
      </c>
      <c r="BB27" s="95">
        <v>20</v>
      </c>
      <c r="BC27" s="95">
        <v>5</v>
      </c>
      <c r="BD27" s="95">
        <v>0</v>
      </c>
      <c r="BE27" s="95">
        <v>6</v>
      </c>
      <c r="BF27" s="95">
        <v>5</v>
      </c>
      <c r="BG27" s="95">
        <v>10</v>
      </c>
      <c r="BH27" s="95">
        <v>7</v>
      </c>
      <c r="BI27" s="95">
        <v>0</v>
      </c>
      <c r="BJ27" s="85"/>
      <c r="BK27" s="95">
        <v>143</v>
      </c>
      <c r="BL27" s="95">
        <v>134</v>
      </c>
      <c r="BM27" s="95">
        <v>9</v>
      </c>
      <c r="BN27" s="95">
        <v>78</v>
      </c>
      <c r="BO27" s="95">
        <v>65</v>
      </c>
      <c r="BP27" s="95">
        <v>58</v>
      </c>
      <c r="BQ27" s="95">
        <v>13</v>
      </c>
      <c r="BR27" s="95">
        <v>16</v>
      </c>
      <c r="BS27" s="95">
        <v>17</v>
      </c>
      <c r="BT27" s="95">
        <v>23</v>
      </c>
      <c r="BU27" s="95">
        <v>12</v>
      </c>
      <c r="BV27" s="95">
        <v>2</v>
      </c>
      <c r="BW27" s="85"/>
      <c r="BX27" s="95">
        <v>1</v>
      </c>
      <c r="BY27">
        <f t="shared" si="48"/>
        <v>1</v>
      </c>
      <c r="BZ27" s="95">
        <v>0</v>
      </c>
      <c r="CA27" s="95">
        <v>1</v>
      </c>
      <c r="CB27" s="95">
        <v>0</v>
      </c>
      <c r="CC27" s="95">
        <v>0</v>
      </c>
      <c r="CD27" s="95">
        <v>0</v>
      </c>
      <c r="CE27" s="95">
        <v>0</v>
      </c>
      <c r="CF27" s="95">
        <v>1</v>
      </c>
      <c r="CG27" s="95">
        <v>0</v>
      </c>
      <c r="CH27" s="95">
        <v>0</v>
      </c>
      <c r="CI27" s="95">
        <v>0</v>
      </c>
      <c r="CJ27" s="85"/>
      <c r="CK27" s="95">
        <v>18</v>
      </c>
      <c r="CL27" s="50">
        <v>18</v>
      </c>
      <c r="CM27" s="95">
        <v>0</v>
      </c>
      <c r="CN27" s="95">
        <v>5</v>
      </c>
      <c r="CO27" s="95">
        <v>13</v>
      </c>
      <c r="CP27" s="95">
        <v>0</v>
      </c>
      <c r="CQ27" s="95">
        <v>0</v>
      </c>
      <c r="CR27" s="95">
        <v>4</v>
      </c>
      <c r="CS27" s="95">
        <v>2</v>
      </c>
      <c r="CT27" s="95">
        <v>8</v>
      </c>
      <c r="CU27" s="95">
        <v>4</v>
      </c>
      <c r="CV27" s="95">
        <v>0</v>
      </c>
      <c r="CW27" s="85"/>
      <c r="CX27" s="95">
        <v>30</v>
      </c>
      <c r="CY27" s="93">
        <v>29</v>
      </c>
      <c r="CZ27" s="95">
        <v>1</v>
      </c>
      <c r="DA27" s="95">
        <v>10</v>
      </c>
      <c r="DB27" s="95">
        <v>20</v>
      </c>
      <c r="DC27" s="95">
        <v>4</v>
      </c>
      <c r="DD27" s="95">
        <v>2</v>
      </c>
      <c r="DE27" s="95">
        <v>4</v>
      </c>
      <c r="DF27" s="95">
        <v>1</v>
      </c>
      <c r="DG27" s="95">
        <v>7</v>
      </c>
      <c r="DH27" s="95">
        <v>8</v>
      </c>
      <c r="DI27" s="95">
        <v>4</v>
      </c>
      <c r="DJ27" s="85"/>
      <c r="DK27" s="95">
        <v>64</v>
      </c>
      <c r="DL27" s="50">
        <f t="shared" si="52"/>
        <v>64</v>
      </c>
      <c r="DM27" s="95">
        <v>0</v>
      </c>
      <c r="DN27">
        <v>20</v>
      </c>
      <c r="DO27" s="95">
        <v>44</v>
      </c>
      <c r="DP27" s="95">
        <v>0</v>
      </c>
      <c r="DQ27" s="95">
        <v>1</v>
      </c>
      <c r="DR27" s="95">
        <v>4</v>
      </c>
      <c r="DS27" s="95">
        <v>7</v>
      </c>
      <c r="DT27" s="95">
        <v>20</v>
      </c>
      <c r="DU27" s="95">
        <v>22</v>
      </c>
      <c r="DV27" s="95">
        <v>9</v>
      </c>
      <c r="DW27" s="85"/>
      <c r="DX27" s="22">
        <f>Datos!G28</f>
        <v>2528</v>
      </c>
      <c r="DY27" s="22">
        <f>Datos!L28</f>
        <v>1360</v>
      </c>
      <c r="DZ27" s="22">
        <f>Datos!O28</f>
        <v>1099</v>
      </c>
      <c r="EA27" s="22">
        <f t="shared" si="49"/>
        <v>838</v>
      </c>
      <c r="EB27" s="96">
        <f t="shared" si="1"/>
        <v>0.153876582278481</v>
      </c>
      <c r="EC27" s="96">
        <f t="shared" si="2"/>
        <v>0.16455696202531644</v>
      </c>
      <c r="ED27" s="96">
        <f>EA27/DX27</f>
        <v>0.33148734177215189</v>
      </c>
      <c r="EE27" s="96">
        <f>DK27/DX27</f>
        <v>2.5316455696202531E-2</v>
      </c>
      <c r="EF27" s="96">
        <f>CX27/DX27</f>
        <v>1.1867088607594937E-2</v>
      </c>
      <c r="EG27" s="95">
        <v>1</v>
      </c>
      <c r="EH27" s="50">
        <f>EG27-EI27</f>
        <v>1</v>
      </c>
      <c r="EI27" s="95">
        <v>0</v>
      </c>
      <c r="EJ27">
        <v>1</v>
      </c>
      <c r="EK27" s="95">
        <v>0</v>
      </c>
      <c r="EL27" s="85"/>
      <c r="EM27" s="95">
        <v>0</v>
      </c>
      <c r="EN27" s="50">
        <f t="shared" si="54"/>
        <v>0</v>
      </c>
      <c r="EO27" s="95">
        <v>0</v>
      </c>
      <c r="EP27" s="95">
        <v>0</v>
      </c>
      <c r="EQ27" s="95">
        <v>0</v>
      </c>
      <c r="ER27" s="85"/>
      <c r="ES27" s="157">
        <f>Datos!AZ28/Datos!G28</f>
        <v>3.7579113924050632E-2</v>
      </c>
      <c r="ET27" s="157">
        <f t="shared" si="5"/>
        <v>5.6566455696202535E-2</v>
      </c>
      <c r="EU27" s="157">
        <f t="shared" si="6"/>
        <v>7.1202531645569618E-3</v>
      </c>
      <c r="EV27" s="157">
        <f t="shared" si="42"/>
        <v>3.9556962025316455E-4</v>
      </c>
      <c r="EW27" s="157">
        <f t="shared" si="43"/>
        <v>0</v>
      </c>
      <c r="EX27" s="157">
        <f t="shared" si="9"/>
        <v>0</v>
      </c>
      <c r="EY27" s="157">
        <f t="shared" si="10"/>
        <v>1.3053797468354431E-2</v>
      </c>
      <c r="EZ27" s="125">
        <f t="shared" si="11"/>
        <v>0.16455696202531644</v>
      </c>
      <c r="FA27" s="93">
        <f t="shared" si="24"/>
        <v>838</v>
      </c>
      <c r="FB27" s="93">
        <f t="shared" si="25"/>
        <v>824</v>
      </c>
      <c r="FC27" s="93">
        <f t="shared" si="26"/>
        <v>14</v>
      </c>
      <c r="FD27" s="93">
        <f t="shared" si="27"/>
        <v>325</v>
      </c>
      <c r="FE27" s="93">
        <f t="shared" si="28"/>
        <v>513</v>
      </c>
      <c r="FF27" s="93">
        <f t="shared" si="29"/>
        <v>113</v>
      </c>
      <c r="FG27" s="93">
        <f t="shared" si="30"/>
        <v>27</v>
      </c>
      <c r="FH27" s="93">
        <f t="shared" si="31"/>
        <v>75</v>
      </c>
      <c r="FI27" s="93">
        <f t="shared" si="32"/>
        <v>113</v>
      </c>
      <c r="FJ27" s="93">
        <f t="shared" si="33"/>
        <v>277</v>
      </c>
      <c r="FK27" s="93">
        <f t="shared" si="34"/>
        <v>169</v>
      </c>
      <c r="FL27" s="93">
        <f t="shared" si="35"/>
        <v>56</v>
      </c>
      <c r="FM27" s="85"/>
      <c r="FN27" s="22">
        <f>Datos!G28</f>
        <v>2528</v>
      </c>
      <c r="FO27" s="549">
        <f t="shared" si="15"/>
        <v>0.33148734177215189</v>
      </c>
      <c r="FP27" s="550">
        <f t="shared" si="16"/>
        <v>2.5316455696202531E-2</v>
      </c>
      <c r="FQ27" s="550">
        <f t="shared" si="17"/>
        <v>1.1867088607594937E-2</v>
      </c>
      <c r="FR27" s="550">
        <f t="shared" si="36"/>
        <v>0.153876582278481</v>
      </c>
      <c r="FS27" s="550">
        <f t="shared" si="13"/>
        <v>0.16455696202531644</v>
      </c>
    </row>
    <row r="28" spans="1:175" ht="13.5" x14ac:dyDescent="0.3">
      <c r="A28" s="586">
        <v>26</v>
      </c>
      <c r="B28" s="1" t="s">
        <v>881</v>
      </c>
      <c r="C28">
        <v>1169</v>
      </c>
      <c r="D28" s="660">
        <v>37.270000000000003</v>
      </c>
      <c r="E28">
        <v>410</v>
      </c>
      <c r="F28">
        <v>638</v>
      </c>
      <c r="G28">
        <v>536</v>
      </c>
      <c r="H28">
        <v>529</v>
      </c>
      <c r="I28">
        <v>1003</v>
      </c>
      <c r="J28" s="85">
        <v>51</v>
      </c>
      <c r="K28" s="95">
        <v>409</v>
      </c>
      <c r="L28" s="95">
        <v>406</v>
      </c>
      <c r="M28" s="95">
        <v>3</v>
      </c>
      <c r="N28" s="95">
        <v>123</v>
      </c>
      <c r="O28" s="95">
        <v>286</v>
      </c>
      <c r="P28" s="95">
        <v>10</v>
      </c>
      <c r="Q28" s="95">
        <v>13</v>
      </c>
      <c r="R28" s="95">
        <v>42</v>
      </c>
      <c r="S28" s="95">
        <v>62</v>
      </c>
      <c r="T28" s="95">
        <v>129</v>
      </c>
      <c r="U28" s="95">
        <v>108</v>
      </c>
      <c r="V28" s="95">
        <v>45</v>
      </c>
      <c r="W28" s="85">
        <v>44</v>
      </c>
      <c r="X28" s="95">
        <v>4</v>
      </c>
      <c r="Y28">
        <v>4</v>
      </c>
      <c r="Z28" s="95">
        <v>0</v>
      </c>
      <c r="AA28" s="95">
        <v>4</v>
      </c>
      <c r="AB28" s="95">
        <v>0</v>
      </c>
      <c r="AC28" s="95">
        <v>0</v>
      </c>
      <c r="AD28" s="95">
        <v>0</v>
      </c>
      <c r="AE28" s="95">
        <v>0</v>
      </c>
      <c r="AF28" s="95">
        <v>0</v>
      </c>
      <c r="AG28" s="95">
        <v>1</v>
      </c>
      <c r="AH28" s="95">
        <v>3</v>
      </c>
      <c r="AI28" s="95">
        <v>0</v>
      </c>
      <c r="AJ28" s="85">
        <v>51</v>
      </c>
      <c r="AK28" s="95">
        <v>420</v>
      </c>
      <c r="AL28" s="95">
        <v>397</v>
      </c>
      <c r="AM28" s="95">
        <v>23</v>
      </c>
      <c r="AN28" s="95">
        <v>163</v>
      </c>
      <c r="AO28" s="95">
        <v>257</v>
      </c>
      <c r="AP28" s="95">
        <v>74</v>
      </c>
      <c r="AQ28" s="95">
        <v>21</v>
      </c>
      <c r="AR28" s="95">
        <v>51</v>
      </c>
      <c r="AS28" s="95">
        <v>60</v>
      </c>
      <c r="AT28" s="95">
        <v>98</v>
      </c>
      <c r="AU28" s="95">
        <v>93</v>
      </c>
      <c r="AV28" s="95">
        <v>23</v>
      </c>
      <c r="AW28" s="85">
        <v>36.5</v>
      </c>
      <c r="AX28" s="95">
        <v>11</v>
      </c>
      <c r="AY28" s="95">
        <v>11</v>
      </c>
      <c r="AZ28" s="95">
        <v>0</v>
      </c>
      <c r="BA28" s="95">
        <v>7</v>
      </c>
      <c r="BB28" s="95">
        <v>4</v>
      </c>
      <c r="BC28" s="95">
        <v>1</v>
      </c>
      <c r="BD28" s="95">
        <v>0</v>
      </c>
      <c r="BE28" s="95">
        <v>2</v>
      </c>
      <c r="BF28" s="95">
        <v>3</v>
      </c>
      <c r="BG28" s="95">
        <v>3</v>
      </c>
      <c r="BH28" s="95">
        <v>0</v>
      </c>
      <c r="BI28" s="95">
        <v>2</v>
      </c>
      <c r="BJ28" s="85">
        <v>38.6</v>
      </c>
      <c r="BK28" s="95">
        <v>267</v>
      </c>
      <c r="BL28" s="95">
        <v>178</v>
      </c>
      <c r="BM28" s="95">
        <v>7</v>
      </c>
      <c r="BN28" s="95">
        <v>126</v>
      </c>
      <c r="BO28" s="95">
        <v>141</v>
      </c>
      <c r="BP28" s="95">
        <v>96</v>
      </c>
      <c r="BQ28" s="95">
        <v>9</v>
      </c>
      <c r="BR28" s="95">
        <v>39</v>
      </c>
      <c r="BS28" s="95">
        <v>27</v>
      </c>
      <c r="BT28" s="95">
        <v>46</v>
      </c>
      <c r="BU28" s="95">
        <v>30</v>
      </c>
      <c r="BV28" s="95">
        <v>20</v>
      </c>
      <c r="BW28" s="85">
        <v>30.9</v>
      </c>
      <c r="BX28" s="95">
        <v>0</v>
      </c>
      <c r="BY28" s="95">
        <v>0</v>
      </c>
      <c r="BZ28" s="95">
        <v>0</v>
      </c>
      <c r="CA28" s="95">
        <v>0</v>
      </c>
      <c r="CB28" s="95">
        <v>0</v>
      </c>
      <c r="CC28" s="95">
        <v>0</v>
      </c>
      <c r="CD28" s="95">
        <v>0</v>
      </c>
      <c r="CE28" s="95">
        <v>0</v>
      </c>
      <c r="CF28" s="95">
        <v>0</v>
      </c>
      <c r="CG28" s="95">
        <v>0</v>
      </c>
      <c r="CH28" s="95">
        <v>0</v>
      </c>
      <c r="CI28" s="95">
        <v>0</v>
      </c>
      <c r="CJ28" s="85"/>
      <c r="CK28" s="587">
        <v>19</v>
      </c>
      <c r="CL28" s="588">
        <v>19</v>
      </c>
      <c r="CM28" s="587">
        <v>0</v>
      </c>
      <c r="CN28" s="587">
        <v>5</v>
      </c>
      <c r="CO28" s="587">
        <v>14</v>
      </c>
      <c r="CP28" s="587">
        <v>0</v>
      </c>
      <c r="CQ28" s="587">
        <v>1</v>
      </c>
      <c r="CR28" s="587">
        <v>0</v>
      </c>
      <c r="CS28" s="587">
        <v>5</v>
      </c>
      <c r="CT28" s="587">
        <v>7</v>
      </c>
      <c r="CU28" s="587">
        <v>4</v>
      </c>
      <c r="CV28" s="587">
        <v>2</v>
      </c>
      <c r="CW28" s="85">
        <v>44.58</v>
      </c>
      <c r="CX28" s="587">
        <v>28</v>
      </c>
      <c r="CY28" s="587">
        <v>27</v>
      </c>
      <c r="CZ28" s="587">
        <v>1</v>
      </c>
      <c r="DA28" s="95">
        <v>10</v>
      </c>
      <c r="DB28" s="95">
        <v>18</v>
      </c>
      <c r="DC28" s="95">
        <v>5</v>
      </c>
      <c r="DD28" s="95">
        <v>1</v>
      </c>
      <c r="DE28" s="95">
        <v>3</v>
      </c>
      <c r="DF28" s="95">
        <v>1</v>
      </c>
      <c r="DG28" s="95">
        <v>4</v>
      </c>
      <c r="DH28" s="95">
        <v>13</v>
      </c>
      <c r="DI28" s="95">
        <v>1</v>
      </c>
      <c r="DJ28" s="85">
        <v>39.82</v>
      </c>
      <c r="DK28" s="95">
        <v>99</v>
      </c>
      <c r="DL28" s="95">
        <v>98</v>
      </c>
      <c r="DM28" s="95">
        <v>1</v>
      </c>
      <c r="DN28">
        <v>28</v>
      </c>
      <c r="DO28" s="95">
        <v>71</v>
      </c>
      <c r="DP28" s="95">
        <v>1</v>
      </c>
      <c r="DQ28" s="95">
        <v>8</v>
      </c>
      <c r="DR28" s="95">
        <v>8</v>
      </c>
      <c r="DS28" s="95">
        <v>10</v>
      </c>
      <c r="DT28" s="95">
        <v>25</v>
      </c>
      <c r="DU28" s="95">
        <v>37</v>
      </c>
      <c r="DV28" s="95">
        <v>10</v>
      </c>
      <c r="DW28" s="85">
        <v>45.41</v>
      </c>
      <c r="DX28" s="22">
        <f>Datos!G29</f>
        <v>2555</v>
      </c>
      <c r="DY28" s="22">
        <f>Datos!L29</f>
        <v>1302</v>
      </c>
      <c r="DZ28" s="22">
        <f>Datos!O29</f>
        <v>1257</v>
      </c>
      <c r="EA28" s="22">
        <f t="shared" si="49"/>
        <v>844</v>
      </c>
      <c r="EB28" s="96">
        <f t="shared" si="1"/>
        <v>0.16007827788649706</v>
      </c>
      <c r="EC28" s="96">
        <f t="shared" si="2"/>
        <v>0.16438356164383561</v>
      </c>
      <c r="ED28" s="96">
        <f>EA28/DX28</f>
        <v>0.33033268101761254</v>
      </c>
      <c r="EE28" s="96">
        <f>DK28/DX28</f>
        <v>3.874755381604697E-2</v>
      </c>
      <c r="EF28" s="96">
        <f>CX28/DX28</f>
        <v>1.0958904109589041E-2</v>
      </c>
      <c r="EG28" s="95">
        <v>1</v>
      </c>
      <c r="EH28" s="50">
        <v>0</v>
      </c>
      <c r="EI28" s="95">
        <v>1</v>
      </c>
      <c r="EJ28" s="95">
        <v>1</v>
      </c>
      <c r="EK28" s="95">
        <v>0</v>
      </c>
      <c r="EL28" s="85">
        <v>36.75</v>
      </c>
      <c r="EM28" s="587">
        <v>4</v>
      </c>
      <c r="EN28" s="588">
        <v>4</v>
      </c>
      <c r="EO28" s="587">
        <v>0</v>
      </c>
      <c r="EP28" s="587">
        <v>0</v>
      </c>
      <c r="EQ28" s="587">
        <v>4</v>
      </c>
      <c r="ER28" s="85">
        <v>24.8</v>
      </c>
      <c r="ES28" s="157">
        <f>Datos!AZ29/Datos!G29</f>
        <v>7.2798434442270063E-2</v>
      </c>
      <c r="ET28" s="157">
        <f t="shared" si="5"/>
        <v>0.10450097847358121</v>
      </c>
      <c r="EU28" s="157">
        <f t="shared" ref="EU28" si="55">CK28/DX28</f>
        <v>7.436399217221135E-3</v>
      </c>
      <c r="EV28" s="157">
        <f t="shared" ref="EV28:EV29" si="56">EG28/DX28</f>
        <v>3.9138943248532291E-4</v>
      </c>
      <c r="EW28" s="157">
        <f t="shared" ref="EW28:EW29" si="57">EM28/DX28</f>
        <v>1.5655577299412916E-3</v>
      </c>
      <c r="EX28" s="157">
        <f t="shared" si="9"/>
        <v>1.5655577299412916E-3</v>
      </c>
      <c r="EY28" s="157">
        <f t="shared" si="10"/>
        <v>4.3052837573385521E-3</v>
      </c>
      <c r="EZ28" s="125">
        <f t="shared" si="11"/>
        <v>0.16438356164383561</v>
      </c>
      <c r="FA28" s="95">
        <f t="shared" si="24"/>
        <v>844</v>
      </c>
      <c r="FB28" s="93">
        <f t="shared" si="25"/>
        <v>818</v>
      </c>
      <c r="FC28" s="95">
        <f t="shared" si="26"/>
        <v>26</v>
      </c>
      <c r="FD28" s="95">
        <f t="shared" si="27"/>
        <v>297</v>
      </c>
      <c r="FE28" s="95">
        <f t="shared" si="28"/>
        <v>547</v>
      </c>
      <c r="FF28" s="95">
        <f t="shared" si="29"/>
        <v>85</v>
      </c>
      <c r="FG28" s="95">
        <f t="shared" si="30"/>
        <v>34</v>
      </c>
      <c r="FH28" s="95">
        <f t="shared" si="31"/>
        <v>95</v>
      </c>
      <c r="FI28" s="95">
        <f t="shared" si="32"/>
        <v>125</v>
      </c>
      <c r="FJ28" s="95">
        <f t="shared" si="33"/>
        <v>231</v>
      </c>
      <c r="FK28" s="95">
        <f t="shared" si="34"/>
        <v>204</v>
      </c>
      <c r="FL28" s="95">
        <f t="shared" si="35"/>
        <v>70</v>
      </c>
      <c r="FM28" s="85"/>
      <c r="FN28" s="22">
        <f>Datos!G29</f>
        <v>2555</v>
      </c>
      <c r="FO28" s="549">
        <f t="shared" ref="FO28:FO29" si="58">FA28/FN28</f>
        <v>0.33033268101761254</v>
      </c>
      <c r="FP28" s="550">
        <f t="shared" ref="FP28:FP29" si="59">DK28/FN28</f>
        <v>3.874755381604697E-2</v>
      </c>
      <c r="FQ28" s="550">
        <f t="shared" ref="FQ28:FQ29" si="60">CX28/FN28</f>
        <v>1.0958904109589041E-2</v>
      </c>
      <c r="FR28" s="550">
        <f t="shared" si="36"/>
        <v>0.16007827788649706</v>
      </c>
      <c r="FS28" s="550">
        <f t="shared" si="13"/>
        <v>0.16438356164383561</v>
      </c>
    </row>
    <row r="29" spans="1:175" ht="13.5" x14ac:dyDescent="0.3">
      <c r="A29" s="648">
        <v>27</v>
      </c>
      <c r="B29" s="1" t="s">
        <v>928</v>
      </c>
      <c r="C29">
        <v>992</v>
      </c>
      <c r="D29" s="660">
        <v>37.64</v>
      </c>
      <c r="E29">
        <v>430</v>
      </c>
      <c r="F29">
        <v>562</v>
      </c>
      <c r="G29">
        <v>510</v>
      </c>
      <c r="H29">
        <v>513</v>
      </c>
      <c r="I29">
        <v>956</v>
      </c>
      <c r="J29" s="85">
        <v>41</v>
      </c>
      <c r="K29" s="95">
        <v>417</v>
      </c>
      <c r="L29" s="95">
        <v>413</v>
      </c>
      <c r="M29" s="95">
        <v>4</v>
      </c>
      <c r="N29" s="95">
        <v>148</v>
      </c>
      <c r="O29" s="95">
        <v>269</v>
      </c>
      <c r="P29" s="95">
        <v>12</v>
      </c>
      <c r="Q29" s="95">
        <v>18</v>
      </c>
      <c r="R29" s="95">
        <v>54</v>
      </c>
      <c r="S29" s="95">
        <v>62</v>
      </c>
      <c r="T29" s="95">
        <v>133</v>
      </c>
      <c r="U29" s="95">
        <v>96</v>
      </c>
      <c r="V29" s="95">
        <v>42</v>
      </c>
      <c r="W29" s="85">
        <v>42.63</v>
      </c>
      <c r="X29" s="95">
        <v>3</v>
      </c>
      <c r="Y29" s="95">
        <v>3</v>
      </c>
      <c r="Z29" s="95">
        <v>0</v>
      </c>
      <c r="AA29" s="95">
        <v>1</v>
      </c>
      <c r="AB29" s="95">
        <v>2</v>
      </c>
      <c r="AC29" s="95">
        <v>0</v>
      </c>
      <c r="AD29" s="95">
        <v>0</v>
      </c>
      <c r="AE29" s="95">
        <v>0</v>
      </c>
      <c r="AF29" s="95">
        <v>0</v>
      </c>
      <c r="AG29" s="95">
        <v>1</v>
      </c>
      <c r="AH29" s="95">
        <v>1</v>
      </c>
      <c r="AI29" s="95">
        <v>1</v>
      </c>
      <c r="AJ29" s="85">
        <v>54</v>
      </c>
      <c r="AK29" s="95">
        <v>208</v>
      </c>
      <c r="AL29" s="95">
        <v>199</v>
      </c>
      <c r="AM29" s="95">
        <v>9</v>
      </c>
      <c r="AN29" s="95">
        <v>103</v>
      </c>
      <c r="AO29" s="95">
        <v>103</v>
      </c>
      <c r="AP29" s="95">
        <v>49</v>
      </c>
      <c r="AQ29" s="95">
        <v>14</v>
      </c>
      <c r="AR29" s="95">
        <v>21</v>
      </c>
      <c r="AS29" s="95">
        <v>23</v>
      </c>
      <c r="AT29" s="95">
        <v>53</v>
      </c>
      <c r="AU29" s="95">
        <v>31</v>
      </c>
      <c r="AV29" s="95">
        <v>15</v>
      </c>
      <c r="AW29" s="85">
        <v>34.229999999999997</v>
      </c>
      <c r="AX29" s="95">
        <v>31</v>
      </c>
      <c r="AY29" s="95">
        <v>29</v>
      </c>
      <c r="AZ29" s="95">
        <v>2</v>
      </c>
      <c r="BA29" s="95">
        <v>10</v>
      </c>
      <c r="BB29" s="95">
        <v>21</v>
      </c>
      <c r="BC29" s="95">
        <v>7</v>
      </c>
      <c r="BD29" s="95">
        <v>2</v>
      </c>
      <c r="BE29" s="95">
        <v>4</v>
      </c>
      <c r="BF29" s="95">
        <v>5</v>
      </c>
      <c r="BG29" s="95">
        <v>8</v>
      </c>
      <c r="BH29" s="95">
        <v>3</v>
      </c>
      <c r="BI29" s="95">
        <v>2</v>
      </c>
      <c r="BJ29" s="85">
        <v>33.229999999999997</v>
      </c>
      <c r="BK29" s="95">
        <v>300</v>
      </c>
      <c r="BL29" s="95">
        <v>273</v>
      </c>
      <c r="BM29" s="95">
        <v>7</v>
      </c>
      <c r="BN29" s="95">
        <v>143</v>
      </c>
      <c r="BO29" s="95">
        <v>157</v>
      </c>
      <c r="BP29" s="95">
        <v>83</v>
      </c>
      <c r="BQ29" s="95">
        <v>20</v>
      </c>
      <c r="BR29" s="95">
        <v>30</v>
      </c>
      <c r="BS29" s="95">
        <v>28</v>
      </c>
      <c r="BT29" s="95">
        <v>75</v>
      </c>
      <c r="BU29" s="95">
        <v>46</v>
      </c>
      <c r="BV29" s="95">
        <v>18</v>
      </c>
      <c r="BW29" s="85">
        <v>33.08</v>
      </c>
      <c r="BX29" s="112">
        <v>1</v>
      </c>
      <c r="BY29" s="112">
        <v>1</v>
      </c>
      <c r="BZ29" s="112">
        <v>0</v>
      </c>
      <c r="CA29" s="112">
        <v>1</v>
      </c>
      <c r="CB29" s="112">
        <v>0</v>
      </c>
      <c r="CC29" s="112">
        <v>0</v>
      </c>
      <c r="CD29" s="112">
        <v>0</v>
      </c>
      <c r="CE29" s="112">
        <v>0</v>
      </c>
      <c r="CF29" s="112">
        <v>1</v>
      </c>
      <c r="CG29" s="112">
        <v>0</v>
      </c>
      <c r="CH29" s="112">
        <v>0</v>
      </c>
      <c r="CI29" s="112">
        <v>0</v>
      </c>
      <c r="CJ29" s="111">
        <v>34</v>
      </c>
      <c r="CK29" s="587">
        <v>15</v>
      </c>
      <c r="CL29" s="588">
        <v>15</v>
      </c>
      <c r="CM29" s="587">
        <v>0</v>
      </c>
      <c r="CN29" s="587">
        <v>10</v>
      </c>
      <c r="CO29" s="587">
        <v>5</v>
      </c>
      <c r="CP29" s="587">
        <v>1</v>
      </c>
      <c r="CQ29" s="587">
        <v>0</v>
      </c>
      <c r="CR29" s="587">
        <v>2</v>
      </c>
      <c r="CS29" s="587">
        <v>0</v>
      </c>
      <c r="CT29" s="587">
        <v>4</v>
      </c>
      <c r="CU29" s="587">
        <v>8</v>
      </c>
      <c r="CV29" s="587">
        <v>0</v>
      </c>
      <c r="CW29" s="85">
        <v>44.87</v>
      </c>
      <c r="CX29" s="587">
        <v>21</v>
      </c>
      <c r="CY29" s="587">
        <v>21</v>
      </c>
      <c r="CZ29" s="587">
        <v>0</v>
      </c>
      <c r="DA29" s="587">
        <v>3</v>
      </c>
      <c r="DB29" s="587">
        <v>18</v>
      </c>
      <c r="DC29" s="587">
        <v>4</v>
      </c>
      <c r="DD29" s="587">
        <v>0</v>
      </c>
      <c r="DE29" s="587">
        <v>0</v>
      </c>
      <c r="DF29" s="587">
        <v>4</v>
      </c>
      <c r="DG29" s="587">
        <v>2</v>
      </c>
      <c r="DH29" s="587">
        <v>6</v>
      </c>
      <c r="DI29" s="587">
        <v>5</v>
      </c>
      <c r="DJ29" s="85">
        <v>44.76</v>
      </c>
      <c r="DK29" s="587">
        <v>114</v>
      </c>
      <c r="DL29" s="587">
        <v>114</v>
      </c>
      <c r="DM29" s="587">
        <v>0</v>
      </c>
      <c r="DN29" s="95">
        <v>37</v>
      </c>
      <c r="DO29" s="95">
        <v>77</v>
      </c>
      <c r="DP29" s="95">
        <v>4</v>
      </c>
      <c r="DQ29" s="95">
        <v>3</v>
      </c>
      <c r="DR29" s="95">
        <v>11</v>
      </c>
      <c r="DS29" s="95">
        <v>12</v>
      </c>
      <c r="DT29" s="95">
        <v>30</v>
      </c>
      <c r="DU29" s="95">
        <v>28</v>
      </c>
      <c r="DV29" s="95">
        <v>26</v>
      </c>
      <c r="DW29" s="85">
        <v>46.71</v>
      </c>
      <c r="DX29" s="22">
        <f>Datos!G30</f>
        <v>2763</v>
      </c>
      <c r="DY29" s="22">
        <f>Datos!L30</f>
        <v>1487</v>
      </c>
      <c r="DZ29" s="22">
        <f>Datos!O30</f>
        <v>1211</v>
      </c>
      <c r="EA29" s="22">
        <f t="shared" si="49"/>
        <v>659</v>
      </c>
      <c r="EB29" s="96">
        <f t="shared" si="1"/>
        <v>0.15092290988056462</v>
      </c>
      <c r="EC29" s="96">
        <f t="shared" si="2"/>
        <v>7.5280492218602973E-2</v>
      </c>
      <c r="ED29" s="96">
        <f>EA29/DX29</f>
        <v>0.23850886717336228</v>
      </c>
      <c r="EE29" s="96">
        <f>DK29/DX29</f>
        <v>4.1259500542888163E-2</v>
      </c>
      <c r="EF29" s="96">
        <f>CX29/DX29</f>
        <v>7.6004343105320303E-3</v>
      </c>
      <c r="EG29" s="95">
        <v>1</v>
      </c>
      <c r="EH29" s="50">
        <v>1</v>
      </c>
      <c r="EI29" s="95">
        <v>0</v>
      </c>
      <c r="EJ29" s="95">
        <v>1</v>
      </c>
      <c r="EK29" s="95">
        <v>0</v>
      </c>
      <c r="EL29" s="85">
        <v>44</v>
      </c>
      <c r="EM29" s="587">
        <v>3</v>
      </c>
      <c r="EN29" s="588">
        <v>2</v>
      </c>
      <c r="EO29" s="587">
        <v>1</v>
      </c>
      <c r="EP29" s="587">
        <v>0</v>
      </c>
      <c r="EQ29" s="587">
        <v>3</v>
      </c>
      <c r="ER29" s="85">
        <v>33.67</v>
      </c>
      <c r="ES29" s="157">
        <f>Datos!AZ30/Datos!G30</f>
        <v>6.5870430691277598E-2</v>
      </c>
      <c r="ET29" s="157">
        <f t="shared" si="5"/>
        <v>0.10857763300760044</v>
      </c>
      <c r="EU29" s="157">
        <f t="shared" ref="EU29" si="61">CK29/DX29</f>
        <v>5.4288816503800215E-3</v>
      </c>
      <c r="EV29" s="157">
        <f t="shared" si="56"/>
        <v>3.6192544335866811E-4</v>
      </c>
      <c r="EW29" s="157">
        <f t="shared" si="57"/>
        <v>1.0857763300760044E-3</v>
      </c>
      <c r="EX29" s="157">
        <f t="shared" si="9"/>
        <v>1.0857763300760044E-3</v>
      </c>
      <c r="EY29" s="157">
        <f t="shared" si="10"/>
        <v>1.1219688744118711E-2</v>
      </c>
      <c r="EZ29" s="125">
        <f t="shared" si="11"/>
        <v>7.5280492218602973E-2</v>
      </c>
      <c r="FA29" s="95">
        <f t="shared" si="24"/>
        <v>659</v>
      </c>
      <c r="FB29" s="93">
        <f t="shared" si="25"/>
        <v>644</v>
      </c>
      <c r="FC29" s="95">
        <f t="shared" si="26"/>
        <v>15</v>
      </c>
      <c r="FD29" s="95">
        <f t="shared" si="27"/>
        <v>262</v>
      </c>
      <c r="FE29" s="95">
        <f t="shared" si="28"/>
        <v>395</v>
      </c>
      <c r="FF29" s="95">
        <f t="shared" si="29"/>
        <v>68</v>
      </c>
      <c r="FG29" s="95">
        <f t="shared" si="30"/>
        <v>34</v>
      </c>
      <c r="FH29" s="95">
        <f t="shared" si="31"/>
        <v>79</v>
      </c>
      <c r="FI29" s="95">
        <f t="shared" si="32"/>
        <v>90</v>
      </c>
      <c r="FJ29" s="95">
        <f t="shared" si="33"/>
        <v>195</v>
      </c>
      <c r="FK29" s="95">
        <f t="shared" si="34"/>
        <v>131</v>
      </c>
      <c r="FL29" s="95">
        <f t="shared" si="35"/>
        <v>60</v>
      </c>
      <c r="FM29" s="85"/>
      <c r="FN29" s="22">
        <f>Datos!G30</f>
        <v>2763</v>
      </c>
      <c r="FO29" s="549">
        <f t="shared" si="58"/>
        <v>0.23850886717336228</v>
      </c>
      <c r="FP29" s="550">
        <f t="shared" si="59"/>
        <v>4.1259500542888163E-2</v>
      </c>
      <c r="FQ29" s="550">
        <f t="shared" si="60"/>
        <v>7.6004343105320303E-3</v>
      </c>
      <c r="FR29" s="550">
        <f t="shared" si="36"/>
        <v>0.15092290988056462</v>
      </c>
      <c r="FS29" s="550">
        <f t="shared" si="13"/>
        <v>7.5280492218602973E-2</v>
      </c>
    </row>
    <row r="30" spans="1:175" ht="13.5" x14ac:dyDescent="0.3">
      <c r="A30" s="692">
        <v>28</v>
      </c>
      <c r="B30" s="1" t="s">
        <v>937</v>
      </c>
      <c r="C30">
        <v>983</v>
      </c>
      <c r="D30" s="660">
        <v>36.64</v>
      </c>
      <c r="E30">
        <v>397</v>
      </c>
      <c r="F30">
        <v>586</v>
      </c>
      <c r="G30">
        <v>515</v>
      </c>
      <c r="H30">
        <v>486</v>
      </c>
      <c r="I30">
        <v>889</v>
      </c>
      <c r="J30" s="85">
        <v>46</v>
      </c>
      <c r="K30" s="95">
        <v>395</v>
      </c>
      <c r="L30" s="95">
        <v>388</v>
      </c>
      <c r="M30" s="95">
        <v>7</v>
      </c>
      <c r="N30" s="95">
        <v>131</v>
      </c>
      <c r="O30" s="95">
        <v>264</v>
      </c>
      <c r="P30" s="95">
        <v>21</v>
      </c>
      <c r="Q30" s="95">
        <v>24</v>
      </c>
      <c r="R30" s="95">
        <v>56</v>
      </c>
      <c r="S30" s="95">
        <v>58</v>
      </c>
      <c r="T30" s="95">
        <v>109</v>
      </c>
      <c r="U30" s="95">
        <v>94</v>
      </c>
      <c r="V30" s="95">
        <v>33</v>
      </c>
      <c r="W30" s="85">
        <v>40.99</v>
      </c>
      <c r="X30" s="95">
        <v>5</v>
      </c>
      <c r="Y30" s="95">
        <v>5</v>
      </c>
      <c r="Z30" s="95">
        <v>0</v>
      </c>
      <c r="AA30" s="95">
        <v>1</v>
      </c>
      <c r="AB30" s="95">
        <v>4</v>
      </c>
      <c r="AC30" s="95">
        <v>0</v>
      </c>
      <c r="AD30" s="95">
        <v>0</v>
      </c>
      <c r="AE30" s="95">
        <v>0</v>
      </c>
      <c r="AF30" s="95">
        <v>1</v>
      </c>
      <c r="AG30" s="95">
        <v>2</v>
      </c>
      <c r="AH30" s="95">
        <v>2</v>
      </c>
      <c r="AI30" s="95">
        <v>0</v>
      </c>
      <c r="AJ30" s="85">
        <v>45.4</v>
      </c>
      <c r="AK30" s="95">
        <v>412</v>
      </c>
      <c r="AL30" s="95">
        <v>392</v>
      </c>
      <c r="AM30" s="95">
        <v>20</v>
      </c>
      <c r="AN30" s="95">
        <v>157</v>
      </c>
      <c r="AO30" s="95">
        <v>255</v>
      </c>
      <c r="AP30" s="95">
        <v>73</v>
      </c>
      <c r="AQ30" s="95">
        <v>22</v>
      </c>
      <c r="AR30" s="95">
        <v>59</v>
      </c>
      <c r="AS30" s="95">
        <v>56</v>
      </c>
      <c r="AT30" s="95">
        <v>94</v>
      </c>
      <c r="AU30" s="95">
        <v>77</v>
      </c>
      <c r="AV30" s="95">
        <v>31</v>
      </c>
      <c r="AW30" s="85">
        <v>36.26</v>
      </c>
      <c r="AX30" s="95">
        <v>26</v>
      </c>
      <c r="AY30" s="95">
        <v>25</v>
      </c>
      <c r="AZ30" s="95">
        <v>1</v>
      </c>
      <c r="BA30" s="95">
        <v>11</v>
      </c>
      <c r="BB30" s="95">
        <v>15</v>
      </c>
      <c r="BC30" s="95">
        <v>0</v>
      </c>
      <c r="BD30" s="95">
        <v>1</v>
      </c>
      <c r="BE30" s="95">
        <v>7</v>
      </c>
      <c r="BF30" s="95">
        <v>3</v>
      </c>
      <c r="BG30" s="95">
        <v>10</v>
      </c>
      <c r="BH30" s="95">
        <v>4</v>
      </c>
      <c r="BI30" s="95">
        <v>1</v>
      </c>
      <c r="BJ30" s="85">
        <v>39</v>
      </c>
      <c r="BK30" s="95">
        <v>174</v>
      </c>
      <c r="BL30" s="95">
        <v>158</v>
      </c>
      <c r="BM30" s="95">
        <v>16</v>
      </c>
      <c r="BN30" s="95">
        <v>80</v>
      </c>
      <c r="BO30" s="95">
        <v>94</v>
      </c>
      <c r="BP30" s="95">
        <v>48</v>
      </c>
      <c r="BQ30" s="95">
        <v>12</v>
      </c>
      <c r="BR30" s="95">
        <v>29</v>
      </c>
      <c r="BS30" s="95">
        <v>22</v>
      </c>
      <c r="BT30" s="95">
        <v>27</v>
      </c>
      <c r="BU30" s="95">
        <v>19</v>
      </c>
      <c r="BV30" s="95">
        <v>17</v>
      </c>
      <c r="BW30" s="85">
        <v>32.03</v>
      </c>
      <c r="BX30" s="112">
        <v>2</v>
      </c>
      <c r="BY30" s="112">
        <v>2</v>
      </c>
      <c r="BZ30" s="112">
        <v>0</v>
      </c>
      <c r="CA30" s="112">
        <v>0</v>
      </c>
      <c r="CB30" s="112">
        <v>2</v>
      </c>
      <c r="CC30" s="112">
        <v>0</v>
      </c>
      <c r="CD30" s="112">
        <v>0</v>
      </c>
      <c r="CE30" s="112">
        <v>0</v>
      </c>
      <c r="CF30" s="112">
        <v>1</v>
      </c>
      <c r="CG30" s="112">
        <v>1</v>
      </c>
      <c r="CH30" s="112">
        <v>0</v>
      </c>
      <c r="CI30" s="112">
        <v>0</v>
      </c>
      <c r="CJ30" s="111">
        <v>42</v>
      </c>
      <c r="CK30" s="587">
        <v>26</v>
      </c>
      <c r="CL30" s="588">
        <v>26</v>
      </c>
      <c r="CM30" s="587">
        <v>0</v>
      </c>
      <c r="CN30" s="587">
        <v>15</v>
      </c>
      <c r="CO30" s="587">
        <v>11</v>
      </c>
      <c r="CP30" s="587">
        <v>1</v>
      </c>
      <c r="CQ30" s="587">
        <v>1</v>
      </c>
      <c r="CR30" s="587">
        <v>1</v>
      </c>
      <c r="CS30" s="587">
        <v>1</v>
      </c>
      <c r="CT30" s="587">
        <v>6</v>
      </c>
      <c r="CU30" s="587">
        <v>13</v>
      </c>
      <c r="CV30" s="587">
        <v>3</v>
      </c>
      <c r="CW30" s="85">
        <v>47.77</v>
      </c>
      <c r="CX30" s="587">
        <v>24</v>
      </c>
      <c r="CY30" s="587">
        <v>23</v>
      </c>
      <c r="CZ30" s="587">
        <v>1</v>
      </c>
      <c r="DA30" s="587">
        <v>7</v>
      </c>
      <c r="DB30" s="587">
        <v>17</v>
      </c>
      <c r="DC30" s="587">
        <v>2</v>
      </c>
      <c r="DD30" s="587">
        <v>3</v>
      </c>
      <c r="DE30" s="587">
        <v>3</v>
      </c>
      <c r="DF30" s="587">
        <v>4</v>
      </c>
      <c r="DG30" s="587">
        <v>3</v>
      </c>
      <c r="DH30" s="587">
        <v>8</v>
      </c>
      <c r="DI30" s="587">
        <v>1</v>
      </c>
      <c r="DJ30" s="85">
        <v>37.83</v>
      </c>
      <c r="DK30" s="587">
        <v>76</v>
      </c>
      <c r="DL30" s="587">
        <v>76</v>
      </c>
      <c r="DM30" s="587">
        <v>0</v>
      </c>
      <c r="DN30" s="587">
        <v>16</v>
      </c>
      <c r="DO30" s="587">
        <v>60</v>
      </c>
      <c r="DP30" s="587">
        <v>3</v>
      </c>
      <c r="DQ30" s="587">
        <v>1</v>
      </c>
      <c r="DR30" s="587">
        <v>13</v>
      </c>
      <c r="DS30" s="587">
        <v>8</v>
      </c>
      <c r="DT30" s="587">
        <v>17</v>
      </c>
      <c r="DU30" s="587">
        <v>25</v>
      </c>
      <c r="DV30" s="587">
        <v>9</v>
      </c>
      <c r="DW30" s="85">
        <v>43.54</v>
      </c>
      <c r="DX30" s="22">
        <f>Datos!G31</f>
        <v>2688</v>
      </c>
      <c r="DY30" s="22">
        <f>Datos!L31</f>
        <v>1352</v>
      </c>
      <c r="DZ30" s="22">
        <f>Datos!O31</f>
        <v>1145</v>
      </c>
      <c r="EA30" s="22">
        <f t="shared" si="49"/>
        <v>838</v>
      </c>
      <c r="EB30" s="96">
        <f t="shared" si="1"/>
        <v>0.14694940476190477</v>
      </c>
      <c r="EC30" s="96">
        <f t="shared" ref="EC30" si="62">AK30/DX30</f>
        <v>0.15327380952380953</v>
      </c>
      <c r="ED30" s="96">
        <f>EA30/DX30</f>
        <v>0.31175595238095238</v>
      </c>
      <c r="EE30" s="96">
        <f>DK30/DX30</f>
        <v>2.8273809523809524E-2</v>
      </c>
      <c r="EF30" s="96">
        <f>CX30/DX30</f>
        <v>8.9285714285714281E-3</v>
      </c>
      <c r="EG30" s="95">
        <v>2</v>
      </c>
      <c r="EH30" s="50">
        <v>2</v>
      </c>
      <c r="EI30" s="95">
        <v>0</v>
      </c>
      <c r="EJ30" s="95">
        <v>1</v>
      </c>
      <c r="EK30" s="95">
        <v>1</v>
      </c>
      <c r="EL30" s="85">
        <v>36.5</v>
      </c>
      <c r="EM30" s="587">
        <v>3</v>
      </c>
      <c r="EN30" s="588">
        <v>3</v>
      </c>
      <c r="EO30" s="587">
        <v>0</v>
      </c>
      <c r="EP30" s="587">
        <v>0</v>
      </c>
      <c r="EQ30" s="587">
        <v>3</v>
      </c>
      <c r="ER30" s="85">
        <v>31.33</v>
      </c>
      <c r="ES30" s="157">
        <f>Datos!AZ31/Datos!G31</f>
        <v>5.617559523809524E-2</v>
      </c>
      <c r="ET30" s="157">
        <f t="shared" ref="ET30" si="63">BK30/DX30</f>
        <v>6.4732142857142863E-2</v>
      </c>
      <c r="EU30" s="157">
        <f t="shared" ref="EU30" si="64">CK30/DX30</f>
        <v>9.6726190476190479E-3</v>
      </c>
      <c r="EV30" s="157">
        <f t="shared" ref="EV30" si="65">EG30/DX30</f>
        <v>7.4404761904761901E-4</v>
      </c>
      <c r="EW30" s="157">
        <f t="shared" ref="EW30" si="66">EM30/DX30</f>
        <v>1.1160714285714285E-3</v>
      </c>
      <c r="EX30" s="157">
        <f t="shared" ref="EX30" si="67">X30/DX30</f>
        <v>1.8601190476190475E-3</v>
      </c>
      <c r="EY30" s="157">
        <f t="shared" ref="EY30" si="68">AX30/DX30</f>
        <v>9.6726190476190479E-3</v>
      </c>
      <c r="EZ30" s="125">
        <f t="shared" ref="EZ30" si="69">AK30/DX30</f>
        <v>0.15327380952380953</v>
      </c>
      <c r="FA30" s="95">
        <f t="shared" si="24"/>
        <v>838</v>
      </c>
      <c r="FB30" s="95">
        <f t="shared" si="25"/>
        <v>810</v>
      </c>
      <c r="FC30" s="95">
        <f t="shared" si="26"/>
        <v>28</v>
      </c>
      <c r="FD30" s="95">
        <f t="shared" si="27"/>
        <v>300</v>
      </c>
      <c r="FE30" s="95">
        <f t="shared" si="28"/>
        <v>538</v>
      </c>
      <c r="FF30" s="95">
        <f t="shared" si="29"/>
        <v>94</v>
      </c>
      <c r="FG30" s="95">
        <f t="shared" si="30"/>
        <v>47</v>
      </c>
      <c r="FH30" s="95">
        <f t="shared" si="31"/>
        <v>122</v>
      </c>
      <c r="FI30" s="95">
        <f t="shared" si="32"/>
        <v>118</v>
      </c>
      <c r="FJ30" s="95">
        <f t="shared" si="33"/>
        <v>215</v>
      </c>
      <c r="FK30" s="95">
        <f t="shared" si="34"/>
        <v>177</v>
      </c>
      <c r="FL30" s="95">
        <f t="shared" si="35"/>
        <v>65</v>
      </c>
      <c r="FM30" s="85"/>
      <c r="FN30" s="22">
        <f>Datos!G31</f>
        <v>2688</v>
      </c>
      <c r="FO30" s="549">
        <f t="shared" ref="FO30" si="70">FA30/FN30</f>
        <v>0.31175595238095238</v>
      </c>
      <c r="FP30" s="550">
        <f t="shared" ref="FP30" si="71">DK30/FN30</f>
        <v>2.8273809523809524E-2</v>
      </c>
      <c r="FQ30" s="550">
        <f t="shared" ref="FQ30" si="72">CX30/FN30</f>
        <v>8.9285714285714281E-3</v>
      </c>
      <c r="FR30" s="550">
        <f t="shared" ref="FR30" si="73">K30/FN30</f>
        <v>0.14694940476190477</v>
      </c>
      <c r="FS30" s="550">
        <f t="shared" ref="FS30" si="74">AK30/FN30</f>
        <v>0.15327380952380953</v>
      </c>
    </row>
    <row r="31" spans="1:175" s="664" customFormat="1" ht="13.5" x14ac:dyDescent="0.3">
      <c r="A31" s="662"/>
      <c r="B31" s="663" t="s">
        <v>882</v>
      </c>
      <c r="C31" s="664">
        <v>1003</v>
      </c>
      <c r="E31" s="664">
        <v>382</v>
      </c>
      <c r="F31" s="664">
        <v>621</v>
      </c>
      <c r="G31" s="664">
        <v>508</v>
      </c>
      <c r="H31" s="664">
        <v>512</v>
      </c>
      <c r="J31" s="665"/>
      <c r="K31" s="665"/>
      <c r="L31" s="664">
        <v>406</v>
      </c>
      <c r="M31" s="665"/>
      <c r="N31" s="665">
        <v>122</v>
      </c>
      <c r="O31" s="665">
        <v>283</v>
      </c>
      <c r="P31" s="665">
        <v>10</v>
      </c>
      <c r="Q31" s="665">
        <v>13</v>
      </c>
      <c r="R31" s="665">
        <v>41</v>
      </c>
      <c r="S31" s="665">
        <v>61</v>
      </c>
      <c r="T31" s="665">
        <v>128</v>
      </c>
      <c r="U31" s="665">
        <v>107</v>
      </c>
      <c r="V31" s="665">
        <v>45</v>
      </c>
      <c r="W31" s="665"/>
      <c r="X31" s="666">
        <v>4</v>
      </c>
      <c r="Y31" s="667">
        <v>4</v>
      </c>
      <c r="Z31" s="666">
        <v>0</v>
      </c>
      <c r="AA31" s="666">
        <v>4</v>
      </c>
      <c r="AB31" s="666">
        <v>0</v>
      </c>
      <c r="AC31" s="666">
        <v>0</v>
      </c>
      <c r="AD31" s="666">
        <v>0</v>
      </c>
      <c r="AE31" s="666">
        <v>0</v>
      </c>
      <c r="AF31" s="666">
        <v>0</v>
      </c>
      <c r="AG31" s="666">
        <v>1</v>
      </c>
      <c r="AH31" s="666">
        <v>3</v>
      </c>
      <c r="AI31" s="666">
        <v>0</v>
      </c>
      <c r="AJ31" s="665"/>
      <c r="AK31" s="665">
        <v>397</v>
      </c>
      <c r="AM31" s="665"/>
      <c r="AN31" s="665">
        <v>149</v>
      </c>
      <c r="AO31" s="665">
        <v>248</v>
      </c>
      <c r="AP31" s="665">
        <v>74</v>
      </c>
      <c r="AQ31" s="665">
        <v>20</v>
      </c>
      <c r="AR31" s="665">
        <v>41</v>
      </c>
      <c r="AS31" s="665">
        <v>51</v>
      </c>
      <c r="AT31" s="665">
        <v>96</v>
      </c>
      <c r="AU31" s="665">
        <v>92</v>
      </c>
      <c r="AV31" s="665">
        <v>23</v>
      </c>
      <c r="AW31" s="665"/>
      <c r="AX31" s="666">
        <v>11</v>
      </c>
      <c r="AY31" s="667"/>
      <c r="AZ31" s="666"/>
      <c r="BA31" s="666">
        <v>7</v>
      </c>
      <c r="BB31" s="666">
        <v>4</v>
      </c>
      <c r="BC31" s="666">
        <v>1</v>
      </c>
      <c r="BD31" s="666">
        <v>0</v>
      </c>
      <c r="BE31" s="666">
        <v>2</v>
      </c>
      <c r="BF31" s="666">
        <v>3</v>
      </c>
      <c r="BG31" s="666">
        <v>3</v>
      </c>
      <c r="BH31" s="666">
        <v>0</v>
      </c>
      <c r="BI31" s="666">
        <v>2</v>
      </c>
      <c r="BJ31" s="665"/>
      <c r="BK31" s="665">
        <v>249</v>
      </c>
      <c r="BL31" s="665"/>
      <c r="BM31" s="665"/>
      <c r="BN31" s="665">
        <v>116</v>
      </c>
      <c r="BO31" s="665">
        <v>133</v>
      </c>
      <c r="BP31" s="665">
        <v>90</v>
      </c>
      <c r="BQ31" s="665">
        <v>8</v>
      </c>
      <c r="BR31" s="665">
        <v>33</v>
      </c>
      <c r="BS31" s="665">
        <v>24</v>
      </c>
      <c r="BT31" s="665">
        <v>45</v>
      </c>
      <c r="BU31" s="665">
        <v>29</v>
      </c>
      <c r="BV31" s="665">
        <v>20</v>
      </c>
      <c r="BW31" s="665"/>
      <c r="BX31" s="666">
        <v>0</v>
      </c>
      <c r="BY31" s="665">
        <v>0</v>
      </c>
      <c r="BZ31" s="665">
        <v>0</v>
      </c>
      <c r="CA31" s="666">
        <v>0</v>
      </c>
      <c r="CB31" s="666">
        <v>0</v>
      </c>
      <c r="CC31" s="666">
        <v>0</v>
      </c>
      <c r="CD31" s="666">
        <v>0</v>
      </c>
      <c r="CE31" s="666">
        <v>0</v>
      </c>
      <c r="CF31" s="666">
        <v>0</v>
      </c>
      <c r="CG31" s="666">
        <v>0</v>
      </c>
      <c r="CH31" s="666">
        <v>0</v>
      </c>
      <c r="CI31" s="666">
        <v>0</v>
      </c>
      <c r="CJ31" s="665"/>
      <c r="CK31" s="665">
        <v>19</v>
      </c>
      <c r="CM31" s="665"/>
      <c r="CN31" s="665">
        <v>5</v>
      </c>
      <c r="CO31" s="665">
        <v>14</v>
      </c>
      <c r="CP31" s="665">
        <v>0</v>
      </c>
      <c r="CQ31" s="665">
        <v>1</v>
      </c>
      <c r="CR31" s="665">
        <v>0</v>
      </c>
      <c r="CS31" s="665">
        <v>5</v>
      </c>
      <c r="CT31" s="665">
        <v>7</v>
      </c>
      <c r="CU31" s="665">
        <v>4</v>
      </c>
      <c r="CV31" s="665">
        <v>2</v>
      </c>
      <c r="CW31" s="665"/>
      <c r="CX31" s="665">
        <v>27</v>
      </c>
      <c r="CY31" s="665"/>
      <c r="CZ31" s="665"/>
      <c r="DA31" s="665">
        <v>9</v>
      </c>
      <c r="DB31" s="665">
        <v>18</v>
      </c>
      <c r="DC31" s="665">
        <v>5</v>
      </c>
      <c r="DD31" s="665">
        <v>1</v>
      </c>
      <c r="DE31" s="665">
        <v>3</v>
      </c>
      <c r="DF31" s="665">
        <v>1</v>
      </c>
      <c r="DG31" s="665">
        <v>3</v>
      </c>
      <c r="DH31" s="665">
        <v>13</v>
      </c>
      <c r="DI31" s="665">
        <v>1</v>
      </c>
      <c r="DJ31" s="665"/>
      <c r="DK31" s="665">
        <v>98</v>
      </c>
      <c r="DM31" s="665"/>
      <c r="DN31" s="664">
        <v>28</v>
      </c>
      <c r="DO31" s="665">
        <v>70</v>
      </c>
      <c r="DP31" s="665">
        <v>1</v>
      </c>
      <c r="DQ31" s="665">
        <v>8</v>
      </c>
      <c r="DR31" s="665">
        <v>7</v>
      </c>
      <c r="DS31" s="665">
        <v>10</v>
      </c>
      <c r="DT31" s="665">
        <v>25</v>
      </c>
      <c r="DU31" s="665">
        <v>37</v>
      </c>
      <c r="DV31" s="665">
        <v>10</v>
      </c>
      <c r="DW31" s="665"/>
      <c r="DX31" s="668"/>
      <c r="DY31" s="668"/>
      <c r="DZ31" s="668"/>
      <c r="EA31" s="668"/>
      <c r="EB31" s="669"/>
      <c r="EC31" s="669"/>
      <c r="ED31" s="669"/>
      <c r="EE31" s="669"/>
      <c r="EF31" s="669"/>
      <c r="EG31" s="665">
        <v>0</v>
      </c>
      <c r="EH31" s="664">
        <v>0</v>
      </c>
      <c r="EI31" s="665">
        <v>0</v>
      </c>
      <c r="EJ31" s="664">
        <v>0</v>
      </c>
      <c r="EK31" s="665">
        <v>0</v>
      </c>
      <c r="EL31" s="665"/>
      <c r="EM31" s="665">
        <v>4</v>
      </c>
      <c r="EO31" s="665"/>
      <c r="EP31" s="665">
        <v>0</v>
      </c>
      <c r="EQ31" s="665">
        <v>4</v>
      </c>
      <c r="ER31" s="665"/>
      <c r="ES31" s="670"/>
      <c r="ET31" s="670"/>
      <c r="EU31" s="670"/>
      <c r="EV31" s="670"/>
      <c r="EW31" s="670"/>
      <c r="EX31" s="670"/>
      <c r="EY31" s="670"/>
      <c r="EZ31" s="670"/>
      <c r="FA31" s="665"/>
      <c r="FB31" s="665"/>
      <c r="FC31" s="665"/>
      <c r="FD31" s="665"/>
      <c r="FE31" s="665"/>
      <c r="FF31" s="665"/>
      <c r="FG31" s="665"/>
      <c r="FH31" s="665"/>
      <c r="FI31" s="665"/>
      <c r="FJ31" s="665"/>
      <c r="FK31" s="665"/>
      <c r="FL31" s="665"/>
      <c r="FM31" s="665"/>
      <c r="FN31" s="668"/>
      <c r="FO31" s="671"/>
      <c r="FP31" s="671"/>
      <c r="FQ31" s="671"/>
      <c r="FR31" s="671"/>
      <c r="FS31" s="671"/>
    </row>
    <row r="32" spans="1:175" s="49" customFormat="1" ht="13.5" x14ac:dyDescent="0.3">
      <c r="A32" s="3" t="s">
        <v>128</v>
      </c>
      <c r="B32" s="3"/>
      <c r="C32" s="106">
        <f t="shared" ref="C32:D32" si="75">SUM(C21:C30)</f>
        <v>9737</v>
      </c>
      <c r="D32" s="106">
        <f t="shared" si="75"/>
        <v>111.55</v>
      </c>
      <c r="E32" s="106">
        <f>SUM(E21:E30)</f>
        <v>4163</v>
      </c>
      <c r="F32" s="106">
        <f t="shared" ref="F32:BQ32" si="76">SUM(F21:F30)</f>
        <v>5453</v>
      </c>
      <c r="G32" s="106">
        <f t="shared" si="76"/>
        <v>4862</v>
      </c>
      <c r="H32" s="106">
        <f t="shared" si="76"/>
        <v>4951</v>
      </c>
      <c r="I32" s="106">
        <f t="shared" si="76"/>
        <v>9150</v>
      </c>
      <c r="J32" s="106">
        <f t="shared" si="76"/>
        <v>432</v>
      </c>
      <c r="K32" s="106">
        <f t="shared" si="76"/>
        <v>3607</v>
      </c>
      <c r="L32" s="106">
        <f t="shared" si="76"/>
        <v>3554</v>
      </c>
      <c r="M32" s="106">
        <f t="shared" si="76"/>
        <v>53</v>
      </c>
      <c r="N32" s="106">
        <f t="shared" si="76"/>
        <v>1353</v>
      </c>
      <c r="O32" s="106">
        <f t="shared" si="76"/>
        <v>2254</v>
      </c>
      <c r="P32" s="106">
        <f t="shared" si="76"/>
        <v>113</v>
      </c>
      <c r="Q32" s="106">
        <f t="shared" si="76"/>
        <v>159</v>
      </c>
      <c r="R32" s="106">
        <f t="shared" si="76"/>
        <v>362</v>
      </c>
      <c r="S32" s="106">
        <f t="shared" si="76"/>
        <v>608</v>
      </c>
      <c r="T32" s="106">
        <f t="shared" si="76"/>
        <v>1099</v>
      </c>
      <c r="U32" s="106">
        <f t="shared" si="76"/>
        <v>886</v>
      </c>
      <c r="V32" s="106">
        <f t="shared" si="76"/>
        <v>337</v>
      </c>
      <c r="W32" s="106">
        <f t="shared" si="76"/>
        <v>127.62</v>
      </c>
      <c r="X32" s="106">
        <f t="shared" si="76"/>
        <v>27</v>
      </c>
      <c r="Y32" s="106">
        <f t="shared" si="76"/>
        <v>24</v>
      </c>
      <c r="Z32" s="106">
        <f t="shared" si="76"/>
        <v>3</v>
      </c>
      <c r="AA32" s="106">
        <f t="shared" si="76"/>
        <v>17</v>
      </c>
      <c r="AB32" s="106">
        <f t="shared" si="76"/>
        <v>10</v>
      </c>
      <c r="AC32" s="106">
        <f t="shared" si="76"/>
        <v>0</v>
      </c>
      <c r="AD32" s="106">
        <f t="shared" si="76"/>
        <v>2</v>
      </c>
      <c r="AE32" s="106">
        <f t="shared" si="76"/>
        <v>2</v>
      </c>
      <c r="AF32" s="106">
        <f t="shared" si="76"/>
        <v>3</v>
      </c>
      <c r="AG32" s="106">
        <f t="shared" si="76"/>
        <v>8</v>
      </c>
      <c r="AH32" s="106">
        <f t="shared" si="76"/>
        <v>7</v>
      </c>
      <c r="AI32" s="106">
        <f t="shared" si="76"/>
        <v>2</v>
      </c>
      <c r="AJ32" s="106">
        <f t="shared" si="76"/>
        <v>150.4</v>
      </c>
      <c r="AK32" s="106">
        <f t="shared" si="76"/>
        <v>4017</v>
      </c>
      <c r="AL32" s="106">
        <f t="shared" si="76"/>
        <v>3838</v>
      </c>
      <c r="AM32" s="106">
        <f t="shared" si="76"/>
        <v>179</v>
      </c>
      <c r="AN32" s="106">
        <f t="shared" si="76"/>
        <v>1670</v>
      </c>
      <c r="AO32" s="106">
        <f t="shared" si="76"/>
        <v>2345</v>
      </c>
      <c r="AP32" s="106">
        <f t="shared" si="76"/>
        <v>646</v>
      </c>
      <c r="AQ32" s="106">
        <f t="shared" si="76"/>
        <v>216</v>
      </c>
      <c r="AR32" s="106">
        <f t="shared" si="76"/>
        <v>404</v>
      </c>
      <c r="AS32" s="106">
        <f t="shared" si="76"/>
        <v>599</v>
      </c>
      <c r="AT32" s="106">
        <f t="shared" si="76"/>
        <v>992</v>
      </c>
      <c r="AU32" s="106">
        <f t="shared" si="76"/>
        <v>735</v>
      </c>
      <c r="AV32" s="106">
        <f t="shared" si="76"/>
        <v>293</v>
      </c>
      <c r="AW32" s="106">
        <f t="shared" si="76"/>
        <v>106.98999999999998</v>
      </c>
      <c r="AX32" s="106">
        <f t="shared" si="76"/>
        <v>472</v>
      </c>
      <c r="AY32" s="106">
        <f t="shared" si="76"/>
        <v>449</v>
      </c>
      <c r="AZ32" s="106">
        <f t="shared" si="76"/>
        <v>23</v>
      </c>
      <c r="BA32" s="106">
        <f t="shared" si="76"/>
        <v>224</v>
      </c>
      <c r="BB32" s="106">
        <f t="shared" si="76"/>
        <v>268</v>
      </c>
      <c r="BC32" s="106">
        <f t="shared" si="76"/>
        <v>40</v>
      </c>
      <c r="BD32" s="106">
        <f t="shared" si="76"/>
        <v>27</v>
      </c>
      <c r="BE32" s="106">
        <f t="shared" si="76"/>
        <v>64</v>
      </c>
      <c r="BF32" s="106">
        <f t="shared" si="76"/>
        <v>75</v>
      </c>
      <c r="BG32" s="106">
        <f t="shared" si="76"/>
        <v>107</v>
      </c>
      <c r="BH32" s="106">
        <f t="shared" si="76"/>
        <v>73</v>
      </c>
      <c r="BI32" s="106">
        <f t="shared" si="76"/>
        <v>41</v>
      </c>
      <c r="BJ32" s="106">
        <f t="shared" si="76"/>
        <v>110.83</v>
      </c>
      <c r="BK32" s="106">
        <f t="shared" si="76"/>
        <v>2132</v>
      </c>
      <c r="BL32" s="106">
        <f t="shared" si="76"/>
        <v>1885</v>
      </c>
      <c r="BM32" s="106">
        <f t="shared" si="76"/>
        <v>145</v>
      </c>
      <c r="BN32" s="106">
        <f t="shared" si="76"/>
        <v>1056</v>
      </c>
      <c r="BO32" s="106">
        <f t="shared" si="76"/>
        <v>1076</v>
      </c>
      <c r="BP32" s="106">
        <f t="shared" si="76"/>
        <v>506</v>
      </c>
      <c r="BQ32" s="106">
        <f t="shared" si="76"/>
        <v>161</v>
      </c>
      <c r="BR32" s="106">
        <f t="shared" ref="BR32:EC32" si="77">SUM(BR21:BR30)</f>
        <v>258</v>
      </c>
      <c r="BS32" s="106">
        <f t="shared" si="77"/>
        <v>297</v>
      </c>
      <c r="BT32" s="106">
        <f t="shared" si="77"/>
        <v>403</v>
      </c>
      <c r="BU32" s="106">
        <f t="shared" si="77"/>
        <v>291</v>
      </c>
      <c r="BV32" s="106">
        <f t="shared" si="77"/>
        <v>153</v>
      </c>
      <c r="BW32" s="106">
        <f t="shared" si="77"/>
        <v>96.009999999999991</v>
      </c>
      <c r="BX32" s="106">
        <f t="shared" si="77"/>
        <v>40</v>
      </c>
      <c r="BY32" s="106">
        <f t="shared" si="77"/>
        <v>40</v>
      </c>
      <c r="BZ32" s="106">
        <f t="shared" si="77"/>
        <v>0</v>
      </c>
      <c r="CA32" s="106">
        <f t="shared" si="77"/>
        <v>18</v>
      </c>
      <c r="CB32" s="106">
        <f t="shared" si="77"/>
        <v>22</v>
      </c>
      <c r="CC32" s="106">
        <f t="shared" si="77"/>
        <v>2</v>
      </c>
      <c r="CD32" s="106">
        <f t="shared" si="77"/>
        <v>0</v>
      </c>
      <c r="CE32" s="106">
        <f t="shared" si="77"/>
        <v>5</v>
      </c>
      <c r="CF32" s="106">
        <f t="shared" si="77"/>
        <v>8</v>
      </c>
      <c r="CG32" s="106">
        <f t="shared" si="77"/>
        <v>10</v>
      </c>
      <c r="CH32" s="106">
        <f t="shared" si="77"/>
        <v>9</v>
      </c>
      <c r="CI32" s="106">
        <f t="shared" si="77"/>
        <v>3</v>
      </c>
      <c r="CJ32" s="106">
        <f t="shared" si="77"/>
        <v>76</v>
      </c>
      <c r="CK32" s="106">
        <f t="shared" si="77"/>
        <v>202</v>
      </c>
      <c r="CL32" s="106">
        <f t="shared" si="77"/>
        <v>200</v>
      </c>
      <c r="CM32" s="106">
        <f t="shared" si="77"/>
        <v>2</v>
      </c>
      <c r="CN32" s="106">
        <f t="shared" si="77"/>
        <v>95</v>
      </c>
      <c r="CO32" s="106">
        <f t="shared" si="77"/>
        <v>107</v>
      </c>
      <c r="CP32" s="106">
        <f t="shared" si="77"/>
        <v>4</v>
      </c>
      <c r="CQ32" s="106">
        <f t="shared" si="77"/>
        <v>6</v>
      </c>
      <c r="CR32" s="106">
        <f t="shared" si="77"/>
        <v>14</v>
      </c>
      <c r="CS32" s="106">
        <f t="shared" si="77"/>
        <v>36</v>
      </c>
      <c r="CT32" s="106">
        <f t="shared" si="77"/>
        <v>54</v>
      </c>
      <c r="CU32" s="106">
        <f t="shared" si="77"/>
        <v>56</v>
      </c>
      <c r="CV32" s="106">
        <f t="shared" si="77"/>
        <v>26</v>
      </c>
      <c r="CW32" s="106">
        <f t="shared" si="77"/>
        <v>137.22</v>
      </c>
      <c r="CX32" s="106">
        <f t="shared" si="77"/>
        <v>378</v>
      </c>
      <c r="CY32" s="106">
        <f t="shared" si="77"/>
        <v>373</v>
      </c>
      <c r="CZ32" s="106">
        <f t="shared" si="77"/>
        <v>5</v>
      </c>
      <c r="DA32" s="106">
        <f t="shared" si="77"/>
        <v>136</v>
      </c>
      <c r="DB32" s="106">
        <f t="shared" si="77"/>
        <v>242</v>
      </c>
      <c r="DC32" s="106">
        <f t="shared" si="77"/>
        <v>28</v>
      </c>
      <c r="DD32" s="106">
        <f t="shared" si="77"/>
        <v>18</v>
      </c>
      <c r="DE32" s="106">
        <f t="shared" si="77"/>
        <v>43</v>
      </c>
      <c r="DF32" s="106">
        <f t="shared" si="77"/>
        <v>48</v>
      </c>
      <c r="DG32" s="106">
        <f t="shared" si="77"/>
        <v>92</v>
      </c>
      <c r="DH32" s="106">
        <f t="shared" si="77"/>
        <v>90</v>
      </c>
      <c r="DI32" s="106">
        <f t="shared" si="77"/>
        <v>44</v>
      </c>
      <c r="DJ32" s="106">
        <f t="shared" si="77"/>
        <v>122.41</v>
      </c>
      <c r="DK32" s="106">
        <f t="shared" si="77"/>
        <v>670</v>
      </c>
      <c r="DL32" s="106">
        <f t="shared" si="77"/>
        <v>666</v>
      </c>
      <c r="DM32" s="106">
        <f t="shared" si="77"/>
        <v>4</v>
      </c>
      <c r="DN32" s="106">
        <f t="shared" si="77"/>
        <v>203</v>
      </c>
      <c r="DO32" s="106">
        <f t="shared" si="77"/>
        <v>467</v>
      </c>
      <c r="DP32" s="106">
        <f t="shared" si="77"/>
        <v>14</v>
      </c>
      <c r="DQ32" s="106">
        <f t="shared" si="77"/>
        <v>20</v>
      </c>
      <c r="DR32" s="106">
        <f t="shared" si="77"/>
        <v>64</v>
      </c>
      <c r="DS32" s="106">
        <f t="shared" si="77"/>
        <v>84</v>
      </c>
      <c r="DT32" s="106">
        <f t="shared" si="77"/>
        <v>170</v>
      </c>
      <c r="DU32" s="106">
        <f t="shared" si="77"/>
        <v>187</v>
      </c>
      <c r="DV32" s="106">
        <f t="shared" si="77"/>
        <v>101</v>
      </c>
      <c r="DW32" s="106">
        <f t="shared" si="77"/>
        <v>135.66</v>
      </c>
      <c r="DX32" s="106">
        <f t="shared" si="77"/>
        <v>27084</v>
      </c>
      <c r="DY32" s="106">
        <f t="shared" si="77"/>
        <v>14304</v>
      </c>
      <c r="DZ32" s="106">
        <f t="shared" si="77"/>
        <v>11981</v>
      </c>
      <c r="EA32" s="106">
        <f t="shared" si="77"/>
        <v>8123</v>
      </c>
      <c r="EB32" s="106">
        <f t="shared" si="77"/>
        <v>1.3400834169011975</v>
      </c>
      <c r="EC32" s="106">
        <f t="shared" si="77"/>
        <v>1.4987168028132463</v>
      </c>
      <c r="ED32" s="106">
        <f t="shared" ref="ED32:FS32" si="78">SUM(ED21:ED30)</f>
        <v>3.0248002838551717</v>
      </c>
      <c r="EE32" s="106">
        <f t="shared" si="78"/>
        <v>0.2537749788174718</v>
      </c>
      <c r="EF32" s="106">
        <f t="shared" si="78"/>
        <v>0.14312641832178363</v>
      </c>
      <c r="EG32" s="106">
        <f t="shared" si="78"/>
        <v>13</v>
      </c>
      <c r="EH32" s="106">
        <f t="shared" si="78"/>
        <v>12</v>
      </c>
      <c r="EI32" s="106">
        <f t="shared" si="78"/>
        <v>1</v>
      </c>
      <c r="EJ32" s="106">
        <f t="shared" si="78"/>
        <v>10</v>
      </c>
      <c r="EK32" s="106">
        <f t="shared" si="78"/>
        <v>7</v>
      </c>
      <c r="EL32" s="106">
        <f t="shared" si="78"/>
        <v>117.25</v>
      </c>
      <c r="EM32" s="106">
        <f t="shared" si="78"/>
        <v>23</v>
      </c>
      <c r="EN32" s="106">
        <f t="shared" si="78"/>
        <v>22</v>
      </c>
      <c r="EO32" s="106">
        <f t="shared" si="78"/>
        <v>1</v>
      </c>
      <c r="EP32" s="106">
        <f t="shared" si="78"/>
        <v>5</v>
      </c>
      <c r="EQ32" s="106">
        <f t="shared" si="78"/>
        <v>18</v>
      </c>
      <c r="ER32" s="106">
        <f t="shared" si="78"/>
        <v>89.8</v>
      </c>
      <c r="ES32" s="106">
        <f t="shared" si="78"/>
        <v>0.60706681751495695</v>
      </c>
      <c r="ET32" s="106">
        <f t="shared" si="78"/>
        <v>0.779829896286659</v>
      </c>
      <c r="EU32" s="106">
        <f t="shared" si="78"/>
        <v>7.6248392414346861E-2</v>
      </c>
      <c r="EV32" s="106">
        <f t="shared" si="78"/>
        <v>4.9171489152490585E-3</v>
      </c>
      <c r="EW32" s="106">
        <f t="shared" si="78"/>
        <v>8.5066242724295173E-3</v>
      </c>
      <c r="EX32" s="106">
        <f t="shared" si="78"/>
        <v>1.0106167816660809E-2</v>
      </c>
      <c r="EY32" s="106">
        <f t="shared" si="78"/>
        <v>0.17589389632406738</v>
      </c>
      <c r="EZ32" s="106">
        <f t="shared" si="78"/>
        <v>1.4987168028132463</v>
      </c>
      <c r="FA32" s="106">
        <f t="shared" si="78"/>
        <v>8123</v>
      </c>
      <c r="FB32" s="106">
        <f t="shared" si="78"/>
        <v>7865</v>
      </c>
      <c r="FC32" s="106">
        <f t="shared" si="78"/>
        <v>258</v>
      </c>
      <c r="FD32" s="106">
        <f t="shared" si="78"/>
        <v>3264</v>
      </c>
      <c r="FE32" s="106">
        <f t="shared" si="78"/>
        <v>4877</v>
      </c>
      <c r="FF32" s="106">
        <f t="shared" si="78"/>
        <v>799</v>
      </c>
      <c r="FG32" s="106">
        <f t="shared" si="78"/>
        <v>404</v>
      </c>
      <c r="FH32" s="106">
        <f t="shared" si="78"/>
        <v>832</v>
      </c>
      <c r="FI32" s="106">
        <f t="shared" si="78"/>
        <v>1285</v>
      </c>
      <c r="FJ32" s="106">
        <f t="shared" si="78"/>
        <v>2206</v>
      </c>
      <c r="FK32" s="106">
        <f t="shared" si="78"/>
        <v>1701</v>
      </c>
      <c r="FL32" s="106">
        <f t="shared" si="78"/>
        <v>673</v>
      </c>
      <c r="FM32" s="106">
        <f t="shared" si="78"/>
        <v>0</v>
      </c>
      <c r="FN32" s="106">
        <f t="shared" si="78"/>
        <v>27084</v>
      </c>
      <c r="FO32" s="106">
        <f t="shared" si="78"/>
        <v>3.0248002838551717</v>
      </c>
      <c r="FP32" s="106">
        <f t="shared" si="78"/>
        <v>0.2537749788174718</v>
      </c>
      <c r="FQ32" s="106">
        <f t="shared" si="78"/>
        <v>0.14312641832178363</v>
      </c>
      <c r="FR32" s="106">
        <f t="shared" si="78"/>
        <v>1.3400834169011975</v>
      </c>
      <c r="FS32" s="106">
        <f t="shared" si="78"/>
        <v>1.4987168028132463</v>
      </c>
    </row>
    <row r="33" spans="1:171" s="49" customFormat="1" ht="27" x14ac:dyDescent="0.3">
      <c r="A33" s="140" t="s">
        <v>950</v>
      </c>
      <c r="B33" s="3"/>
      <c r="C33" s="106"/>
      <c r="D33" s="106"/>
      <c r="E33" s="106"/>
      <c r="F33" s="106"/>
      <c r="G33" s="106"/>
      <c r="H33" s="106"/>
      <c r="I33" s="106"/>
      <c r="J33" s="106"/>
      <c r="K33" s="106">
        <f>SUM(K15:K30)</f>
        <v>5060</v>
      </c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>
        <f>SUM(X15:X30)</f>
        <v>40</v>
      </c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>
        <f>SUM(AK15:AK30)</f>
        <v>6595</v>
      </c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>
        <f>SUM(AX15:AX30)</f>
        <v>1099</v>
      </c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>
        <f>SUM(BK15:BK30)</f>
        <v>4129</v>
      </c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>
        <f>SUM(BX15:BX30)</f>
        <v>312</v>
      </c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>
        <f>SUM(CK15:CK30)</f>
        <v>257</v>
      </c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>
        <f>SUM(CX15:CX30)</f>
        <v>509</v>
      </c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>
        <f>SUM(DK15:DK30)</f>
        <v>954</v>
      </c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>
        <f>SUM(EG15:EG30)</f>
        <v>20</v>
      </c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>
        <f>SUM(FA15:FA30)</f>
        <v>12794</v>
      </c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38">
        <f>SUM(FO4:FO32)</f>
        <v>9.5730325536619407</v>
      </c>
      <c r="FO33" s="9">
        <f>SUM(FP4:FP32)</f>
        <v>0.6809706487234658</v>
      </c>
    </row>
    <row r="34" spans="1:171" ht="13.5" x14ac:dyDescent="0.3">
      <c r="C34">
        <f>SUM(C9:C29)</f>
        <v>19568</v>
      </c>
      <c r="D34">
        <f>C34/21</f>
        <v>931.80952380952385</v>
      </c>
      <c r="E34">
        <f>D34*6</f>
        <v>5590.8571428571431</v>
      </c>
      <c r="F34">
        <f>C34+E34</f>
        <v>25158.857142857145</v>
      </c>
      <c r="G34" s="87"/>
      <c r="H34" s="87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AA34" s="96"/>
      <c r="AB34" s="96"/>
      <c r="AC34" s="96"/>
      <c r="AD34" s="96"/>
      <c r="AE34" s="96"/>
      <c r="AF34" s="96"/>
      <c r="AG34" s="96"/>
      <c r="AH34" s="96"/>
      <c r="AI34" s="96"/>
      <c r="AL34" s="96"/>
      <c r="AM34" s="96"/>
      <c r="AP34" s="96"/>
      <c r="AQ34" s="96"/>
      <c r="AR34" s="96"/>
      <c r="AS34" s="96"/>
      <c r="AT34" s="96"/>
      <c r="AU34" s="96"/>
      <c r="AV34" s="96"/>
      <c r="BC34" s="96"/>
      <c r="BD34" s="96"/>
      <c r="BE34" s="96"/>
      <c r="BF34" s="96"/>
      <c r="BG34" s="96"/>
      <c r="BH34" s="96"/>
      <c r="BI34" s="96"/>
      <c r="BL34" s="96"/>
      <c r="BM34" s="96"/>
      <c r="BP34" s="96"/>
      <c r="BQ34" s="96"/>
      <c r="BR34" s="96"/>
      <c r="BS34" s="96"/>
      <c r="BT34" s="96"/>
      <c r="BU34" s="96"/>
      <c r="BV34" s="96"/>
      <c r="BY34" s="96"/>
      <c r="CC34" s="96"/>
      <c r="CD34" s="96"/>
      <c r="CE34" s="96"/>
      <c r="CF34" s="96"/>
      <c r="CG34" s="96"/>
      <c r="CH34" s="96"/>
      <c r="CI34" s="96"/>
      <c r="CL34" s="96"/>
      <c r="CP34" s="96"/>
      <c r="CQ34" s="96"/>
      <c r="CR34" s="96"/>
      <c r="CS34" s="96"/>
      <c r="CT34" s="96"/>
      <c r="CU34" s="96"/>
      <c r="CV34" s="96"/>
      <c r="DC34" s="96"/>
      <c r="DD34" s="96"/>
      <c r="DE34" s="96"/>
      <c r="DF34" s="96"/>
      <c r="DG34" s="96"/>
      <c r="DH34" s="96"/>
      <c r="DI34" s="96"/>
      <c r="DP34" s="96"/>
      <c r="DQ34" s="96"/>
      <c r="DR34" s="96"/>
      <c r="DS34" s="96"/>
      <c r="DT34" s="96"/>
      <c r="DU34" s="96"/>
      <c r="DV34" s="96"/>
      <c r="FN34" s="44">
        <f>FM33+FN33</f>
        <v>9.5730325536619407</v>
      </c>
      <c r="FO34" s="82" t="e">
        <f>FN34/FG36</f>
        <v>#DIV/0!</v>
      </c>
    </row>
    <row r="35" spans="1:171" x14ac:dyDescent="0.25">
      <c r="C35">
        <v>3598</v>
      </c>
      <c r="G35" s="87"/>
      <c r="H35" s="87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AA35" s="96"/>
      <c r="AB35" s="96"/>
      <c r="AC35" s="96"/>
      <c r="AD35" s="96"/>
      <c r="AE35" s="96"/>
      <c r="AF35" s="96"/>
      <c r="AG35" s="96"/>
      <c r="AH35" s="96"/>
      <c r="AI35" s="96"/>
      <c r="AL35" s="96"/>
      <c r="AM35" s="96"/>
      <c r="AP35" s="96"/>
      <c r="AQ35" s="96"/>
      <c r="AR35" s="96"/>
      <c r="AS35" s="96"/>
      <c r="AT35" s="96"/>
      <c r="AU35" s="96"/>
      <c r="AV35" s="96"/>
      <c r="BC35" s="96"/>
      <c r="BD35" s="96"/>
      <c r="BE35" s="96"/>
      <c r="BF35" s="96"/>
      <c r="BG35" s="96"/>
      <c r="BH35" s="96"/>
      <c r="BI35" s="96"/>
      <c r="BL35" s="96"/>
      <c r="BM35" s="96"/>
      <c r="BP35" s="96"/>
      <c r="BQ35" s="96"/>
      <c r="BR35" s="96"/>
      <c r="BS35" s="96"/>
      <c r="BT35" s="96"/>
      <c r="BU35" s="96"/>
      <c r="BV35" s="96"/>
      <c r="CC35" s="96"/>
      <c r="CD35" s="96"/>
      <c r="CE35" s="96"/>
      <c r="CF35" s="96"/>
      <c r="CG35" s="96"/>
      <c r="CH35" s="96"/>
      <c r="CI35" s="96"/>
      <c r="CP35" s="96"/>
      <c r="CQ35" s="96"/>
      <c r="CR35" s="96"/>
      <c r="CS35" s="96"/>
      <c r="CT35" s="96"/>
      <c r="CU35" s="96"/>
      <c r="CV35" s="96"/>
      <c r="DC35" s="96"/>
      <c r="DD35" s="96"/>
      <c r="DE35" s="96"/>
      <c r="DF35" s="96"/>
      <c r="DG35" s="96"/>
      <c r="DH35" s="96"/>
      <c r="DI35" s="96"/>
      <c r="DP35" s="96"/>
      <c r="DQ35" s="96"/>
      <c r="DR35" s="96"/>
      <c r="DS35" s="96"/>
      <c r="DT35" s="96"/>
      <c r="DU35" s="96"/>
      <c r="DV35" s="96"/>
    </row>
    <row r="36" spans="1:171" ht="13" x14ac:dyDescent="0.3">
      <c r="B36" s="84"/>
      <c r="E36" s="115" t="s">
        <v>329</v>
      </c>
      <c r="F36" s="115"/>
      <c r="H36" s="87"/>
      <c r="K36" s="115" t="s">
        <v>336</v>
      </c>
      <c r="L36" s="115" t="s">
        <v>336</v>
      </c>
      <c r="M36" s="115"/>
      <c r="N36" s="115" t="s">
        <v>330</v>
      </c>
      <c r="O36" s="118" t="s">
        <v>331</v>
      </c>
      <c r="P36" s="118"/>
      <c r="Q36" s="118"/>
      <c r="R36" s="118"/>
      <c r="S36" s="118"/>
      <c r="T36" s="118"/>
      <c r="U36" s="118"/>
      <c r="V36" s="118"/>
      <c r="X36" s="115" t="s">
        <v>336</v>
      </c>
      <c r="Y36" s="115" t="s">
        <v>336</v>
      </c>
      <c r="Z36" s="115"/>
      <c r="AA36" s="115" t="s">
        <v>330</v>
      </c>
      <c r="AB36" s="118" t="s">
        <v>331</v>
      </c>
      <c r="AC36" s="118"/>
      <c r="AD36" s="118"/>
      <c r="AE36" s="118"/>
      <c r="AF36" s="118"/>
      <c r="AG36" s="118"/>
      <c r="AH36" s="118"/>
      <c r="AI36" s="118"/>
      <c r="AK36" s="115" t="s">
        <v>336</v>
      </c>
      <c r="AL36" s="115" t="s">
        <v>336</v>
      </c>
      <c r="AM36" s="115"/>
      <c r="AN36" s="115" t="s">
        <v>330</v>
      </c>
      <c r="AO36" s="118" t="s">
        <v>331</v>
      </c>
      <c r="AP36" s="118"/>
      <c r="AQ36" s="118"/>
      <c r="AR36" s="118"/>
      <c r="AS36" s="118"/>
      <c r="AT36" s="118"/>
      <c r="AU36" s="118"/>
      <c r="AV36" s="118"/>
      <c r="AX36" s="115" t="s">
        <v>336</v>
      </c>
      <c r="AY36" s="115" t="s">
        <v>336</v>
      </c>
      <c r="AZ36" s="115"/>
      <c r="BA36" s="115" t="s">
        <v>330</v>
      </c>
      <c r="BB36" s="118" t="s">
        <v>331</v>
      </c>
      <c r="BC36" s="118"/>
      <c r="BD36" s="118"/>
      <c r="BE36" s="118"/>
      <c r="BF36" s="118"/>
      <c r="BG36" s="118"/>
      <c r="BH36" s="118"/>
      <c r="BI36" s="118"/>
      <c r="BK36" s="115" t="s">
        <v>336</v>
      </c>
      <c r="BL36" s="115" t="s">
        <v>336</v>
      </c>
      <c r="BM36" s="115"/>
      <c r="BN36" s="115" t="s">
        <v>330</v>
      </c>
      <c r="BO36" s="118" t="s">
        <v>331</v>
      </c>
      <c r="BP36" s="118"/>
      <c r="BQ36" s="118"/>
      <c r="BR36" s="118"/>
      <c r="BS36" s="118"/>
      <c r="BT36" s="118"/>
      <c r="BU36" s="118"/>
      <c r="BV36" s="118"/>
      <c r="BX36" s="115" t="s">
        <v>336</v>
      </c>
      <c r="BY36" s="115" t="s">
        <v>337</v>
      </c>
      <c r="BZ36" s="115"/>
      <c r="CA36" s="115" t="s">
        <v>330</v>
      </c>
      <c r="CB36" s="118" t="s">
        <v>331</v>
      </c>
      <c r="CC36" s="118"/>
      <c r="CD36" s="118"/>
      <c r="CE36" s="118"/>
      <c r="CF36" s="118"/>
      <c r="CG36" s="118"/>
      <c r="CH36" s="118"/>
      <c r="CI36" s="118"/>
      <c r="CK36" s="115" t="s">
        <v>336</v>
      </c>
      <c r="CL36" s="115" t="s">
        <v>336</v>
      </c>
      <c r="CM36" s="115"/>
      <c r="CN36" s="115" t="s">
        <v>330</v>
      </c>
      <c r="CO36" s="118" t="s">
        <v>331</v>
      </c>
      <c r="CP36" s="118"/>
      <c r="CQ36" s="118"/>
      <c r="CR36" s="118"/>
      <c r="CS36" s="118"/>
      <c r="CT36" s="118"/>
      <c r="CU36" s="118"/>
      <c r="CV36" s="118"/>
      <c r="CX36" s="115" t="s">
        <v>336</v>
      </c>
      <c r="CY36" s="115" t="s">
        <v>336</v>
      </c>
      <c r="CZ36" s="115"/>
      <c r="DA36" s="115" t="s">
        <v>330</v>
      </c>
      <c r="DB36" s="118" t="s">
        <v>331</v>
      </c>
      <c r="DC36" s="118"/>
      <c r="DD36" s="118"/>
      <c r="DE36" s="118"/>
      <c r="DF36" s="118"/>
      <c r="DG36" s="118"/>
      <c r="DH36" s="118"/>
      <c r="DI36" s="118"/>
      <c r="DK36" s="115" t="s">
        <v>336</v>
      </c>
      <c r="DL36" s="115" t="s">
        <v>336</v>
      </c>
      <c r="DM36" s="115"/>
      <c r="DN36" s="115" t="s">
        <v>330</v>
      </c>
      <c r="DO36" s="118" t="s">
        <v>331</v>
      </c>
      <c r="DP36" s="118"/>
      <c r="DQ36" s="118"/>
      <c r="DR36" s="118"/>
      <c r="DS36" s="118"/>
      <c r="DT36" s="118"/>
      <c r="DU36" s="118"/>
      <c r="DV36" s="118"/>
      <c r="EB36" s="118"/>
      <c r="EG36" s="115" t="s">
        <v>336</v>
      </c>
      <c r="EH36" s="115" t="s">
        <v>336</v>
      </c>
      <c r="EI36" s="115"/>
      <c r="EJ36" s="115" t="s">
        <v>330</v>
      </c>
      <c r="EK36" s="118" t="s">
        <v>331</v>
      </c>
      <c r="EM36" s="115" t="s">
        <v>336</v>
      </c>
      <c r="EN36" s="115" t="s">
        <v>336</v>
      </c>
      <c r="EO36" s="115"/>
      <c r="EP36" s="115" t="s">
        <v>330</v>
      </c>
      <c r="EQ36" s="118" t="s">
        <v>331</v>
      </c>
    </row>
    <row r="37" spans="1:171" ht="13" x14ac:dyDescent="0.3">
      <c r="A37" s="117" t="s">
        <v>328</v>
      </c>
      <c r="B37" s="113"/>
      <c r="C37" s="113"/>
      <c r="D37" s="113"/>
      <c r="E37" s="116">
        <f>E32/C32</f>
        <v>0.42754441819862382</v>
      </c>
      <c r="F37" s="116">
        <f>F32/C32</f>
        <v>0.56002875629043858</v>
      </c>
      <c r="G37" s="113"/>
      <c r="H37" s="114"/>
      <c r="I37" s="113"/>
      <c r="J37" s="113"/>
      <c r="K37" s="116">
        <f>K32/$C$32</f>
        <v>0.37044264147067885</v>
      </c>
      <c r="L37" s="116">
        <f>L32/$C$32</f>
        <v>0.36499948649481362</v>
      </c>
      <c r="M37" s="116">
        <f>M32/$C$32</f>
        <v>5.4431549758652562E-3</v>
      </c>
      <c r="N37" s="116">
        <f>N32/K32</f>
        <v>0.37510396451344608</v>
      </c>
      <c r="O37" s="116">
        <f>O32/K32</f>
        <v>0.62489603548655392</v>
      </c>
      <c r="P37" s="116"/>
      <c r="Q37" s="116"/>
      <c r="R37" s="116"/>
      <c r="S37" s="116"/>
      <c r="T37" s="116"/>
      <c r="U37" s="116"/>
      <c r="V37" s="116"/>
      <c r="W37" s="113"/>
      <c r="X37" s="116">
        <f>X32/$C$32</f>
        <v>2.7729280065728664E-3</v>
      </c>
      <c r="Y37" s="116">
        <f>Y32/$C$32</f>
        <v>2.464824894731437E-3</v>
      </c>
      <c r="Z37" s="116">
        <f>Z32/$C$32</f>
        <v>3.0810311184142962E-4</v>
      </c>
      <c r="AA37" s="116">
        <f>AA32/X32</f>
        <v>0.62962962962962965</v>
      </c>
      <c r="AB37" s="116">
        <f>AB32/X32</f>
        <v>0.37037037037037035</v>
      </c>
      <c r="AC37" s="116"/>
      <c r="AD37" s="116"/>
      <c r="AE37" s="116"/>
      <c r="AF37" s="116"/>
      <c r="AG37" s="116"/>
      <c r="AH37" s="116"/>
      <c r="AI37" s="116"/>
      <c r="AJ37" s="113"/>
      <c r="AK37" s="116">
        <f>AK32/$C$32</f>
        <v>0.41255006675567424</v>
      </c>
      <c r="AL37" s="116">
        <f>AL32/$C$32</f>
        <v>0.39416658108246894</v>
      </c>
      <c r="AM37" s="116">
        <f>AM32/$C$32</f>
        <v>1.8383485673205299E-2</v>
      </c>
      <c r="AN37" s="116">
        <f>AN32/AK32</f>
        <v>0.41573313417973612</v>
      </c>
      <c r="AO37" s="116">
        <f>AO32/AK32</f>
        <v>0.58376898182723425</v>
      </c>
      <c r="AP37" s="116"/>
      <c r="AQ37" s="116"/>
      <c r="AR37" s="116"/>
      <c r="AS37" s="116"/>
      <c r="AT37" s="116"/>
      <c r="AU37" s="116"/>
      <c r="AV37" s="116"/>
      <c r="AW37" s="113"/>
      <c r="AX37" s="116">
        <f>AX32/$C$32</f>
        <v>4.8474889596384921E-2</v>
      </c>
      <c r="AY37" s="116">
        <f>AY32/$C$32</f>
        <v>4.6112765738933963E-2</v>
      </c>
      <c r="AZ37" s="116">
        <f>AZ32/$C$32</f>
        <v>2.3621238574509603E-3</v>
      </c>
      <c r="BA37" s="116">
        <f>BA32/AX32</f>
        <v>0.47457627118644069</v>
      </c>
      <c r="BB37" s="116">
        <f>BB32/AX32</f>
        <v>0.56779661016949157</v>
      </c>
      <c r="BC37" s="116"/>
      <c r="BD37" s="116"/>
      <c r="BE37" s="116"/>
      <c r="BF37" s="116"/>
      <c r="BG37" s="116"/>
      <c r="BH37" s="116"/>
      <c r="BI37" s="116"/>
      <c r="BJ37" s="113"/>
      <c r="BK37" s="116">
        <f>BK32/$C$32</f>
        <v>0.21895861148197596</v>
      </c>
      <c r="BL37" s="116">
        <f>BL32/$C$32</f>
        <v>0.19359145527369825</v>
      </c>
      <c r="BM37" s="116">
        <f>BM32/$C$32</f>
        <v>1.4891650405669097E-2</v>
      </c>
      <c r="BN37" s="116">
        <f>BN32/BK32</f>
        <v>0.49530956848030017</v>
      </c>
      <c r="BO37" s="116">
        <f>BO32/BK32</f>
        <v>0.50469043151969983</v>
      </c>
      <c r="BP37" s="116"/>
      <c r="BQ37" s="116"/>
      <c r="BR37" s="116"/>
      <c r="BS37" s="116"/>
      <c r="BT37" s="116"/>
      <c r="BU37" s="116"/>
      <c r="BV37" s="116"/>
      <c r="BW37" s="113"/>
      <c r="BX37" s="116">
        <f>BX32/$C$32</f>
        <v>4.1080414912190617E-3</v>
      </c>
      <c r="BY37" s="116">
        <f>BY32/$C$32</f>
        <v>4.1080414912190617E-3</v>
      </c>
      <c r="BZ37" s="116">
        <f>BZ32/$C$32</f>
        <v>0</v>
      </c>
      <c r="CA37" s="116">
        <f>CA32/BX32</f>
        <v>0.45</v>
      </c>
      <c r="CB37" s="116">
        <f>CB32/BX32</f>
        <v>0.55000000000000004</v>
      </c>
      <c r="CC37" s="116"/>
      <c r="CD37" s="116"/>
      <c r="CE37" s="116"/>
      <c r="CF37" s="116"/>
      <c r="CG37" s="116"/>
      <c r="CH37" s="116"/>
      <c r="CI37" s="116"/>
      <c r="CJ37" s="113"/>
      <c r="CK37" s="116">
        <f>CK32/$C$32</f>
        <v>2.074560953065626E-2</v>
      </c>
      <c r="CL37" s="116">
        <f>CL32/$C$32</f>
        <v>2.0540207456095305E-2</v>
      </c>
      <c r="CM37" s="116">
        <f>CM32/$C$32</f>
        <v>2.0540207456095307E-4</v>
      </c>
      <c r="CN37" s="116">
        <f>CN32/CK32</f>
        <v>0.47029702970297027</v>
      </c>
      <c r="CO37" s="116">
        <f>CO32/CK32</f>
        <v>0.52970297029702973</v>
      </c>
      <c r="CP37" s="116"/>
      <c r="CQ37" s="116"/>
      <c r="CR37" s="116"/>
      <c r="CS37" s="116"/>
      <c r="CT37" s="116"/>
      <c r="CU37" s="116"/>
      <c r="CV37" s="116"/>
      <c r="CW37" s="113"/>
      <c r="CX37" s="116">
        <f>CX32/$C$32</f>
        <v>3.8820992092020126E-2</v>
      </c>
      <c r="CY37" s="116">
        <f>CY32/$C$32</f>
        <v>3.8307486905617749E-2</v>
      </c>
      <c r="CZ37" s="116">
        <f>CZ32/$C$32</f>
        <v>5.1350518640238272E-4</v>
      </c>
      <c r="DA37" s="116">
        <f>DA32/CX32</f>
        <v>0.35978835978835977</v>
      </c>
      <c r="DB37" s="116">
        <f>DB32/CX32</f>
        <v>0.64021164021164023</v>
      </c>
      <c r="DC37" s="116"/>
      <c r="DD37" s="116"/>
      <c r="DE37" s="116"/>
      <c r="DF37" s="116"/>
      <c r="DG37" s="116"/>
      <c r="DH37" s="116"/>
      <c r="DI37" s="116"/>
      <c r="DJ37" s="113"/>
      <c r="DK37" s="116">
        <f>DK32/$C$32</f>
        <v>6.8809694977919278E-2</v>
      </c>
      <c r="DL37" s="116">
        <f>DL32/$C$32</f>
        <v>6.8398890828797368E-2</v>
      </c>
      <c r="DM37" s="116">
        <f>DM32/$C$32</f>
        <v>4.1080414912190614E-4</v>
      </c>
      <c r="DN37" s="116">
        <f>DN32/DK32</f>
        <v>0.30298507462686569</v>
      </c>
      <c r="DO37" s="116">
        <f>DO32/DK32</f>
        <v>0.69701492537313436</v>
      </c>
      <c r="DP37" s="116"/>
      <c r="DQ37" s="116"/>
      <c r="DR37" s="116"/>
      <c r="DS37" s="116"/>
      <c r="DT37" s="116"/>
      <c r="DU37" s="116"/>
      <c r="DV37" s="116"/>
      <c r="DW37" s="113"/>
      <c r="DX37" s="113"/>
      <c r="DY37" s="495">
        <f>DY32/(DY32+DZ32)</f>
        <v>0.54418870077991255</v>
      </c>
      <c r="DZ37" s="495">
        <f>DZ32/(DY32+DZ32)</f>
        <v>0.45581129922008751</v>
      </c>
      <c r="EA37" s="113"/>
      <c r="EB37" s="113"/>
      <c r="EC37" s="113"/>
      <c r="ED37" s="113"/>
      <c r="EE37" s="113"/>
      <c r="EF37" s="113"/>
      <c r="EG37" s="116">
        <f>EG32/$C$32</f>
        <v>1.3351134846461949E-3</v>
      </c>
      <c r="EH37" s="116">
        <f>EH32/$C$32</f>
        <v>1.2324124473657185E-3</v>
      </c>
      <c r="EI37" s="116">
        <f>EI32/$C$32</f>
        <v>1.0270103728047654E-4</v>
      </c>
      <c r="EJ37" s="116">
        <f>EJ32/EG32</f>
        <v>0.76923076923076927</v>
      </c>
      <c r="EK37" s="116">
        <f>EK32/EG32</f>
        <v>0.53846153846153844</v>
      </c>
      <c r="EL37" s="113"/>
      <c r="EM37" s="116">
        <f>EM32/$C$32</f>
        <v>2.3621238574509603E-3</v>
      </c>
      <c r="EN37" s="116">
        <f>EN32/$C$32</f>
        <v>2.2594228201704837E-3</v>
      </c>
      <c r="EO37" s="116">
        <f>EO32/$C$32</f>
        <v>1.0270103728047654E-4</v>
      </c>
      <c r="EP37" s="116">
        <f>EP32/EM32</f>
        <v>0.21739130434782608</v>
      </c>
      <c r="EQ37" s="116">
        <f>EQ32/EM32</f>
        <v>0.78260869565217395</v>
      </c>
      <c r="ER37" s="113"/>
      <c r="ET37" s="113"/>
    </row>
    <row r="38" spans="1:171" x14ac:dyDescent="0.25">
      <c r="B38" s="84"/>
      <c r="K38" s="96"/>
      <c r="X38" s="96"/>
      <c r="AD38" s="96"/>
      <c r="AP38" s="96"/>
      <c r="AS38" s="96"/>
      <c r="AY38" s="96"/>
    </row>
    <row r="39" spans="1:171" x14ac:dyDescent="0.25">
      <c r="AP39" s="96"/>
      <c r="AQ39" s="96"/>
      <c r="AS39" s="84"/>
      <c r="AV39" s="96"/>
      <c r="AW39" s="96"/>
      <c r="AY39" s="84"/>
      <c r="BB39" s="96"/>
      <c r="BC39" s="96"/>
    </row>
    <row r="41" spans="1:171" x14ac:dyDescent="0.25">
      <c r="B41" t="s">
        <v>865</v>
      </c>
      <c r="C41">
        <f>C26/Datos!G27</f>
        <v>0.33819044391731617</v>
      </c>
    </row>
    <row r="42" spans="1:171" x14ac:dyDescent="0.25">
      <c r="B42" t="s">
        <v>866</v>
      </c>
      <c r="C42">
        <f>300/Datos!G27</f>
        <v>0.10166045408336158</v>
      </c>
    </row>
    <row r="43" spans="1:171" x14ac:dyDescent="0.25">
      <c r="B43" t="s">
        <v>867</v>
      </c>
      <c r="C43">
        <f>43/Datos!G27</f>
        <v>1.4571331751948491E-2</v>
      </c>
    </row>
    <row r="44" spans="1:171" x14ac:dyDescent="0.25">
      <c r="B44" t="s">
        <v>868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83A0-055C-4AF0-8D17-0AFC38B90226}">
  <dimension ref="A1:FU32"/>
  <sheetViews>
    <sheetView zoomScale="55" zoomScaleNormal="55" workbookViewId="0">
      <selection activeCell="A18" sqref="A18"/>
    </sheetView>
  </sheetViews>
  <sheetFormatPr baseColWidth="10" defaultRowHeight="12.5" x14ac:dyDescent="0.25"/>
  <cols>
    <col min="1" max="1" width="17.453125" bestFit="1" customWidth="1"/>
    <col min="2" max="2" width="8.81640625" bestFit="1" customWidth="1"/>
    <col min="3" max="3" width="15.81640625" bestFit="1" customWidth="1"/>
    <col min="4" max="5" width="15.81640625" customWidth="1"/>
    <col min="6" max="7" width="18.453125" bestFit="1" customWidth="1"/>
    <col min="8" max="8" width="19.7265625" bestFit="1" customWidth="1"/>
    <col min="9" max="9" width="12.81640625" bestFit="1" customWidth="1"/>
    <col min="10" max="10" width="15.453125" bestFit="1" customWidth="1"/>
    <col min="11" max="11" width="11.453125" bestFit="1" customWidth="1"/>
    <col min="12" max="12" width="8.453125" bestFit="1" customWidth="1"/>
    <col min="13" max="13" width="11.1796875" bestFit="1" customWidth="1"/>
    <col min="14" max="15" width="11.1796875" customWidth="1"/>
    <col min="16" max="22" width="15" bestFit="1" customWidth="1"/>
    <col min="23" max="23" width="11.1796875" customWidth="1"/>
    <col min="24" max="24" width="11.453125" bestFit="1" customWidth="1"/>
    <col min="25" max="25" width="8.453125" bestFit="1" customWidth="1"/>
    <col min="26" max="26" width="11.1796875" bestFit="1" customWidth="1"/>
    <col min="27" max="29" width="11.1796875" customWidth="1"/>
    <col min="30" max="30" width="10.453125" bestFit="1" customWidth="1"/>
    <col min="31" max="31" width="7.453125" bestFit="1" customWidth="1"/>
    <col min="32" max="32" width="10.26953125" bestFit="1" customWidth="1"/>
    <col min="33" max="35" width="11.1796875" customWidth="1"/>
    <col min="36" max="36" width="11.1796875" bestFit="1" customWidth="1"/>
    <col min="37" max="37" width="12.26953125" customWidth="1"/>
    <col min="38" max="38" width="10.81640625" bestFit="1" customWidth="1"/>
    <col min="39" max="39" width="17.26953125" bestFit="1" customWidth="1"/>
    <col min="40" max="40" width="14.1796875" bestFit="1" customWidth="1"/>
    <col min="41" max="41" width="17" bestFit="1" customWidth="1"/>
    <col min="42" max="42" width="18.7265625" bestFit="1" customWidth="1"/>
    <col min="43" max="43" width="15.453125" bestFit="1" customWidth="1"/>
    <col min="44" max="44" width="18.453125" bestFit="1" customWidth="1"/>
    <col min="45" max="45" width="14.26953125" bestFit="1" customWidth="1"/>
    <col min="46" max="46" width="11.26953125" bestFit="1" customWidth="1"/>
    <col min="47" max="47" width="14" bestFit="1" customWidth="1"/>
    <col min="48" max="48" width="11.26953125" customWidth="1"/>
    <col min="49" max="49" width="19.26953125" bestFit="1" customWidth="1"/>
    <col min="50" max="50" width="11.453125" customWidth="1"/>
    <col min="51" max="51" width="14.26953125" bestFit="1" customWidth="1"/>
    <col min="52" max="52" width="11.26953125" bestFit="1" customWidth="1"/>
    <col min="53" max="53" width="14" bestFit="1" customWidth="1"/>
    <col min="54" max="55" width="11.453125" customWidth="1"/>
    <col min="56" max="56" width="20" bestFit="1" customWidth="1"/>
    <col min="57" max="57" width="11.7265625" customWidth="1"/>
    <col min="63" max="63" width="27.81640625" customWidth="1"/>
    <col min="64" max="64" width="18" customWidth="1"/>
    <col min="65" max="65" width="16.26953125" customWidth="1"/>
    <col min="66" max="66" width="16" customWidth="1"/>
    <col min="67" max="67" width="15.81640625" customWidth="1"/>
    <col min="71" max="71" width="18.7265625" customWidth="1"/>
    <col min="72" max="72" width="17.453125" bestFit="1" customWidth="1"/>
    <col min="73" max="73" width="17.453125" customWidth="1"/>
    <col min="76" max="76" width="18.7265625" bestFit="1" customWidth="1"/>
    <col min="77" max="77" width="15.54296875" bestFit="1" customWidth="1"/>
    <col min="78" max="78" width="18.453125" bestFit="1" customWidth="1"/>
    <col min="79" max="79" width="17.7265625" bestFit="1" customWidth="1"/>
    <col min="80" max="80" width="20" bestFit="1" customWidth="1"/>
    <col min="89" max="89" width="15.54296875" bestFit="1" customWidth="1"/>
    <col min="90" max="90" width="12.54296875" bestFit="1" customWidth="1"/>
    <col min="91" max="91" width="15.26953125" bestFit="1" customWidth="1"/>
    <col min="92" max="92" width="14.54296875" bestFit="1" customWidth="1"/>
    <col min="93" max="93" width="17" bestFit="1" customWidth="1"/>
    <col min="94" max="100" width="13" bestFit="1" customWidth="1"/>
    <col min="102" max="102" width="24" bestFit="1" customWidth="1"/>
    <col min="103" max="103" width="20.81640625" bestFit="1" customWidth="1"/>
    <col min="104" max="104" width="23.7265625" bestFit="1" customWidth="1"/>
    <col min="105" max="105" width="23" bestFit="1" customWidth="1"/>
    <col min="106" max="106" width="25.26953125" bestFit="1" customWidth="1"/>
    <col min="107" max="113" width="13" bestFit="1" customWidth="1"/>
    <col min="114" max="114" width="29.453125" bestFit="1" customWidth="1"/>
    <col min="115" max="115" width="26.453125" bestFit="1" customWidth="1"/>
    <col min="116" max="116" width="23.26953125" bestFit="1" customWidth="1"/>
    <col min="117" max="117" width="26" bestFit="1" customWidth="1"/>
    <col min="118" max="118" width="25.26953125" bestFit="1" customWidth="1"/>
    <col min="119" max="119" width="27.7265625" bestFit="1" customWidth="1"/>
    <col min="120" max="126" width="13" bestFit="1" customWidth="1"/>
    <col min="127" max="127" width="31.81640625" bestFit="1" customWidth="1"/>
    <col min="128" max="128" width="16.26953125" bestFit="1" customWidth="1"/>
    <col min="129" max="130" width="16.26953125" customWidth="1"/>
    <col min="131" max="131" width="16.1796875" bestFit="1" customWidth="1"/>
    <col min="132" max="132" width="12.81640625" bestFit="1" customWidth="1"/>
    <col min="133" max="133" width="13.1796875" bestFit="1" customWidth="1"/>
    <col min="134" max="134" width="20.7265625" bestFit="1" customWidth="1"/>
    <col min="135" max="135" width="21.54296875" bestFit="1" customWidth="1"/>
    <col min="136" max="136" width="19.1796875" bestFit="1" customWidth="1"/>
    <col min="137" max="137" width="28.453125" bestFit="1" customWidth="1"/>
    <col min="138" max="138" width="39.453125" customWidth="1"/>
    <col min="139" max="139" width="36.81640625" customWidth="1"/>
    <col min="140" max="140" width="27.453125" bestFit="1" customWidth="1"/>
    <col min="141" max="141" width="29.7265625" bestFit="1" customWidth="1"/>
    <col min="142" max="142" width="33.81640625" bestFit="1" customWidth="1"/>
    <col min="143" max="143" width="31.26953125" bestFit="1" customWidth="1"/>
    <col min="144" max="144" width="28.26953125" bestFit="1" customWidth="1"/>
    <col min="145" max="145" width="31" bestFit="1" customWidth="1"/>
    <col min="146" max="146" width="30.26953125" bestFit="1" customWidth="1"/>
    <col min="147" max="147" width="32.7265625" bestFit="1" customWidth="1"/>
    <col min="148" max="148" width="36.81640625" bestFit="1" customWidth="1"/>
    <col min="157" max="157" width="16.54296875" bestFit="1" customWidth="1"/>
    <col min="158" max="158" width="13.26953125" bestFit="1" customWidth="1"/>
    <col min="159" max="159" width="16.1796875" bestFit="1" customWidth="1"/>
    <col min="160" max="160" width="15.453125" bestFit="1" customWidth="1"/>
    <col min="161" max="161" width="17.7265625" bestFit="1" customWidth="1"/>
    <col min="162" max="168" width="13.453125" bestFit="1" customWidth="1"/>
    <col min="169" max="169" width="21.81640625" bestFit="1" customWidth="1"/>
    <col min="170" max="170" width="18.26953125" bestFit="1" customWidth="1"/>
    <col min="171" max="171" width="17.7265625" bestFit="1" customWidth="1"/>
  </cols>
  <sheetData>
    <row r="1" spans="1:177" ht="13.5" x14ac:dyDescent="0.3">
      <c r="A1" s="107" t="s">
        <v>127</v>
      </c>
      <c r="B1" s="107" t="s">
        <v>24</v>
      </c>
      <c r="C1" s="108" t="s">
        <v>845</v>
      </c>
      <c r="D1" s="108" t="s">
        <v>285</v>
      </c>
      <c r="E1" s="108" t="s">
        <v>310</v>
      </c>
      <c r="F1" s="108" t="s">
        <v>311</v>
      </c>
      <c r="G1" s="108" t="s">
        <v>312</v>
      </c>
      <c r="H1" s="108" t="s">
        <v>313</v>
      </c>
      <c r="I1" s="108" t="s">
        <v>314</v>
      </c>
      <c r="J1" s="109" t="s">
        <v>222</v>
      </c>
      <c r="K1" s="108" t="s">
        <v>315</v>
      </c>
      <c r="L1" s="108" t="s">
        <v>316</v>
      </c>
      <c r="M1" s="110" t="s">
        <v>317</v>
      </c>
      <c r="N1" s="110" t="s">
        <v>318</v>
      </c>
      <c r="O1" s="110" t="s">
        <v>319</v>
      </c>
      <c r="P1" s="107" t="s">
        <v>438</v>
      </c>
      <c r="Q1" s="107" t="s">
        <v>438</v>
      </c>
      <c r="R1" s="107" t="s">
        <v>438</v>
      </c>
      <c r="S1" s="107" t="s">
        <v>438</v>
      </c>
      <c r="T1" s="107" t="s">
        <v>438</v>
      </c>
      <c r="U1" s="107" t="s">
        <v>438</v>
      </c>
      <c r="V1" s="107" t="s">
        <v>438</v>
      </c>
      <c r="W1" s="109" t="s">
        <v>326</v>
      </c>
      <c r="X1" s="108" t="s">
        <v>320</v>
      </c>
      <c r="Y1" s="108" t="s">
        <v>321</v>
      </c>
      <c r="Z1" s="110" t="s">
        <v>322</v>
      </c>
      <c r="AA1" s="110" t="s">
        <v>323</v>
      </c>
      <c r="AB1" s="110" t="s">
        <v>324</v>
      </c>
      <c r="AC1" s="107" t="s">
        <v>438</v>
      </c>
      <c r="AD1" s="107" t="s">
        <v>438</v>
      </c>
      <c r="AE1" s="107" t="s">
        <v>438</v>
      </c>
      <c r="AF1" s="107" t="s">
        <v>438</v>
      </c>
      <c r="AG1" s="107" t="s">
        <v>438</v>
      </c>
      <c r="AH1" s="107" t="s">
        <v>438</v>
      </c>
      <c r="AI1" s="107" t="s">
        <v>438</v>
      </c>
      <c r="AJ1" s="109" t="s">
        <v>325</v>
      </c>
      <c r="AK1" s="108" t="s">
        <v>361</v>
      </c>
      <c r="AL1" s="108" t="s">
        <v>362</v>
      </c>
      <c r="AM1" s="110" t="s">
        <v>363</v>
      </c>
      <c r="AN1" s="110" t="s">
        <v>364</v>
      </c>
      <c r="AO1" s="110" t="s">
        <v>365</v>
      </c>
      <c r="AP1" s="107" t="s">
        <v>438</v>
      </c>
      <c r="AQ1" s="107" t="s">
        <v>438</v>
      </c>
      <c r="AR1" s="107" t="s">
        <v>438</v>
      </c>
      <c r="AS1" s="107" t="s">
        <v>438</v>
      </c>
      <c r="AT1" s="107" t="s">
        <v>438</v>
      </c>
      <c r="AU1" s="107" t="s">
        <v>438</v>
      </c>
      <c r="AV1" s="107" t="s">
        <v>438</v>
      </c>
      <c r="AW1" s="109" t="s">
        <v>366</v>
      </c>
      <c r="AX1" s="108" t="s">
        <v>367</v>
      </c>
      <c r="AY1" s="108" t="s">
        <v>368</v>
      </c>
      <c r="AZ1" s="109" t="s">
        <v>369</v>
      </c>
      <c r="BA1" s="110" t="s">
        <v>370</v>
      </c>
      <c r="BB1" s="110" t="s">
        <v>371</v>
      </c>
      <c r="BC1" s="107" t="s">
        <v>438</v>
      </c>
      <c r="BD1" s="107" t="s">
        <v>438</v>
      </c>
      <c r="BE1" s="107" t="s">
        <v>438</v>
      </c>
      <c r="BF1" s="107" t="s">
        <v>438</v>
      </c>
      <c r="BG1" s="107" t="s">
        <v>438</v>
      </c>
      <c r="BH1" s="107" t="s">
        <v>438</v>
      </c>
      <c r="BI1" s="107" t="s">
        <v>438</v>
      </c>
      <c r="BJ1" s="110" t="s">
        <v>372</v>
      </c>
      <c r="BK1" s="108" t="s">
        <v>848</v>
      </c>
      <c r="BL1" s="108" t="s">
        <v>849</v>
      </c>
      <c r="BM1" s="110" t="s">
        <v>850</v>
      </c>
      <c r="BN1" s="110" t="s">
        <v>851</v>
      </c>
      <c r="BO1" s="110" t="s">
        <v>852</v>
      </c>
      <c r="BP1" s="107" t="s">
        <v>438</v>
      </c>
      <c r="BQ1" s="107" t="s">
        <v>438</v>
      </c>
      <c r="BR1" s="107" t="s">
        <v>438</v>
      </c>
      <c r="BS1" s="107" t="s">
        <v>438</v>
      </c>
      <c r="BT1" s="107" t="s">
        <v>438</v>
      </c>
      <c r="BU1" s="107" t="s">
        <v>438</v>
      </c>
      <c r="BV1" s="107" t="s">
        <v>438</v>
      </c>
      <c r="BW1" s="110" t="s">
        <v>853</v>
      </c>
      <c r="BX1" s="108" t="s">
        <v>284</v>
      </c>
      <c r="BY1" s="108" t="s">
        <v>282</v>
      </c>
      <c r="BZ1" s="110" t="s">
        <v>283</v>
      </c>
      <c r="CA1" s="110" t="s">
        <v>332</v>
      </c>
      <c r="CB1" s="110" t="s">
        <v>333</v>
      </c>
      <c r="CC1" s="107" t="s">
        <v>438</v>
      </c>
      <c r="CD1" s="107" t="s">
        <v>438</v>
      </c>
      <c r="CE1" s="107" t="s">
        <v>438</v>
      </c>
      <c r="CF1" s="107" t="s">
        <v>438</v>
      </c>
      <c r="CG1" s="107" t="s">
        <v>438</v>
      </c>
      <c r="CH1" s="107" t="s">
        <v>438</v>
      </c>
      <c r="CI1" s="107" t="s">
        <v>438</v>
      </c>
      <c r="CJ1" s="110" t="s">
        <v>327</v>
      </c>
      <c r="CK1" s="108" t="s">
        <v>288</v>
      </c>
      <c r="CL1" s="108" t="s">
        <v>286</v>
      </c>
      <c r="CM1" s="110" t="s">
        <v>287</v>
      </c>
      <c r="CN1" s="108" t="s">
        <v>334</v>
      </c>
      <c r="CO1" s="119" t="s">
        <v>335</v>
      </c>
      <c r="CP1" s="107" t="s">
        <v>438</v>
      </c>
      <c r="CQ1" s="107" t="s">
        <v>438</v>
      </c>
      <c r="CR1" s="107" t="s">
        <v>438</v>
      </c>
      <c r="CS1" s="107" t="s">
        <v>438</v>
      </c>
      <c r="CT1" s="107" t="s">
        <v>438</v>
      </c>
      <c r="CU1" s="107" t="s">
        <v>438</v>
      </c>
      <c r="CV1" s="107" t="s">
        <v>438</v>
      </c>
      <c r="CW1" s="109" t="s">
        <v>289</v>
      </c>
      <c r="CX1" s="108" t="s">
        <v>355</v>
      </c>
      <c r="CY1" s="108" t="s">
        <v>356</v>
      </c>
      <c r="CZ1" s="110" t="s">
        <v>357</v>
      </c>
      <c r="DA1" s="110" t="s">
        <v>358</v>
      </c>
      <c r="DB1" s="110" t="s">
        <v>359</v>
      </c>
      <c r="DC1" s="107" t="s">
        <v>438</v>
      </c>
      <c r="DD1" s="107" t="s">
        <v>438</v>
      </c>
      <c r="DE1" s="107" t="s">
        <v>438</v>
      </c>
      <c r="DF1" s="107" t="s">
        <v>438</v>
      </c>
      <c r="DG1" s="107" t="s">
        <v>438</v>
      </c>
      <c r="DH1" s="107" t="s">
        <v>438</v>
      </c>
      <c r="DI1" s="107" t="s">
        <v>438</v>
      </c>
      <c r="DJ1" s="109" t="s">
        <v>360</v>
      </c>
      <c r="DK1" s="108" t="s">
        <v>883</v>
      </c>
      <c r="DL1" s="108" t="s">
        <v>884</v>
      </c>
      <c r="DM1" s="110" t="s">
        <v>885</v>
      </c>
      <c r="DN1" s="110" t="s">
        <v>886</v>
      </c>
      <c r="DO1" s="110" t="s">
        <v>887</v>
      </c>
      <c r="DP1" s="107" t="s">
        <v>438</v>
      </c>
      <c r="DQ1" s="107" t="s">
        <v>438</v>
      </c>
      <c r="DR1" s="107" t="s">
        <v>438</v>
      </c>
      <c r="DS1" s="107" t="s">
        <v>438</v>
      </c>
      <c r="DT1" s="107" t="s">
        <v>438</v>
      </c>
      <c r="DU1" s="107" t="s">
        <v>438</v>
      </c>
      <c r="DV1" s="107" t="s">
        <v>438</v>
      </c>
      <c r="DW1" s="109" t="s">
        <v>888</v>
      </c>
      <c r="DX1" s="120" t="s">
        <v>338</v>
      </c>
      <c r="DY1" s="120" t="s">
        <v>846</v>
      </c>
      <c r="DZ1" s="120" t="s">
        <v>847</v>
      </c>
      <c r="EA1" s="120" t="s">
        <v>339</v>
      </c>
      <c r="EB1" s="120" t="s">
        <v>340</v>
      </c>
      <c r="EC1" s="120" t="s">
        <v>373</v>
      </c>
      <c r="ED1" s="120" t="s">
        <v>341</v>
      </c>
      <c r="EE1" s="120" t="s">
        <v>889</v>
      </c>
      <c r="EF1" s="120" t="s">
        <v>342</v>
      </c>
      <c r="EG1" s="108" t="s">
        <v>343</v>
      </c>
      <c r="EH1" s="108" t="s">
        <v>344</v>
      </c>
      <c r="EI1" s="110" t="s">
        <v>345</v>
      </c>
      <c r="EJ1" s="110" t="s">
        <v>346</v>
      </c>
      <c r="EK1" s="110" t="s">
        <v>347</v>
      </c>
      <c r="EL1" s="109" t="s">
        <v>348</v>
      </c>
      <c r="EM1" s="108" t="s">
        <v>349</v>
      </c>
      <c r="EN1" s="108" t="s">
        <v>350</v>
      </c>
      <c r="EO1" s="110" t="s">
        <v>351</v>
      </c>
      <c r="EP1" s="110" t="s">
        <v>352</v>
      </c>
      <c r="EQ1" s="110" t="s">
        <v>353</v>
      </c>
      <c r="ER1" s="109" t="s">
        <v>354</v>
      </c>
      <c r="ES1" s="120" t="s">
        <v>439</v>
      </c>
      <c r="ET1" s="120" t="s">
        <v>964</v>
      </c>
      <c r="EU1" s="120" t="s">
        <v>441</v>
      </c>
      <c r="EV1" s="120" t="s">
        <v>442</v>
      </c>
      <c r="EW1" s="120" t="s">
        <v>443</v>
      </c>
      <c r="EX1" s="120" t="s">
        <v>444</v>
      </c>
      <c r="EY1" s="120" t="s">
        <v>445</v>
      </c>
      <c r="EZ1" s="120" t="s">
        <v>446</v>
      </c>
      <c r="FA1" s="452" t="s">
        <v>821</v>
      </c>
      <c r="FB1" s="452" t="s">
        <v>822</v>
      </c>
      <c r="FC1" s="453" t="s">
        <v>823</v>
      </c>
      <c r="FD1" s="454" t="s">
        <v>824</v>
      </c>
      <c r="FE1" s="454" t="s">
        <v>825</v>
      </c>
      <c r="FF1" s="126" t="s">
        <v>438</v>
      </c>
      <c r="FG1" s="126" t="s">
        <v>438</v>
      </c>
      <c r="FH1" s="126" t="s">
        <v>438</v>
      </c>
      <c r="FI1" s="126" t="s">
        <v>438</v>
      </c>
      <c r="FJ1" s="126" t="s">
        <v>438</v>
      </c>
      <c r="FK1" s="126" t="s">
        <v>438</v>
      </c>
      <c r="FL1" s="126" t="s">
        <v>438</v>
      </c>
      <c r="FM1" s="454" t="s">
        <v>826</v>
      </c>
      <c r="FN1" s="700" t="s">
        <v>212</v>
      </c>
      <c r="FO1" s="46" t="s">
        <v>226</v>
      </c>
      <c r="FP1" s="700" t="s">
        <v>433</v>
      </c>
      <c r="FQ1" s="556" t="s">
        <v>864</v>
      </c>
      <c r="FR1" s="556" t="s">
        <v>26</v>
      </c>
      <c r="FS1" s="557" t="s">
        <v>749</v>
      </c>
      <c r="FT1" s="709" t="s">
        <v>750</v>
      </c>
      <c r="FU1" s="709" t="s">
        <v>748</v>
      </c>
    </row>
    <row r="2" spans="1:177" ht="10" customHeight="1" x14ac:dyDescent="0.3">
      <c r="A2" s="18"/>
      <c r="B2" s="18"/>
      <c r="J2" s="85"/>
      <c r="M2" s="93"/>
      <c r="N2" s="93"/>
      <c r="O2" s="93"/>
      <c r="P2" s="277" t="s">
        <v>36</v>
      </c>
      <c r="Q2" s="277" t="s">
        <v>37</v>
      </c>
      <c r="R2" s="277" t="s">
        <v>38</v>
      </c>
      <c r="S2" s="277" t="s">
        <v>39</v>
      </c>
      <c r="T2" s="277" t="s">
        <v>40</v>
      </c>
      <c r="U2" s="277" t="s">
        <v>41</v>
      </c>
      <c r="V2" s="277" t="s">
        <v>42</v>
      </c>
      <c r="W2" s="85"/>
      <c r="Z2" s="93"/>
      <c r="AA2" s="93"/>
      <c r="AB2" s="93"/>
      <c r="AC2" s="277" t="s">
        <v>36</v>
      </c>
      <c r="AD2" s="277" t="s">
        <v>37</v>
      </c>
      <c r="AE2" s="277" t="s">
        <v>38</v>
      </c>
      <c r="AF2" s="277" t="s">
        <v>39</v>
      </c>
      <c r="AG2" s="277" t="s">
        <v>40</v>
      </c>
      <c r="AH2" s="277" t="s">
        <v>41</v>
      </c>
      <c r="AI2" s="277" t="s">
        <v>42</v>
      </c>
      <c r="AJ2" s="85"/>
      <c r="AM2" s="93"/>
      <c r="AN2" s="93"/>
      <c r="AO2" s="93"/>
      <c r="AP2" s="277" t="s">
        <v>36</v>
      </c>
      <c r="AQ2" s="277" t="s">
        <v>37</v>
      </c>
      <c r="AR2" s="277" t="s">
        <v>38</v>
      </c>
      <c r="AS2" s="277" t="s">
        <v>39</v>
      </c>
      <c r="AT2" s="277" t="s">
        <v>40</v>
      </c>
      <c r="AU2" s="277" t="s">
        <v>41</v>
      </c>
      <c r="AV2" s="277" t="s">
        <v>42</v>
      </c>
      <c r="AW2" s="85"/>
      <c r="AZ2" s="93"/>
      <c r="BA2" s="93"/>
      <c r="BB2" s="93"/>
      <c r="BC2" s="277" t="s">
        <v>36</v>
      </c>
      <c r="BD2" s="277" t="s">
        <v>37</v>
      </c>
      <c r="BE2" s="277" t="s">
        <v>38</v>
      </c>
      <c r="BF2" s="277" t="s">
        <v>39</v>
      </c>
      <c r="BG2" s="277" t="s">
        <v>40</v>
      </c>
      <c r="BH2" s="277" t="s">
        <v>41</v>
      </c>
      <c r="BI2" s="277" t="s">
        <v>42</v>
      </c>
      <c r="BJ2" s="85"/>
      <c r="BM2" s="93"/>
      <c r="BN2" s="93"/>
      <c r="BO2" s="93"/>
      <c r="BP2" s="277" t="s">
        <v>36</v>
      </c>
      <c r="BQ2" s="277" t="s">
        <v>37</v>
      </c>
      <c r="BR2" s="277" t="s">
        <v>38</v>
      </c>
      <c r="BS2" s="277" t="s">
        <v>39</v>
      </c>
      <c r="BT2" s="277" t="s">
        <v>40</v>
      </c>
      <c r="BU2" s="277" t="s">
        <v>41</v>
      </c>
      <c r="BV2" s="277" t="s">
        <v>42</v>
      </c>
      <c r="BW2" s="85"/>
      <c r="BZ2" s="93"/>
      <c r="CA2" s="93"/>
      <c r="CB2" s="93"/>
      <c r="CC2" s="277" t="s">
        <v>36</v>
      </c>
      <c r="CD2" s="277" t="s">
        <v>37</v>
      </c>
      <c r="CE2" s="277" t="s">
        <v>38</v>
      </c>
      <c r="CF2" s="277" t="s">
        <v>39</v>
      </c>
      <c r="CG2" s="277" t="s">
        <v>40</v>
      </c>
      <c r="CH2" s="277" t="s">
        <v>41</v>
      </c>
      <c r="CI2" s="277" t="s">
        <v>42</v>
      </c>
      <c r="CJ2" s="85"/>
      <c r="CM2" s="93"/>
      <c r="CO2" s="93"/>
      <c r="CP2" s="277" t="s">
        <v>36</v>
      </c>
      <c r="CQ2" s="277" t="s">
        <v>37</v>
      </c>
      <c r="CR2" s="277" t="s">
        <v>38</v>
      </c>
      <c r="CS2" s="277" t="s">
        <v>39</v>
      </c>
      <c r="CT2" s="277" t="s">
        <v>40</v>
      </c>
      <c r="CU2" s="277" t="s">
        <v>41</v>
      </c>
      <c r="CV2" s="277" t="s">
        <v>42</v>
      </c>
      <c r="CW2" s="85"/>
      <c r="CZ2" s="93"/>
      <c r="DB2" s="93"/>
      <c r="DC2" s="277" t="s">
        <v>36</v>
      </c>
      <c r="DD2" s="277" t="s">
        <v>37</v>
      </c>
      <c r="DE2" s="277" t="s">
        <v>38</v>
      </c>
      <c r="DF2" s="277" t="s">
        <v>39</v>
      </c>
      <c r="DG2" s="277" t="s">
        <v>40</v>
      </c>
      <c r="DH2" s="277" t="s">
        <v>41</v>
      </c>
      <c r="DI2" s="277" t="s">
        <v>42</v>
      </c>
      <c r="DJ2" s="85"/>
      <c r="DM2" s="93"/>
      <c r="DO2" s="93"/>
      <c r="DP2" s="277" t="s">
        <v>36</v>
      </c>
      <c r="DQ2" s="277" t="s">
        <v>37</v>
      </c>
      <c r="DR2" s="277" t="s">
        <v>38</v>
      </c>
      <c r="DS2" s="277" t="s">
        <v>39</v>
      </c>
      <c r="DT2" s="277" t="s">
        <v>40</v>
      </c>
      <c r="DU2" s="277" t="s">
        <v>41</v>
      </c>
      <c r="DV2" s="277" t="s">
        <v>42</v>
      </c>
      <c r="DW2" s="85"/>
      <c r="EI2" s="93"/>
      <c r="EK2" s="93"/>
      <c r="EL2" s="85"/>
      <c r="EO2" s="93"/>
      <c r="EQ2" s="93"/>
      <c r="ER2" s="85"/>
      <c r="ES2" s="157"/>
      <c r="ET2" s="157"/>
      <c r="EU2" s="157"/>
      <c r="EV2" s="157"/>
      <c r="EW2" s="157"/>
      <c r="EX2" s="157"/>
      <c r="EY2" s="157"/>
      <c r="EZ2" s="157"/>
      <c r="FC2" s="93"/>
      <c r="FD2" s="93"/>
      <c r="FE2" s="93"/>
      <c r="FF2" s="455" t="s">
        <v>36</v>
      </c>
      <c r="FG2" s="455" t="s">
        <v>37</v>
      </c>
      <c r="FH2" s="455" t="s">
        <v>38</v>
      </c>
      <c r="FI2" s="455" t="s">
        <v>39</v>
      </c>
      <c r="FJ2" s="455" t="s">
        <v>40</v>
      </c>
      <c r="FK2" s="455" t="s">
        <v>41</v>
      </c>
      <c r="FL2" s="455" t="s">
        <v>42</v>
      </c>
      <c r="FM2" s="85"/>
      <c r="FN2" s="18"/>
    </row>
    <row r="3" spans="1:177" s="128" customFormat="1" ht="10" customHeight="1" x14ac:dyDescent="0.3">
      <c r="A3" s="126">
        <v>13</v>
      </c>
      <c r="B3" s="701" t="s">
        <v>12</v>
      </c>
      <c r="C3" s="128">
        <v>966</v>
      </c>
      <c r="J3" s="129"/>
      <c r="K3" s="130">
        <v>230</v>
      </c>
      <c r="M3" s="130"/>
      <c r="N3" s="130">
        <v>93</v>
      </c>
      <c r="O3" s="130">
        <f t="shared" ref="O3:O8" si="0">K3-N3</f>
        <v>137</v>
      </c>
      <c r="P3" s="130"/>
      <c r="Q3" s="130"/>
      <c r="R3" s="130"/>
      <c r="S3" s="130"/>
      <c r="T3" s="130"/>
      <c r="U3" s="130"/>
      <c r="V3" s="130"/>
      <c r="W3" s="129">
        <v>38.049999999999997</v>
      </c>
      <c r="X3" s="130">
        <v>4</v>
      </c>
      <c r="Z3" s="130"/>
      <c r="AA3" s="130">
        <v>2</v>
      </c>
      <c r="AB3" s="130">
        <f t="shared" ref="AB3:AB8" si="1">X3-AA3</f>
        <v>2</v>
      </c>
      <c r="AC3" s="130"/>
      <c r="AD3" s="130"/>
      <c r="AE3" s="130"/>
      <c r="AF3" s="130"/>
      <c r="AG3" s="130"/>
      <c r="AH3" s="130"/>
      <c r="AI3" s="130"/>
      <c r="AJ3" s="129">
        <v>39.25</v>
      </c>
      <c r="AK3" s="130">
        <v>451</v>
      </c>
      <c r="AM3" s="130"/>
      <c r="AN3" s="130">
        <v>201</v>
      </c>
      <c r="AO3" s="130">
        <f t="shared" ref="AO3:AO8" si="2">AK3-AN3</f>
        <v>250</v>
      </c>
      <c r="AP3" s="130"/>
      <c r="AQ3" s="130"/>
      <c r="AR3" s="130"/>
      <c r="AS3" s="130"/>
      <c r="AT3" s="130"/>
      <c r="AU3" s="130"/>
      <c r="AV3" s="130"/>
      <c r="AW3" s="129">
        <v>35.229999999999997</v>
      </c>
      <c r="AX3" s="130">
        <v>98</v>
      </c>
      <c r="AZ3" s="130"/>
      <c r="BA3" s="130">
        <v>40</v>
      </c>
      <c r="BB3" s="130">
        <f t="shared" ref="BB3:BB8" si="3">AX3-BA3</f>
        <v>58</v>
      </c>
      <c r="BC3" s="130"/>
      <c r="BD3" s="130"/>
      <c r="BE3" s="130"/>
      <c r="BF3" s="130"/>
      <c r="BG3" s="130"/>
      <c r="BH3" s="130"/>
      <c r="BI3" s="130"/>
      <c r="BJ3" s="129">
        <v>32.770000000000003</v>
      </c>
      <c r="BK3" s="130">
        <v>229</v>
      </c>
      <c r="BM3" s="130"/>
      <c r="BN3" s="130">
        <v>113</v>
      </c>
      <c r="BO3" s="130">
        <f t="shared" ref="BO3:BO8" si="4">BK3-BN3</f>
        <v>116</v>
      </c>
      <c r="BP3" s="130"/>
      <c r="BQ3" s="130"/>
      <c r="BR3" s="130"/>
      <c r="BS3" s="130"/>
      <c r="BT3" s="130"/>
      <c r="BU3" s="130"/>
      <c r="BV3" s="130"/>
      <c r="BW3" s="129">
        <v>27.68</v>
      </c>
      <c r="BX3" s="130">
        <v>36</v>
      </c>
      <c r="BZ3" s="130"/>
      <c r="CA3" s="130">
        <v>18</v>
      </c>
      <c r="CB3" s="130">
        <f t="shared" ref="CB3:CB8" si="5">BX3-CA3</f>
        <v>18</v>
      </c>
      <c r="CC3" s="130"/>
      <c r="CD3" s="130"/>
      <c r="CE3" s="130"/>
      <c r="CF3" s="130"/>
      <c r="CG3" s="130"/>
      <c r="CH3" s="130"/>
      <c r="CI3" s="130"/>
      <c r="CJ3" s="129">
        <v>37.75</v>
      </c>
      <c r="CK3" s="130">
        <v>8</v>
      </c>
      <c r="CM3" s="130"/>
      <c r="CN3" s="130">
        <v>4</v>
      </c>
      <c r="CO3" s="130">
        <f t="shared" ref="CO3:CO8" si="6">CK3-CN3</f>
        <v>4</v>
      </c>
      <c r="CP3" s="130"/>
      <c r="CQ3" s="130"/>
      <c r="CR3" s="130"/>
      <c r="CS3" s="130"/>
      <c r="CT3" s="130"/>
      <c r="CU3" s="130"/>
      <c r="CV3" s="130"/>
      <c r="CW3" s="131">
        <v>42.38</v>
      </c>
      <c r="CX3" s="128">
        <v>20</v>
      </c>
      <c r="CZ3" s="130">
        <v>0</v>
      </c>
      <c r="DA3" s="128">
        <v>7</v>
      </c>
      <c r="DB3" s="130">
        <f t="shared" ref="DB3:DB8" si="7">CX3-DA3</f>
        <v>13</v>
      </c>
      <c r="DC3" s="130"/>
      <c r="DD3" s="130"/>
      <c r="DE3" s="130"/>
      <c r="DF3" s="130"/>
      <c r="DG3" s="130"/>
      <c r="DH3" s="130"/>
      <c r="DI3" s="130"/>
      <c r="DJ3" s="129">
        <v>40.4</v>
      </c>
      <c r="DK3" s="130">
        <v>46</v>
      </c>
      <c r="DM3" s="130"/>
      <c r="DN3" s="130">
        <v>23</v>
      </c>
      <c r="DO3" s="130">
        <f t="shared" ref="DO3:DO8" si="8">DK3-DN3</f>
        <v>23</v>
      </c>
      <c r="DP3" s="130"/>
      <c r="DQ3" s="130"/>
      <c r="DR3" s="130"/>
      <c r="DS3" s="130"/>
      <c r="DT3" s="130"/>
      <c r="DU3" s="130"/>
      <c r="DV3" s="130"/>
      <c r="DW3" s="129">
        <v>40.520000000000003</v>
      </c>
      <c r="DX3" s="22">
        <f>Datos!G16</f>
        <v>3015</v>
      </c>
      <c r="DY3" s="22">
        <f>Datos!L16</f>
        <v>1373</v>
      </c>
      <c r="DZ3" s="22">
        <f>Datos!O16</f>
        <v>1088</v>
      </c>
      <c r="EA3" s="132">
        <v>632</v>
      </c>
      <c r="EB3" s="133">
        <f>K3/C3</f>
        <v>0.23809523809523808</v>
      </c>
      <c r="EC3" s="133">
        <f>AK3/C3</f>
        <v>0.4668737060041408</v>
      </c>
      <c r="ED3" s="133">
        <f>EA3/C3</f>
        <v>0.65424430641821951</v>
      </c>
      <c r="EE3" s="133">
        <f>DK3/C3</f>
        <v>4.7619047619047616E-2</v>
      </c>
      <c r="EF3" s="133">
        <f>CX3/C3</f>
        <v>2.0703933747412008E-2</v>
      </c>
      <c r="EG3" s="130">
        <v>2</v>
      </c>
      <c r="EI3" s="130"/>
      <c r="EJ3" s="130">
        <v>1</v>
      </c>
      <c r="EK3" s="130">
        <f t="shared" ref="EK3:EK8" si="9">EG3-EJ3</f>
        <v>1</v>
      </c>
      <c r="EL3" s="129">
        <v>25</v>
      </c>
      <c r="EM3" s="130">
        <v>6</v>
      </c>
      <c r="EO3" s="130"/>
      <c r="EP3" s="130">
        <v>5</v>
      </c>
      <c r="EQ3" s="130">
        <f t="shared" ref="EQ3:EQ8" si="10">EM3-EP3</f>
        <v>1</v>
      </c>
      <c r="ER3" s="129">
        <v>23.67</v>
      </c>
      <c r="ES3" s="159">
        <f>Datos!AZ16/C3</f>
        <v>0.10248447204968944</v>
      </c>
      <c r="ET3" s="159">
        <f>BK3/C3</f>
        <v>0.23706004140786749</v>
      </c>
      <c r="EU3" s="159">
        <f>CK3/C3</f>
        <v>8.2815734989648039E-3</v>
      </c>
      <c r="EV3" s="159">
        <f>EG3/C3</f>
        <v>2.070393374741201E-3</v>
      </c>
      <c r="EW3" s="159">
        <f>EM3/C3</f>
        <v>6.2111801242236021E-3</v>
      </c>
      <c r="EX3" s="159">
        <f>X3/C3</f>
        <v>4.140786749482402E-3</v>
      </c>
      <c r="EY3" s="159">
        <f>AX3/C3</f>
        <v>0.10144927536231885</v>
      </c>
      <c r="EZ3" s="450">
        <f>AK3/C3</f>
        <v>0.4668737060041408</v>
      </c>
      <c r="FA3" s="93">
        <f t="shared" ref="FA3:FL18" si="11">K3+X3+AK3+AX3</f>
        <v>783</v>
      </c>
      <c r="FB3" s="93">
        <f t="shared" si="11"/>
        <v>0</v>
      </c>
      <c r="FC3" s="93">
        <f t="shared" si="11"/>
        <v>0</v>
      </c>
      <c r="FD3" s="93">
        <f t="shared" si="11"/>
        <v>336</v>
      </c>
      <c r="FE3" s="93">
        <f t="shared" si="11"/>
        <v>447</v>
      </c>
      <c r="FF3" s="93">
        <f t="shared" si="11"/>
        <v>0</v>
      </c>
      <c r="FG3" s="93">
        <f t="shared" si="11"/>
        <v>0</v>
      </c>
      <c r="FH3" s="93">
        <f t="shared" si="11"/>
        <v>0</v>
      </c>
      <c r="FI3" s="93">
        <f t="shared" si="11"/>
        <v>0</v>
      </c>
      <c r="FJ3" s="93">
        <f t="shared" si="11"/>
        <v>0</v>
      </c>
      <c r="FK3" s="93">
        <f t="shared" si="11"/>
        <v>0</v>
      </c>
      <c r="FL3" s="93">
        <f t="shared" si="11"/>
        <v>0</v>
      </c>
      <c r="FM3" s="129">
        <v>32.770000000000003</v>
      </c>
      <c r="FN3" s="22">
        <f>Datos!G16</f>
        <v>3015</v>
      </c>
      <c r="FO3" s="549">
        <f>FA3/C3</f>
        <v>0.81055900621118016</v>
      </c>
      <c r="FP3" s="550">
        <f>DK3/C3</f>
        <v>4.7619047619047616E-2</v>
      </c>
      <c r="FQ3" s="550">
        <f>CX3/C3</f>
        <v>2.0703933747412008E-2</v>
      </c>
      <c r="FR3" s="550">
        <f>K3/C3</f>
        <v>0.23809523809523808</v>
      </c>
      <c r="FS3" s="550">
        <f>AK3/C3</f>
        <v>0.4668737060041408</v>
      </c>
      <c r="FT3" s="550">
        <f>AX3/C3</f>
        <v>0.10144927536231885</v>
      </c>
      <c r="FU3" s="550">
        <f>X3/C3</f>
        <v>4.140786749482402E-3</v>
      </c>
    </row>
    <row r="4" spans="1:177" ht="10" customHeight="1" x14ac:dyDescent="0.3">
      <c r="A4" s="700">
        <v>14</v>
      </c>
      <c r="B4" s="1" t="s">
        <v>13</v>
      </c>
      <c r="C4">
        <v>1055</v>
      </c>
      <c r="J4" s="85"/>
      <c r="K4" s="95">
        <v>298</v>
      </c>
      <c r="M4" s="93"/>
      <c r="N4" s="95">
        <v>127</v>
      </c>
      <c r="O4" s="93">
        <f t="shared" si="0"/>
        <v>171</v>
      </c>
      <c r="P4" s="93"/>
      <c r="Q4" s="93"/>
      <c r="R4" s="93"/>
      <c r="S4" s="93"/>
      <c r="T4" s="93"/>
      <c r="U4" s="93"/>
      <c r="V4" s="93"/>
      <c r="W4" s="85">
        <v>36.770000000000003</v>
      </c>
      <c r="X4" s="95">
        <v>1</v>
      </c>
      <c r="Z4" s="93"/>
      <c r="AA4" s="95">
        <v>0</v>
      </c>
      <c r="AB4" s="93">
        <f t="shared" si="1"/>
        <v>1</v>
      </c>
      <c r="AC4" s="93"/>
      <c r="AD4" s="93"/>
      <c r="AE4" s="93"/>
      <c r="AF4" s="93"/>
      <c r="AG4" s="93"/>
      <c r="AH4" s="93"/>
      <c r="AI4" s="93"/>
      <c r="AJ4" s="85">
        <v>29</v>
      </c>
      <c r="AK4" s="95">
        <v>582</v>
      </c>
      <c r="AM4" s="93"/>
      <c r="AN4" s="95">
        <v>250</v>
      </c>
      <c r="AO4" s="93">
        <f t="shared" si="2"/>
        <v>332</v>
      </c>
      <c r="AP4" s="93"/>
      <c r="AQ4" s="93"/>
      <c r="AR4" s="93"/>
      <c r="AS4" s="93"/>
      <c r="AT4" s="93"/>
      <c r="AU4" s="93"/>
      <c r="AV4" s="93"/>
      <c r="AW4" s="85">
        <v>34.229999999999997</v>
      </c>
      <c r="AX4" s="95">
        <v>149</v>
      </c>
      <c r="AZ4" s="93"/>
      <c r="BA4" s="95">
        <v>69</v>
      </c>
      <c r="BB4" s="93">
        <f t="shared" si="3"/>
        <v>80</v>
      </c>
      <c r="BC4" s="93"/>
      <c r="BD4" s="93"/>
      <c r="BE4" s="93"/>
      <c r="BF4" s="93"/>
      <c r="BG4" s="93"/>
      <c r="BH4" s="93"/>
      <c r="BI4" s="93"/>
      <c r="BJ4" s="85">
        <v>35.44</v>
      </c>
      <c r="BK4" s="95">
        <v>166</v>
      </c>
      <c r="BM4" s="95"/>
      <c r="BN4" s="95">
        <v>79</v>
      </c>
      <c r="BO4" s="93">
        <f t="shared" si="4"/>
        <v>87</v>
      </c>
      <c r="BP4" s="93"/>
      <c r="BQ4" s="93"/>
      <c r="BR4" s="93"/>
      <c r="BS4" s="93"/>
      <c r="BT4" s="93"/>
      <c r="BU4" s="93"/>
      <c r="BV4" s="93"/>
      <c r="BW4" s="85">
        <v>57.98</v>
      </c>
      <c r="BX4" s="95">
        <v>75</v>
      </c>
      <c r="BZ4" s="93"/>
      <c r="CA4" s="95">
        <v>34</v>
      </c>
      <c r="CB4" s="93">
        <f t="shared" si="5"/>
        <v>41</v>
      </c>
      <c r="CC4" s="93"/>
      <c r="CD4" s="93"/>
      <c r="CE4" s="93"/>
      <c r="CF4" s="93"/>
      <c r="CG4" s="93"/>
      <c r="CH4" s="93"/>
      <c r="CI4" s="93"/>
      <c r="CJ4" s="85">
        <v>37.61</v>
      </c>
      <c r="CK4" s="95">
        <v>10</v>
      </c>
      <c r="CM4" s="93"/>
      <c r="CN4" s="95">
        <v>5</v>
      </c>
      <c r="CO4" s="93">
        <f t="shared" si="6"/>
        <v>5</v>
      </c>
      <c r="CP4" s="93"/>
      <c r="CQ4" s="93"/>
      <c r="CR4" s="93"/>
      <c r="CS4" s="93"/>
      <c r="CT4" s="93"/>
      <c r="CU4" s="93"/>
      <c r="CV4" s="93"/>
      <c r="CW4" s="85">
        <v>39.799999999999997</v>
      </c>
      <c r="CX4" s="95">
        <v>41</v>
      </c>
      <c r="CZ4" s="95">
        <v>0</v>
      </c>
      <c r="DA4" s="95">
        <v>16</v>
      </c>
      <c r="DB4" s="93">
        <f t="shared" si="7"/>
        <v>25</v>
      </c>
      <c r="DC4" s="93"/>
      <c r="DD4" s="93"/>
      <c r="DE4" s="93"/>
      <c r="DF4" s="93"/>
      <c r="DG4" s="93"/>
      <c r="DH4" s="93"/>
      <c r="DI4" s="93"/>
      <c r="DJ4" s="85">
        <v>36.950000000000003</v>
      </c>
      <c r="DK4" s="95">
        <v>90</v>
      </c>
      <c r="DM4" s="93"/>
      <c r="DN4" s="95">
        <v>39</v>
      </c>
      <c r="DO4" s="93">
        <f t="shared" si="8"/>
        <v>51</v>
      </c>
      <c r="DP4" s="93"/>
      <c r="DQ4" s="93"/>
      <c r="DR4" s="93"/>
      <c r="DS4" s="93"/>
      <c r="DT4" s="93"/>
      <c r="DU4" s="93"/>
      <c r="DV4" s="93"/>
      <c r="DW4" s="85">
        <v>43.07</v>
      </c>
      <c r="DX4" s="22">
        <f>Datos!G17</f>
        <v>3259</v>
      </c>
      <c r="DY4" s="22">
        <f>Datos!L17</f>
        <v>1558</v>
      </c>
      <c r="DZ4" s="22">
        <f>Datos!O17</f>
        <v>1204</v>
      </c>
      <c r="EA4" s="22">
        <v>775</v>
      </c>
      <c r="EB4" s="133">
        <f t="shared" ref="EB4:EB18" si="12">K4/C4</f>
        <v>0.28246445497630329</v>
      </c>
      <c r="EC4" s="133">
        <f t="shared" ref="EC4:EC18" si="13">AK4/C4</f>
        <v>0.55165876777251188</v>
      </c>
      <c r="ED4" s="133">
        <f t="shared" ref="ED4:ED18" si="14">EA4/C4</f>
        <v>0.7345971563981043</v>
      </c>
      <c r="EE4" s="133">
        <f t="shared" ref="EE4:EE18" si="15">DK4/C4</f>
        <v>8.5308056872037921E-2</v>
      </c>
      <c r="EF4" s="133">
        <f t="shared" ref="EF4:EF18" si="16">CX4/C4</f>
        <v>3.886255924170616E-2</v>
      </c>
      <c r="EG4" s="95">
        <v>1</v>
      </c>
      <c r="EI4" s="93"/>
      <c r="EJ4" s="95">
        <v>1</v>
      </c>
      <c r="EK4" s="93">
        <f t="shared" si="9"/>
        <v>0</v>
      </c>
      <c r="EL4" s="85">
        <v>31</v>
      </c>
      <c r="EM4" s="95">
        <v>5</v>
      </c>
      <c r="EO4" s="93"/>
      <c r="EP4" s="95">
        <v>2</v>
      </c>
      <c r="EQ4" s="93">
        <f t="shared" si="10"/>
        <v>3</v>
      </c>
      <c r="ER4" s="85">
        <v>35.200000000000003</v>
      </c>
      <c r="ES4" s="159">
        <f>Datos!AZ17/C4</f>
        <v>0.14786729857819905</v>
      </c>
      <c r="ET4" s="159">
        <f t="shared" ref="ET4:ET18" si="17">BK4/C4</f>
        <v>0.15734597156398103</v>
      </c>
      <c r="EU4" s="159">
        <f t="shared" ref="EU4:EU18" si="18">CK4/C4</f>
        <v>9.4786729857819912E-3</v>
      </c>
      <c r="EV4" s="159">
        <f t="shared" ref="EV4:EV18" si="19">EG4/C4</f>
        <v>9.4786729857819908E-4</v>
      </c>
      <c r="EW4" s="159">
        <f t="shared" ref="EW4:EW18" si="20">EM4/C4</f>
        <v>4.7393364928909956E-3</v>
      </c>
      <c r="EX4" s="159">
        <f t="shared" ref="EX4:EX18" si="21">X4/C4</f>
        <v>9.4786729857819908E-4</v>
      </c>
      <c r="EY4" s="159">
        <f t="shared" ref="EY4:EY18" si="22">AX4/C4</f>
        <v>0.14123222748815165</v>
      </c>
      <c r="EZ4" s="450">
        <f t="shared" ref="EZ4:EZ18" si="23">AK4/C4</f>
        <v>0.55165876777251188</v>
      </c>
      <c r="FA4" s="93">
        <f t="shared" si="11"/>
        <v>1030</v>
      </c>
      <c r="FB4" s="93">
        <f t="shared" si="11"/>
        <v>0</v>
      </c>
      <c r="FC4" s="93">
        <f t="shared" si="11"/>
        <v>0</v>
      </c>
      <c r="FD4" s="93">
        <f t="shared" si="11"/>
        <v>446</v>
      </c>
      <c r="FE4" s="93">
        <f t="shared" si="11"/>
        <v>584</v>
      </c>
      <c r="FF4" s="93">
        <f t="shared" si="11"/>
        <v>0</v>
      </c>
      <c r="FG4" s="93">
        <f t="shared" si="11"/>
        <v>0</v>
      </c>
      <c r="FH4" s="93">
        <f t="shared" si="11"/>
        <v>0</v>
      </c>
      <c r="FI4" s="93">
        <f t="shared" si="11"/>
        <v>0</v>
      </c>
      <c r="FJ4" s="93">
        <f t="shared" si="11"/>
        <v>0</v>
      </c>
      <c r="FK4" s="93">
        <f t="shared" si="11"/>
        <v>0</v>
      </c>
      <c r="FL4" s="93">
        <f t="shared" si="11"/>
        <v>0</v>
      </c>
      <c r="FM4" s="85">
        <v>35.44</v>
      </c>
      <c r="FN4" s="22">
        <f>Datos!G17</f>
        <v>3259</v>
      </c>
      <c r="FO4" s="549">
        <f t="shared" ref="FO4:FO18" si="24">FA4/C4</f>
        <v>0.976303317535545</v>
      </c>
      <c r="FP4" s="550">
        <f t="shared" ref="FP4:FP18" si="25">DK4/C4</f>
        <v>8.5308056872037921E-2</v>
      </c>
      <c r="FQ4" s="550">
        <f t="shared" ref="FQ4:FQ18" si="26">CX4/C4</f>
        <v>3.886255924170616E-2</v>
      </c>
      <c r="FR4" s="550">
        <f t="shared" ref="FR4:FR18" si="27">K4/C4</f>
        <v>0.28246445497630329</v>
      </c>
      <c r="FS4" s="550">
        <f t="shared" ref="FS4:FS18" si="28">AK4/C4</f>
        <v>0.55165876777251188</v>
      </c>
      <c r="FT4" s="550">
        <f t="shared" ref="FT4:FT18" si="29">AX4/C4</f>
        <v>0.14123222748815165</v>
      </c>
      <c r="FU4" s="550">
        <f t="shared" ref="FU4:FU18" si="30">X4/C4</f>
        <v>9.4786729857819908E-4</v>
      </c>
    </row>
    <row r="5" spans="1:177" ht="10" customHeight="1" x14ac:dyDescent="0.3">
      <c r="A5" s="700">
        <v>15</v>
      </c>
      <c r="B5" s="1" t="s">
        <v>14</v>
      </c>
      <c r="C5">
        <v>709</v>
      </c>
      <c r="J5" s="85"/>
      <c r="K5" s="95">
        <v>174</v>
      </c>
      <c r="M5" s="93"/>
      <c r="N5" s="95">
        <v>63</v>
      </c>
      <c r="O5" s="93">
        <f t="shared" si="0"/>
        <v>111</v>
      </c>
      <c r="P5" s="93"/>
      <c r="Q5" s="93"/>
      <c r="R5" s="93"/>
      <c r="S5" s="93"/>
      <c r="T5" s="93"/>
      <c r="U5" s="93"/>
      <c r="V5" s="93"/>
      <c r="W5" s="85">
        <v>39.76</v>
      </c>
      <c r="X5" s="95">
        <v>2</v>
      </c>
      <c r="Z5" s="93"/>
      <c r="AA5" s="95">
        <v>1</v>
      </c>
      <c r="AB5" s="93">
        <f t="shared" si="1"/>
        <v>1</v>
      </c>
      <c r="AC5" s="93"/>
      <c r="AD5" s="93"/>
      <c r="AE5" s="93"/>
      <c r="AF5" s="93"/>
      <c r="AG5" s="93"/>
      <c r="AH5" s="93"/>
      <c r="AI5" s="93"/>
      <c r="AJ5" s="85">
        <v>24.5</v>
      </c>
      <c r="AK5" s="95">
        <v>278</v>
      </c>
      <c r="AM5" s="93"/>
      <c r="AN5" s="95">
        <v>111</v>
      </c>
      <c r="AO5" s="93">
        <f t="shared" si="2"/>
        <v>167</v>
      </c>
      <c r="AP5" s="93"/>
      <c r="AQ5" s="93"/>
      <c r="AR5" s="93"/>
      <c r="AS5" s="93"/>
      <c r="AT5" s="93"/>
      <c r="AU5" s="93"/>
      <c r="AV5" s="93"/>
      <c r="AW5" s="85">
        <v>36.53</v>
      </c>
      <c r="AX5" s="95">
        <v>96</v>
      </c>
      <c r="AZ5" s="93"/>
      <c r="BA5" s="95">
        <v>43</v>
      </c>
      <c r="BB5" s="93">
        <f t="shared" si="3"/>
        <v>53</v>
      </c>
      <c r="BC5" s="93"/>
      <c r="BD5" s="93"/>
      <c r="BE5" s="93"/>
      <c r="BF5" s="93"/>
      <c r="BG5" s="93"/>
      <c r="BH5" s="93"/>
      <c r="BI5" s="93"/>
      <c r="BJ5" s="85">
        <v>35.39</v>
      </c>
      <c r="BK5" s="95">
        <v>240</v>
      </c>
      <c r="BM5" s="95"/>
      <c r="BN5" s="95">
        <v>116</v>
      </c>
      <c r="BO5" s="93">
        <f t="shared" si="4"/>
        <v>124</v>
      </c>
      <c r="BP5" s="93"/>
      <c r="BQ5" s="93"/>
      <c r="BR5" s="93"/>
      <c r="BS5" s="93"/>
      <c r="BT5" s="93"/>
      <c r="BU5" s="93"/>
      <c r="BV5" s="93"/>
      <c r="BW5" s="85">
        <v>25.86</v>
      </c>
      <c r="BX5" s="95">
        <v>40</v>
      </c>
      <c r="BZ5" s="93"/>
      <c r="CA5" s="95">
        <v>11</v>
      </c>
      <c r="CB5" s="93">
        <f t="shared" si="5"/>
        <v>29</v>
      </c>
      <c r="CC5" s="93"/>
      <c r="CD5" s="93"/>
      <c r="CE5" s="93"/>
      <c r="CF5" s="93"/>
      <c r="CG5" s="93"/>
      <c r="CH5" s="93"/>
      <c r="CI5" s="93"/>
      <c r="CJ5" s="85">
        <v>41.65</v>
      </c>
      <c r="CK5" s="95">
        <v>4</v>
      </c>
      <c r="CM5" s="93"/>
      <c r="CN5" s="95">
        <v>3</v>
      </c>
      <c r="CO5" s="93">
        <f t="shared" si="6"/>
        <v>1</v>
      </c>
      <c r="CP5" s="93"/>
      <c r="CQ5" s="93"/>
      <c r="CR5" s="93"/>
      <c r="CS5" s="93"/>
      <c r="CT5" s="93"/>
      <c r="CU5" s="93"/>
      <c r="CV5" s="93"/>
      <c r="CW5" s="85">
        <v>45.5</v>
      </c>
      <c r="CX5" s="95">
        <v>18</v>
      </c>
      <c r="CZ5" s="95">
        <v>0</v>
      </c>
      <c r="DA5" s="95">
        <v>8</v>
      </c>
      <c r="DB5" s="93">
        <f t="shared" si="7"/>
        <v>10</v>
      </c>
      <c r="DC5" s="93"/>
      <c r="DD5" s="93"/>
      <c r="DE5" s="93"/>
      <c r="DF5" s="93"/>
      <c r="DG5" s="93"/>
      <c r="DH5" s="93"/>
      <c r="DI5" s="93"/>
      <c r="DJ5" s="85">
        <v>36.17</v>
      </c>
      <c r="DK5" s="95">
        <v>38</v>
      </c>
      <c r="DM5" s="93"/>
      <c r="DN5" s="95">
        <v>17</v>
      </c>
      <c r="DO5" s="93">
        <f t="shared" si="8"/>
        <v>21</v>
      </c>
      <c r="DP5" s="93"/>
      <c r="DQ5" s="93"/>
      <c r="DR5" s="93"/>
      <c r="DS5" s="93"/>
      <c r="DT5" s="93"/>
      <c r="DU5" s="93"/>
      <c r="DV5" s="93"/>
      <c r="DW5" s="85">
        <v>44.32</v>
      </c>
      <c r="DX5" s="22">
        <f>Datos!G18</f>
        <v>2243</v>
      </c>
      <c r="DY5" s="22">
        <f>Datos!L18</f>
        <v>1063</v>
      </c>
      <c r="DZ5" s="22">
        <f>Datos!O18</f>
        <v>882</v>
      </c>
      <c r="EA5" s="22">
        <v>428</v>
      </c>
      <c r="EB5" s="133">
        <f t="shared" si="12"/>
        <v>0.2454160789844852</v>
      </c>
      <c r="EC5" s="133">
        <f t="shared" si="13"/>
        <v>0.3921015514809591</v>
      </c>
      <c r="ED5" s="133">
        <f t="shared" si="14"/>
        <v>0.6036671368124118</v>
      </c>
      <c r="EE5" s="133">
        <f t="shared" si="15"/>
        <v>5.3596614950634697E-2</v>
      </c>
      <c r="EF5" s="133">
        <f t="shared" si="16"/>
        <v>2.5387870239774329E-2</v>
      </c>
      <c r="EG5" s="95">
        <v>1</v>
      </c>
      <c r="EI5" s="93"/>
      <c r="EJ5" s="95">
        <v>1</v>
      </c>
      <c r="EK5" s="93">
        <f t="shared" si="9"/>
        <v>0</v>
      </c>
      <c r="EL5" s="85">
        <v>11</v>
      </c>
      <c r="EM5" s="95">
        <v>2</v>
      </c>
      <c r="EO5" s="93"/>
      <c r="EP5" s="95">
        <v>1</v>
      </c>
      <c r="EQ5" s="93">
        <f t="shared" si="10"/>
        <v>1</v>
      </c>
      <c r="ER5" s="85">
        <v>28.5</v>
      </c>
      <c r="ES5" s="159">
        <f>Datos!AZ18/C5</f>
        <v>7.8984485190409029E-2</v>
      </c>
      <c r="ET5" s="159">
        <f t="shared" si="17"/>
        <v>0.33850493653032437</v>
      </c>
      <c r="EU5" s="159">
        <f t="shared" si="18"/>
        <v>5.6417489421720732E-3</v>
      </c>
      <c r="EV5" s="159">
        <f t="shared" si="19"/>
        <v>1.4104372355430183E-3</v>
      </c>
      <c r="EW5" s="159">
        <f t="shared" si="20"/>
        <v>2.8208744710860366E-3</v>
      </c>
      <c r="EX5" s="159">
        <f t="shared" si="21"/>
        <v>2.8208744710860366E-3</v>
      </c>
      <c r="EY5" s="159">
        <f t="shared" si="22"/>
        <v>0.13540197461212977</v>
      </c>
      <c r="EZ5" s="450">
        <f t="shared" si="23"/>
        <v>0.3921015514809591</v>
      </c>
      <c r="FA5" s="93">
        <f t="shared" si="11"/>
        <v>550</v>
      </c>
      <c r="FB5" s="93">
        <f t="shared" si="11"/>
        <v>0</v>
      </c>
      <c r="FC5" s="93">
        <f t="shared" si="11"/>
        <v>0</v>
      </c>
      <c r="FD5" s="93">
        <f t="shared" si="11"/>
        <v>218</v>
      </c>
      <c r="FE5" s="93">
        <f t="shared" si="11"/>
        <v>332</v>
      </c>
      <c r="FF5" s="93">
        <f t="shared" si="11"/>
        <v>0</v>
      </c>
      <c r="FG5" s="93">
        <f t="shared" si="11"/>
        <v>0</v>
      </c>
      <c r="FH5" s="93">
        <f t="shared" si="11"/>
        <v>0</v>
      </c>
      <c r="FI5" s="93">
        <f t="shared" si="11"/>
        <v>0</v>
      </c>
      <c r="FJ5" s="93">
        <f t="shared" si="11"/>
        <v>0</v>
      </c>
      <c r="FK5" s="93">
        <f t="shared" si="11"/>
        <v>0</v>
      </c>
      <c r="FL5" s="93">
        <f t="shared" si="11"/>
        <v>0</v>
      </c>
      <c r="FM5" s="85">
        <v>35.39</v>
      </c>
      <c r="FN5" s="22">
        <f>Datos!G18</f>
        <v>2243</v>
      </c>
      <c r="FO5" s="549">
        <f t="shared" si="24"/>
        <v>0.7757404795486601</v>
      </c>
      <c r="FP5" s="550">
        <f t="shared" si="25"/>
        <v>5.3596614950634697E-2</v>
      </c>
      <c r="FQ5" s="550">
        <f t="shared" si="26"/>
        <v>2.5387870239774329E-2</v>
      </c>
      <c r="FR5" s="550">
        <f t="shared" si="27"/>
        <v>0.2454160789844852</v>
      </c>
      <c r="FS5" s="550">
        <f t="shared" si="28"/>
        <v>0.3921015514809591</v>
      </c>
      <c r="FT5" s="550">
        <f t="shared" si="29"/>
        <v>0.13540197461212977</v>
      </c>
      <c r="FU5" s="550">
        <f t="shared" si="30"/>
        <v>2.8208744710860366E-3</v>
      </c>
    </row>
    <row r="6" spans="1:177" ht="10" customHeight="1" x14ac:dyDescent="0.3">
      <c r="A6" s="700">
        <v>16</v>
      </c>
      <c r="B6" s="1" t="s">
        <v>15</v>
      </c>
      <c r="C6">
        <v>956</v>
      </c>
      <c r="J6" s="85"/>
      <c r="K6" s="95">
        <v>198</v>
      </c>
      <c r="M6" s="93"/>
      <c r="N6" s="95">
        <v>73</v>
      </c>
      <c r="O6" s="93">
        <f t="shared" si="0"/>
        <v>125</v>
      </c>
      <c r="P6" s="93"/>
      <c r="Q6" s="93"/>
      <c r="R6" s="93"/>
      <c r="S6" s="93"/>
      <c r="T6" s="93"/>
      <c r="U6" s="93"/>
      <c r="V6" s="93"/>
      <c r="W6" s="85">
        <v>40</v>
      </c>
      <c r="X6" s="95">
        <v>1</v>
      </c>
      <c r="Z6" s="93"/>
      <c r="AA6" s="95">
        <v>1</v>
      </c>
      <c r="AB6" s="93">
        <f t="shared" si="1"/>
        <v>0</v>
      </c>
      <c r="AC6" s="93"/>
      <c r="AD6" s="93"/>
      <c r="AE6" s="93"/>
      <c r="AF6" s="93"/>
      <c r="AG6" s="93"/>
      <c r="AH6" s="93"/>
      <c r="AI6" s="93"/>
      <c r="AJ6" s="85">
        <v>28</v>
      </c>
      <c r="AK6" s="95">
        <v>348</v>
      </c>
      <c r="AM6" s="93"/>
      <c r="AN6" s="95">
        <v>161</v>
      </c>
      <c r="AO6" s="93">
        <f t="shared" si="2"/>
        <v>187</v>
      </c>
      <c r="AP6" s="93"/>
      <c r="AQ6" s="93"/>
      <c r="AR6" s="93"/>
      <c r="AS6" s="93"/>
      <c r="AT6" s="93"/>
      <c r="AU6" s="93"/>
      <c r="AV6" s="93"/>
      <c r="AW6" s="85">
        <v>38</v>
      </c>
      <c r="AX6" s="95">
        <v>61</v>
      </c>
      <c r="AZ6" s="93"/>
      <c r="BA6" s="95">
        <v>19</v>
      </c>
      <c r="BB6" s="93">
        <f t="shared" si="3"/>
        <v>42</v>
      </c>
      <c r="BC6" s="93"/>
      <c r="BD6" s="93"/>
      <c r="BE6" s="93"/>
      <c r="BF6" s="93"/>
      <c r="BG6" s="93"/>
      <c r="BH6" s="93"/>
      <c r="BI6" s="93"/>
      <c r="BJ6" s="85">
        <v>39.03</v>
      </c>
      <c r="BK6" s="95">
        <v>429</v>
      </c>
      <c r="BM6" s="95"/>
      <c r="BN6" s="95">
        <v>203</v>
      </c>
      <c r="BO6" s="93">
        <f t="shared" si="4"/>
        <v>226</v>
      </c>
      <c r="BP6" s="93"/>
      <c r="BQ6" s="93"/>
      <c r="BR6" s="93"/>
      <c r="BS6" s="93"/>
      <c r="BT6" s="93"/>
      <c r="BU6" s="93"/>
      <c r="BV6" s="93"/>
      <c r="BW6" s="85">
        <v>36.159999999999997</v>
      </c>
      <c r="BX6" s="95">
        <v>74</v>
      </c>
      <c r="BZ6" s="93"/>
      <c r="CA6" s="95">
        <v>27</v>
      </c>
      <c r="CB6" s="93">
        <f t="shared" si="5"/>
        <v>47</v>
      </c>
      <c r="CC6" s="93"/>
      <c r="CD6" s="93"/>
      <c r="CE6" s="93"/>
      <c r="CF6" s="93"/>
      <c r="CG6" s="93"/>
      <c r="CH6" s="93"/>
      <c r="CI6" s="93"/>
      <c r="CJ6" s="85">
        <v>42.46</v>
      </c>
      <c r="CK6" s="95">
        <v>7</v>
      </c>
      <c r="CM6" s="93"/>
      <c r="CN6" s="95">
        <v>5</v>
      </c>
      <c r="CO6" s="93">
        <f t="shared" si="6"/>
        <v>2</v>
      </c>
      <c r="CP6" s="93"/>
      <c r="CQ6" s="93"/>
      <c r="CR6" s="93"/>
      <c r="CS6" s="93"/>
      <c r="CT6" s="93"/>
      <c r="CU6" s="93"/>
      <c r="CV6" s="93"/>
      <c r="CW6" s="85">
        <v>41.86</v>
      </c>
      <c r="CX6" s="95">
        <v>21</v>
      </c>
      <c r="CZ6" s="95">
        <v>0</v>
      </c>
      <c r="DA6" s="95">
        <v>7</v>
      </c>
      <c r="DB6" s="93">
        <f t="shared" si="7"/>
        <v>14</v>
      </c>
      <c r="DC6" s="93"/>
      <c r="DD6" s="93"/>
      <c r="DE6" s="93"/>
      <c r="DF6" s="93"/>
      <c r="DG6" s="93"/>
      <c r="DH6" s="93"/>
      <c r="DI6" s="93"/>
      <c r="DJ6" s="85">
        <v>36.950000000000003</v>
      </c>
      <c r="DK6" s="95">
        <v>46</v>
      </c>
      <c r="DM6" s="93"/>
      <c r="DN6" s="95">
        <v>18</v>
      </c>
      <c r="DO6" s="93">
        <f t="shared" si="8"/>
        <v>28</v>
      </c>
      <c r="DP6" s="93"/>
      <c r="DQ6" s="93"/>
      <c r="DR6" s="93"/>
      <c r="DS6" s="93"/>
      <c r="DT6" s="93"/>
      <c r="DU6" s="93"/>
      <c r="DV6" s="93"/>
      <c r="DW6" s="85">
        <v>41.07</v>
      </c>
      <c r="DX6" s="22">
        <f>Datos!G19</f>
        <v>3151</v>
      </c>
      <c r="DY6" s="22">
        <f>Datos!L19</f>
        <v>1494</v>
      </c>
      <c r="DZ6" s="22">
        <f>Datos!O19</f>
        <v>1245</v>
      </c>
      <c r="EA6" s="22">
        <v>490</v>
      </c>
      <c r="EB6" s="133">
        <f t="shared" si="12"/>
        <v>0.20711297071129708</v>
      </c>
      <c r="EC6" s="133">
        <f t="shared" si="13"/>
        <v>0.36401673640167365</v>
      </c>
      <c r="ED6" s="133">
        <f t="shared" si="14"/>
        <v>0.5125523012552301</v>
      </c>
      <c r="EE6" s="133">
        <f t="shared" si="15"/>
        <v>4.8117154811715482E-2</v>
      </c>
      <c r="EF6" s="133">
        <f t="shared" si="16"/>
        <v>2.1966527196652718E-2</v>
      </c>
      <c r="EG6" s="95">
        <v>0</v>
      </c>
      <c r="EI6" s="93"/>
      <c r="EJ6" s="95">
        <v>0</v>
      </c>
      <c r="EK6" s="93">
        <f t="shared" si="9"/>
        <v>0</v>
      </c>
      <c r="EL6" s="85">
        <v>0</v>
      </c>
      <c r="EM6" s="95">
        <v>8</v>
      </c>
      <c r="EO6" s="93"/>
      <c r="EP6" s="95">
        <v>5</v>
      </c>
      <c r="EQ6" s="93">
        <f t="shared" si="10"/>
        <v>3</v>
      </c>
      <c r="ER6" s="85">
        <v>31</v>
      </c>
      <c r="ES6" s="159">
        <f>Datos!AZ19/C6</f>
        <v>7.8451882845188281E-2</v>
      </c>
      <c r="ET6" s="159">
        <f t="shared" si="17"/>
        <v>0.44874476987447698</v>
      </c>
      <c r="EU6" s="159">
        <f t="shared" si="18"/>
        <v>7.3221757322175732E-3</v>
      </c>
      <c r="EV6" s="159">
        <f t="shared" si="19"/>
        <v>0</v>
      </c>
      <c r="EW6" s="159">
        <f t="shared" si="20"/>
        <v>8.368200836820083E-3</v>
      </c>
      <c r="EX6" s="159">
        <f t="shared" si="21"/>
        <v>1.0460251046025104E-3</v>
      </c>
      <c r="EY6" s="159">
        <f t="shared" si="22"/>
        <v>6.3807531380753138E-2</v>
      </c>
      <c r="EZ6" s="450">
        <f t="shared" si="23"/>
        <v>0.36401673640167365</v>
      </c>
      <c r="FA6" s="93">
        <f t="shared" si="11"/>
        <v>608</v>
      </c>
      <c r="FB6" s="93">
        <f t="shared" si="11"/>
        <v>0</v>
      </c>
      <c r="FC6" s="93">
        <f t="shared" si="11"/>
        <v>0</v>
      </c>
      <c r="FD6" s="93">
        <f t="shared" si="11"/>
        <v>254</v>
      </c>
      <c r="FE6" s="93">
        <f t="shared" si="11"/>
        <v>354</v>
      </c>
      <c r="FF6" s="93">
        <f t="shared" si="11"/>
        <v>0</v>
      </c>
      <c r="FG6" s="93">
        <f t="shared" si="11"/>
        <v>0</v>
      </c>
      <c r="FH6" s="93">
        <f t="shared" si="11"/>
        <v>0</v>
      </c>
      <c r="FI6" s="93">
        <f t="shared" si="11"/>
        <v>0</v>
      </c>
      <c r="FJ6" s="93">
        <f t="shared" si="11"/>
        <v>0</v>
      </c>
      <c r="FK6" s="93">
        <f t="shared" si="11"/>
        <v>0</v>
      </c>
      <c r="FL6" s="93">
        <f t="shared" si="11"/>
        <v>0</v>
      </c>
      <c r="FM6" s="85">
        <v>39.03</v>
      </c>
      <c r="FN6" s="22">
        <f>Datos!G19</f>
        <v>3151</v>
      </c>
      <c r="FO6" s="549">
        <f t="shared" si="24"/>
        <v>0.63598326359832635</v>
      </c>
      <c r="FP6" s="550">
        <f t="shared" si="25"/>
        <v>4.8117154811715482E-2</v>
      </c>
      <c r="FQ6" s="550">
        <f t="shared" si="26"/>
        <v>2.1966527196652718E-2</v>
      </c>
      <c r="FR6" s="550">
        <f t="shared" si="27"/>
        <v>0.20711297071129708</v>
      </c>
      <c r="FS6" s="550">
        <f t="shared" si="28"/>
        <v>0.36401673640167365</v>
      </c>
      <c r="FT6" s="550">
        <f t="shared" si="29"/>
        <v>6.3807531380753138E-2</v>
      </c>
      <c r="FU6" s="550">
        <f t="shared" si="30"/>
        <v>1.0460251046025104E-3</v>
      </c>
    </row>
    <row r="7" spans="1:177" ht="10" customHeight="1" x14ac:dyDescent="0.3">
      <c r="A7" s="700">
        <v>17</v>
      </c>
      <c r="B7" s="1" t="s">
        <v>196</v>
      </c>
      <c r="C7">
        <v>1010</v>
      </c>
      <c r="J7" s="85"/>
      <c r="K7" s="95">
        <v>256</v>
      </c>
      <c r="M7" s="93"/>
      <c r="N7" s="95">
        <v>86</v>
      </c>
      <c r="O7" s="93">
        <f t="shared" si="0"/>
        <v>170</v>
      </c>
      <c r="P7" s="93"/>
      <c r="Q7" s="93"/>
      <c r="R7" s="93"/>
      <c r="S7" s="93"/>
      <c r="T7" s="93"/>
      <c r="U7" s="93"/>
      <c r="V7" s="93"/>
      <c r="W7" s="85">
        <v>38.979999999999997</v>
      </c>
      <c r="X7" s="95">
        <v>3</v>
      </c>
      <c r="Z7" s="93"/>
      <c r="AA7" s="95">
        <v>3</v>
      </c>
      <c r="AB7" s="93">
        <f t="shared" si="1"/>
        <v>0</v>
      </c>
      <c r="AC7" s="93"/>
      <c r="AD7" s="93"/>
      <c r="AE7" s="93"/>
      <c r="AF7" s="93"/>
      <c r="AG7" s="93"/>
      <c r="AH7" s="93"/>
      <c r="AI7" s="93"/>
      <c r="AJ7" s="85">
        <v>49.67</v>
      </c>
      <c r="AK7" s="95">
        <v>518</v>
      </c>
      <c r="AM7" s="93"/>
      <c r="AN7" s="95">
        <v>215</v>
      </c>
      <c r="AO7" s="93">
        <f t="shared" si="2"/>
        <v>303</v>
      </c>
      <c r="AP7" s="93"/>
      <c r="AQ7" s="93"/>
      <c r="AR7" s="93"/>
      <c r="AS7" s="93"/>
      <c r="AT7" s="93"/>
      <c r="AU7" s="93"/>
      <c r="AV7" s="93"/>
      <c r="AW7" s="85">
        <v>37.01</v>
      </c>
      <c r="AX7" s="95">
        <v>127</v>
      </c>
      <c r="AZ7" s="93"/>
      <c r="BA7" s="95">
        <v>48</v>
      </c>
      <c r="BB7" s="93">
        <f t="shared" si="3"/>
        <v>79</v>
      </c>
      <c r="BC7" s="93"/>
      <c r="BD7" s="93"/>
      <c r="BE7" s="93"/>
      <c r="BF7" s="93"/>
      <c r="BG7" s="93"/>
      <c r="BH7" s="93"/>
      <c r="BI7" s="93"/>
      <c r="BJ7" s="85">
        <v>42.07</v>
      </c>
      <c r="BK7" s="95">
        <v>462</v>
      </c>
      <c r="BM7" s="95"/>
      <c r="BN7" s="95">
        <v>243</v>
      </c>
      <c r="BO7" s="93">
        <f t="shared" si="4"/>
        <v>219</v>
      </c>
      <c r="BP7" s="93"/>
      <c r="BQ7" s="93"/>
      <c r="BR7" s="93"/>
      <c r="BS7" s="93"/>
      <c r="BT7" s="93"/>
      <c r="BU7" s="93"/>
      <c r="BV7" s="93"/>
      <c r="BW7" s="85">
        <v>35.71</v>
      </c>
      <c r="BX7" s="95">
        <v>29</v>
      </c>
      <c r="BZ7" s="93"/>
      <c r="CA7" s="95">
        <v>11</v>
      </c>
      <c r="CB7" s="93">
        <f t="shared" si="5"/>
        <v>18</v>
      </c>
      <c r="CC7" s="93"/>
      <c r="CD7" s="93"/>
      <c r="CE7" s="93"/>
      <c r="CF7" s="93"/>
      <c r="CG7" s="93"/>
      <c r="CH7" s="93"/>
      <c r="CI7" s="93"/>
      <c r="CJ7" s="85">
        <v>37.83</v>
      </c>
      <c r="CK7" s="95">
        <v>12</v>
      </c>
      <c r="CM7" s="93"/>
      <c r="CN7" s="95">
        <v>6</v>
      </c>
      <c r="CO7" s="93">
        <f t="shared" si="6"/>
        <v>6</v>
      </c>
      <c r="CP7" s="93"/>
      <c r="CQ7" s="93"/>
      <c r="CR7" s="93"/>
      <c r="CS7" s="93"/>
      <c r="CT7" s="93"/>
      <c r="CU7" s="93"/>
      <c r="CV7" s="93"/>
      <c r="CW7" s="85">
        <v>40.83</v>
      </c>
      <c r="CX7" s="95">
        <v>11</v>
      </c>
      <c r="CZ7" s="95">
        <v>0</v>
      </c>
      <c r="DA7" s="95">
        <v>3</v>
      </c>
      <c r="DB7" s="93">
        <f t="shared" si="7"/>
        <v>8</v>
      </c>
      <c r="DC7" s="93"/>
      <c r="DD7" s="93"/>
      <c r="DE7" s="93"/>
      <c r="DF7" s="93"/>
      <c r="DG7" s="93"/>
      <c r="DH7" s="93"/>
      <c r="DI7" s="93"/>
      <c r="DJ7" s="85">
        <v>34.36</v>
      </c>
      <c r="DK7" s="95">
        <v>34</v>
      </c>
      <c r="DM7" s="93"/>
      <c r="DN7" s="95">
        <v>9</v>
      </c>
      <c r="DO7" s="93">
        <f t="shared" si="8"/>
        <v>25</v>
      </c>
      <c r="DP7" s="93"/>
      <c r="DQ7" s="93"/>
      <c r="DR7" s="93"/>
      <c r="DS7" s="93"/>
      <c r="DT7" s="93"/>
      <c r="DU7" s="93"/>
      <c r="DV7" s="93"/>
      <c r="DW7" s="85">
        <v>40.24</v>
      </c>
      <c r="DX7" s="22">
        <f>Datos!G20</f>
        <v>2777</v>
      </c>
      <c r="DY7" s="22">
        <f>Datos!L20</f>
        <v>1403</v>
      </c>
      <c r="DZ7" s="22">
        <f>Datos!O20</f>
        <v>1219</v>
      </c>
      <c r="EA7" s="22">
        <v>747</v>
      </c>
      <c r="EB7" s="133">
        <f t="shared" si="12"/>
        <v>0.25346534653465347</v>
      </c>
      <c r="EC7" s="133">
        <f t="shared" si="13"/>
        <v>0.51287128712871288</v>
      </c>
      <c r="ED7" s="133">
        <f t="shared" si="14"/>
        <v>0.73960396039603959</v>
      </c>
      <c r="EE7" s="133">
        <f t="shared" si="15"/>
        <v>3.3663366336633666E-2</v>
      </c>
      <c r="EF7" s="133">
        <f t="shared" si="16"/>
        <v>1.089108910891089E-2</v>
      </c>
      <c r="EG7" s="95">
        <v>1</v>
      </c>
      <c r="EI7" s="93"/>
      <c r="EJ7" s="95">
        <v>0</v>
      </c>
      <c r="EK7" s="93">
        <f t="shared" si="9"/>
        <v>1</v>
      </c>
      <c r="EL7" s="85">
        <v>14</v>
      </c>
      <c r="EM7" s="95">
        <v>1</v>
      </c>
      <c r="EO7" s="93"/>
      <c r="EP7" s="95">
        <v>0</v>
      </c>
      <c r="EQ7" s="93">
        <f t="shared" si="10"/>
        <v>1</v>
      </c>
      <c r="ER7" s="85">
        <v>55</v>
      </c>
      <c r="ES7" s="159">
        <f>Datos!AZ20/C7</f>
        <v>0.11188118811881188</v>
      </c>
      <c r="ET7" s="159">
        <f t="shared" si="17"/>
        <v>0.45742574257425744</v>
      </c>
      <c r="EU7" s="159">
        <f t="shared" si="18"/>
        <v>1.1881188118811881E-2</v>
      </c>
      <c r="EV7" s="159">
        <f t="shared" si="19"/>
        <v>9.9009900990099011E-4</v>
      </c>
      <c r="EW7" s="159">
        <f t="shared" si="20"/>
        <v>9.9009900990099011E-4</v>
      </c>
      <c r="EX7" s="159">
        <f t="shared" si="21"/>
        <v>2.9702970297029703E-3</v>
      </c>
      <c r="EY7" s="159">
        <f t="shared" si="22"/>
        <v>0.12574257425742574</v>
      </c>
      <c r="EZ7" s="450">
        <f t="shared" si="23"/>
        <v>0.51287128712871288</v>
      </c>
      <c r="FA7" s="93">
        <f t="shared" si="11"/>
        <v>904</v>
      </c>
      <c r="FB7" s="93">
        <f t="shared" si="11"/>
        <v>0</v>
      </c>
      <c r="FC7" s="93">
        <f t="shared" si="11"/>
        <v>0</v>
      </c>
      <c r="FD7" s="93">
        <f t="shared" si="11"/>
        <v>352</v>
      </c>
      <c r="FE7" s="93">
        <f t="shared" si="11"/>
        <v>552</v>
      </c>
      <c r="FF7" s="93">
        <f t="shared" si="11"/>
        <v>0</v>
      </c>
      <c r="FG7" s="93">
        <f t="shared" si="11"/>
        <v>0</v>
      </c>
      <c r="FH7" s="93">
        <f t="shared" si="11"/>
        <v>0</v>
      </c>
      <c r="FI7" s="93">
        <f t="shared" si="11"/>
        <v>0</v>
      </c>
      <c r="FJ7" s="93">
        <f t="shared" si="11"/>
        <v>0</v>
      </c>
      <c r="FK7" s="93">
        <f t="shared" si="11"/>
        <v>0</v>
      </c>
      <c r="FL7" s="93">
        <f t="shared" si="11"/>
        <v>0</v>
      </c>
      <c r="FM7" s="85">
        <v>42.07</v>
      </c>
      <c r="FN7" s="22">
        <f>Datos!G20</f>
        <v>2777</v>
      </c>
      <c r="FO7" s="549">
        <f t="shared" si="24"/>
        <v>0.89504950495049507</v>
      </c>
      <c r="FP7" s="550">
        <f t="shared" si="25"/>
        <v>3.3663366336633666E-2</v>
      </c>
      <c r="FQ7" s="550">
        <f t="shared" si="26"/>
        <v>1.089108910891089E-2</v>
      </c>
      <c r="FR7" s="550">
        <f t="shared" si="27"/>
        <v>0.25346534653465347</v>
      </c>
      <c r="FS7" s="550">
        <f t="shared" si="28"/>
        <v>0.51287128712871288</v>
      </c>
      <c r="FT7" s="550">
        <f t="shared" si="29"/>
        <v>0.12574257425742574</v>
      </c>
      <c r="FU7" s="550">
        <f t="shared" si="30"/>
        <v>2.9702970297029703E-3</v>
      </c>
    </row>
    <row r="8" spans="1:177" ht="13.5" x14ac:dyDescent="0.3">
      <c r="A8" s="700">
        <v>18</v>
      </c>
      <c r="B8" s="1" t="s">
        <v>197</v>
      </c>
      <c r="C8">
        <v>903</v>
      </c>
      <c r="J8" s="85"/>
      <c r="K8" s="95">
        <v>297</v>
      </c>
      <c r="M8" s="93"/>
      <c r="N8" s="95">
        <v>109</v>
      </c>
      <c r="O8" s="93">
        <f t="shared" si="0"/>
        <v>188</v>
      </c>
      <c r="P8" s="93"/>
      <c r="Q8" s="93"/>
      <c r="R8" s="93"/>
      <c r="S8" s="93"/>
      <c r="T8" s="93"/>
      <c r="U8" s="93"/>
      <c r="V8" s="93"/>
      <c r="W8" s="85">
        <v>40.28</v>
      </c>
      <c r="X8" s="95">
        <v>2</v>
      </c>
      <c r="Z8" s="93"/>
      <c r="AA8" s="95">
        <v>1</v>
      </c>
      <c r="AB8" s="93">
        <f t="shared" si="1"/>
        <v>1</v>
      </c>
      <c r="AC8" s="93"/>
      <c r="AD8" s="93"/>
      <c r="AE8" s="93"/>
      <c r="AF8" s="93"/>
      <c r="AG8" s="93"/>
      <c r="AH8" s="93"/>
      <c r="AI8" s="93"/>
      <c r="AJ8" s="85">
        <v>35.5</v>
      </c>
      <c r="AK8">
        <v>401</v>
      </c>
      <c r="AM8" s="93"/>
      <c r="AN8" s="95">
        <v>189</v>
      </c>
      <c r="AO8" s="93">
        <f t="shared" si="2"/>
        <v>212</v>
      </c>
      <c r="AP8" s="93"/>
      <c r="AQ8" s="93"/>
      <c r="AR8" s="93"/>
      <c r="AS8" s="93"/>
      <c r="AT8" s="93"/>
      <c r="AU8" s="93"/>
      <c r="AV8" s="93"/>
      <c r="AW8" s="85">
        <v>35.049999999999997</v>
      </c>
      <c r="AX8" s="95">
        <v>96</v>
      </c>
      <c r="AZ8" s="93"/>
      <c r="BA8" s="95">
        <v>42</v>
      </c>
      <c r="BB8" s="93">
        <f t="shared" si="3"/>
        <v>54</v>
      </c>
      <c r="BC8" s="93"/>
      <c r="BD8" s="93"/>
      <c r="BE8" s="93"/>
      <c r="BF8" s="93"/>
      <c r="BG8" s="93"/>
      <c r="BH8" s="93"/>
      <c r="BI8" s="93"/>
      <c r="BJ8" s="85">
        <v>33.99</v>
      </c>
      <c r="BK8">
        <v>471</v>
      </c>
      <c r="BM8" s="94"/>
      <c r="BN8" s="95">
        <v>230</v>
      </c>
      <c r="BO8" s="93">
        <f t="shared" si="4"/>
        <v>241</v>
      </c>
      <c r="BP8" s="93"/>
      <c r="BQ8" s="93"/>
      <c r="BR8" s="93"/>
      <c r="BS8" s="93"/>
      <c r="BT8" s="93"/>
      <c r="BU8" s="93"/>
      <c r="BV8" s="93"/>
      <c r="BW8" s="85">
        <v>24.19</v>
      </c>
      <c r="BX8">
        <v>18</v>
      </c>
      <c r="BZ8" s="93"/>
      <c r="CA8" s="95">
        <v>8</v>
      </c>
      <c r="CB8" s="93">
        <f t="shared" si="5"/>
        <v>10</v>
      </c>
      <c r="CC8" s="93"/>
      <c r="CD8" s="93"/>
      <c r="CE8" s="93"/>
      <c r="CF8" s="93"/>
      <c r="CG8" s="93"/>
      <c r="CH8" s="93"/>
      <c r="CI8" s="93"/>
      <c r="CJ8" s="85">
        <v>41.78</v>
      </c>
      <c r="CK8">
        <v>14</v>
      </c>
      <c r="CM8" s="93"/>
      <c r="CN8">
        <v>7</v>
      </c>
      <c r="CO8" s="93">
        <f t="shared" si="6"/>
        <v>7</v>
      </c>
      <c r="CP8" s="93"/>
      <c r="CQ8" s="93"/>
      <c r="CR8" s="93"/>
      <c r="CS8" s="93"/>
      <c r="CT8" s="93"/>
      <c r="CU8" s="93"/>
      <c r="CV8" s="93"/>
      <c r="CW8" s="85">
        <v>43.64</v>
      </c>
      <c r="CX8" s="95">
        <v>20</v>
      </c>
      <c r="CZ8" s="95">
        <v>0</v>
      </c>
      <c r="DA8" s="95">
        <v>5</v>
      </c>
      <c r="DB8" s="93">
        <f t="shared" si="7"/>
        <v>15</v>
      </c>
      <c r="DC8" s="93"/>
      <c r="DD8" s="93"/>
      <c r="DE8" s="93"/>
      <c r="DF8" s="93"/>
      <c r="DG8" s="93"/>
      <c r="DH8" s="93"/>
      <c r="DI8" s="93"/>
      <c r="DJ8" s="85">
        <v>32.65</v>
      </c>
      <c r="DK8" s="95">
        <v>30</v>
      </c>
      <c r="DM8" s="93"/>
      <c r="DN8" s="95">
        <v>9</v>
      </c>
      <c r="DO8" s="93">
        <f t="shared" si="8"/>
        <v>21</v>
      </c>
      <c r="DP8" s="93"/>
      <c r="DQ8" s="93"/>
      <c r="DR8" s="93"/>
      <c r="DS8" s="93"/>
      <c r="DT8" s="93"/>
      <c r="DU8" s="93"/>
      <c r="DV8" s="93"/>
      <c r="DW8" s="85">
        <v>43.43</v>
      </c>
      <c r="DX8" s="22">
        <f>Datos!G21</f>
        <v>2433</v>
      </c>
      <c r="DY8" s="22">
        <f>Datos!L21</f>
        <v>1323</v>
      </c>
      <c r="DZ8" s="22">
        <f>Datos!O21</f>
        <v>1021</v>
      </c>
      <c r="EA8" s="22">
        <v>653</v>
      </c>
      <c r="EB8" s="133">
        <f t="shared" si="12"/>
        <v>0.32890365448504982</v>
      </c>
      <c r="EC8" s="133">
        <f t="shared" si="13"/>
        <v>0.44407530454042082</v>
      </c>
      <c r="ED8" s="133">
        <f t="shared" si="14"/>
        <v>0.72314507198228128</v>
      </c>
      <c r="EE8" s="133">
        <f t="shared" si="15"/>
        <v>3.3222591362126248E-2</v>
      </c>
      <c r="EF8" s="133">
        <f t="shared" si="16"/>
        <v>2.2148394241417499E-2</v>
      </c>
      <c r="EG8">
        <v>2</v>
      </c>
      <c r="EI8" s="93"/>
      <c r="EJ8">
        <v>2</v>
      </c>
      <c r="EK8" s="93">
        <f t="shared" si="9"/>
        <v>0</v>
      </c>
      <c r="EL8" s="85">
        <v>19.5</v>
      </c>
      <c r="EM8">
        <v>1</v>
      </c>
      <c r="EO8" s="93"/>
      <c r="EP8">
        <v>0</v>
      </c>
      <c r="EQ8" s="93">
        <f t="shared" si="10"/>
        <v>1</v>
      </c>
      <c r="ER8" s="85">
        <v>15</v>
      </c>
      <c r="ES8" s="159">
        <f>Datos!AZ21/C8</f>
        <v>0.15060908084163899</v>
      </c>
      <c r="ET8" s="159">
        <f t="shared" si="17"/>
        <v>0.52159468438538203</v>
      </c>
      <c r="EU8" s="159">
        <f t="shared" si="18"/>
        <v>1.5503875968992248E-2</v>
      </c>
      <c r="EV8" s="159">
        <f t="shared" si="19"/>
        <v>2.2148394241417496E-3</v>
      </c>
      <c r="EW8" s="159">
        <f t="shared" si="20"/>
        <v>1.1074197120708748E-3</v>
      </c>
      <c r="EX8" s="159">
        <f t="shared" si="21"/>
        <v>2.2148394241417496E-3</v>
      </c>
      <c r="EY8" s="159">
        <f t="shared" si="22"/>
        <v>0.10631229235880399</v>
      </c>
      <c r="EZ8" s="450">
        <f t="shared" si="23"/>
        <v>0.44407530454042082</v>
      </c>
      <c r="FA8" s="93">
        <f t="shared" si="11"/>
        <v>796</v>
      </c>
      <c r="FB8" s="93">
        <f t="shared" si="11"/>
        <v>0</v>
      </c>
      <c r="FC8" s="93">
        <f t="shared" si="11"/>
        <v>0</v>
      </c>
      <c r="FD8" s="93">
        <f t="shared" si="11"/>
        <v>341</v>
      </c>
      <c r="FE8" s="93">
        <f t="shared" si="11"/>
        <v>455</v>
      </c>
      <c r="FF8" s="93">
        <f t="shared" si="11"/>
        <v>0</v>
      </c>
      <c r="FG8" s="93">
        <f t="shared" si="11"/>
        <v>0</v>
      </c>
      <c r="FH8" s="93">
        <f t="shared" si="11"/>
        <v>0</v>
      </c>
      <c r="FI8" s="93">
        <f t="shared" si="11"/>
        <v>0</v>
      </c>
      <c r="FJ8" s="93">
        <f t="shared" si="11"/>
        <v>0</v>
      </c>
      <c r="FK8" s="93">
        <f t="shared" si="11"/>
        <v>0</v>
      </c>
      <c r="FL8" s="93">
        <f t="shared" si="11"/>
        <v>0</v>
      </c>
      <c r="FM8" s="85">
        <v>33.99</v>
      </c>
      <c r="FN8" s="22">
        <f>Datos!G21</f>
        <v>2433</v>
      </c>
      <c r="FO8" s="549">
        <f t="shared" si="24"/>
        <v>0.88150609080841635</v>
      </c>
      <c r="FP8" s="550">
        <f t="shared" si="25"/>
        <v>3.3222591362126248E-2</v>
      </c>
      <c r="FQ8" s="550">
        <f t="shared" si="26"/>
        <v>2.2148394241417499E-2</v>
      </c>
      <c r="FR8" s="550">
        <f t="shared" si="27"/>
        <v>0.32890365448504982</v>
      </c>
      <c r="FS8" s="550">
        <f t="shared" si="28"/>
        <v>0.44407530454042082</v>
      </c>
      <c r="FT8" s="550">
        <f t="shared" si="29"/>
        <v>0.10631229235880399</v>
      </c>
      <c r="FU8" s="550">
        <f t="shared" si="30"/>
        <v>2.2148394241417496E-3</v>
      </c>
    </row>
    <row r="9" spans="1:177" ht="13.5" x14ac:dyDescent="0.3">
      <c r="A9" s="65">
        <v>19</v>
      </c>
      <c r="B9" s="66" t="s">
        <v>211</v>
      </c>
      <c r="C9" s="70">
        <v>913</v>
      </c>
      <c r="D9" s="70"/>
      <c r="E9" s="70">
        <v>407</v>
      </c>
      <c r="F9" s="70">
        <v>506</v>
      </c>
      <c r="G9" s="70">
        <v>467</v>
      </c>
      <c r="H9" s="70">
        <v>452</v>
      </c>
      <c r="I9" s="70">
        <f>C9-J9</f>
        <v>858</v>
      </c>
      <c r="J9" s="111">
        <v>55</v>
      </c>
      <c r="K9" s="112">
        <v>321</v>
      </c>
      <c r="L9" s="70">
        <f>K9-M9</f>
        <v>311</v>
      </c>
      <c r="M9" s="112">
        <v>10</v>
      </c>
      <c r="N9" s="112">
        <v>120</v>
      </c>
      <c r="O9" s="112">
        <v>201</v>
      </c>
      <c r="P9" s="112">
        <v>4</v>
      </c>
      <c r="Q9" s="112">
        <v>12</v>
      </c>
      <c r="R9" s="112">
        <v>29</v>
      </c>
      <c r="S9" s="112">
        <v>58</v>
      </c>
      <c r="T9" s="112">
        <v>73</v>
      </c>
      <c r="U9" s="112">
        <v>101</v>
      </c>
      <c r="V9" s="112">
        <v>42</v>
      </c>
      <c r="W9" s="111"/>
      <c r="X9" s="112">
        <v>2</v>
      </c>
      <c r="Y9" s="70">
        <f t="shared" ref="Y9:Y15" si="31">X9-Z9</f>
        <v>2</v>
      </c>
      <c r="Z9" s="112">
        <v>0</v>
      </c>
      <c r="AA9" s="112">
        <v>1</v>
      </c>
      <c r="AB9" s="112">
        <v>1</v>
      </c>
      <c r="AC9" s="112">
        <v>0</v>
      </c>
      <c r="AD9" s="112">
        <v>0</v>
      </c>
      <c r="AE9" s="112">
        <v>0</v>
      </c>
      <c r="AF9" s="112">
        <v>0</v>
      </c>
      <c r="AG9" s="112">
        <v>1</v>
      </c>
      <c r="AH9" s="112">
        <v>1</v>
      </c>
      <c r="AI9" s="112">
        <v>0</v>
      </c>
      <c r="AJ9" s="111"/>
      <c r="AK9" s="112">
        <v>414</v>
      </c>
      <c r="AL9" s="70">
        <f t="shared" ref="AL9:AL14" si="32">AK9-AM9</f>
        <v>390</v>
      </c>
      <c r="AM9" s="112">
        <v>24</v>
      </c>
      <c r="AN9" s="112">
        <v>166</v>
      </c>
      <c r="AO9" s="112">
        <v>248</v>
      </c>
      <c r="AP9" s="112">
        <v>34</v>
      </c>
      <c r="AQ9" s="112">
        <v>24</v>
      </c>
      <c r="AR9" s="112">
        <v>38</v>
      </c>
      <c r="AS9" s="112">
        <v>76</v>
      </c>
      <c r="AT9" s="112">
        <v>91</v>
      </c>
      <c r="AU9" s="112">
        <v>103</v>
      </c>
      <c r="AV9" s="112">
        <v>46</v>
      </c>
      <c r="AW9" s="111"/>
      <c r="AX9" s="112">
        <v>66</v>
      </c>
      <c r="AY9" s="70">
        <f t="shared" ref="AY9:AY14" si="33">AX9-AZ9</f>
        <v>62</v>
      </c>
      <c r="AZ9" s="112">
        <v>4</v>
      </c>
      <c r="BA9" s="112">
        <v>28</v>
      </c>
      <c r="BB9" s="112">
        <v>38</v>
      </c>
      <c r="BC9" s="112">
        <v>2</v>
      </c>
      <c r="BD9" s="112">
        <v>4</v>
      </c>
      <c r="BE9" s="112">
        <v>6</v>
      </c>
      <c r="BF9" s="112">
        <v>17</v>
      </c>
      <c r="BG9" s="112">
        <v>16</v>
      </c>
      <c r="BH9" s="112">
        <v>11</v>
      </c>
      <c r="BI9" s="112">
        <v>9</v>
      </c>
      <c r="BJ9" s="111"/>
      <c r="BK9" s="112">
        <v>326</v>
      </c>
      <c r="BL9" s="70">
        <f t="shared" ref="BL9:BL14" si="34">BK9-BM9</f>
        <v>298</v>
      </c>
      <c r="BM9" s="112">
        <v>28</v>
      </c>
      <c r="BN9" s="112">
        <v>148</v>
      </c>
      <c r="BO9" s="112">
        <v>178</v>
      </c>
      <c r="BP9" s="112">
        <v>28</v>
      </c>
      <c r="BQ9" s="112">
        <v>37</v>
      </c>
      <c r="BR9" s="112">
        <v>39</v>
      </c>
      <c r="BS9" s="112">
        <v>54</v>
      </c>
      <c r="BT9" s="112">
        <v>73</v>
      </c>
      <c r="BU9" s="112">
        <v>66</v>
      </c>
      <c r="BV9" s="112">
        <v>26</v>
      </c>
      <c r="BW9" s="111"/>
      <c r="BX9" s="112">
        <v>8</v>
      </c>
      <c r="BY9" s="70">
        <f t="shared" ref="BY9:BY15" si="35">BX9-BZ9</f>
        <v>8</v>
      </c>
      <c r="BZ9" s="112">
        <v>0</v>
      </c>
      <c r="CA9" s="112">
        <v>2</v>
      </c>
      <c r="CB9" s="112">
        <v>6</v>
      </c>
      <c r="CC9" s="112">
        <v>1</v>
      </c>
      <c r="CD9" s="112">
        <v>0</v>
      </c>
      <c r="CE9" s="112">
        <v>0</v>
      </c>
      <c r="CF9" s="112">
        <v>3</v>
      </c>
      <c r="CG9" s="112">
        <v>1</v>
      </c>
      <c r="CH9" s="112">
        <v>0</v>
      </c>
      <c r="CI9" s="112">
        <v>1</v>
      </c>
      <c r="CJ9" s="111"/>
      <c r="CK9" s="112">
        <v>14</v>
      </c>
      <c r="CL9" s="70">
        <f>CK9-CM9</f>
        <v>14</v>
      </c>
      <c r="CM9" s="112">
        <v>0</v>
      </c>
      <c r="CN9" s="70">
        <v>6</v>
      </c>
      <c r="CO9" s="112">
        <v>8</v>
      </c>
      <c r="CP9" s="112">
        <v>1</v>
      </c>
      <c r="CQ9" s="112">
        <v>0</v>
      </c>
      <c r="CR9" s="112">
        <v>0</v>
      </c>
      <c r="CS9" s="112">
        <v>4</v>
      </c>
      <c r="CT9" s="112">
        <v>3</v>
      </c>
      <c r="CU9" s="112">
        <v>3</v>
      </c>
      <c r="CV9" s="112">
        <v>2</v>
      </c>
      <c r="CW9" s="111"/>
      <c r="CX9" s="112">
        <v>29</v>
      </c>
      <c r="CY9" s="70">
        <f>CX9-CZ9</f>
        <v>28</v>
      </c>
      <c r="CZ9" s="112">
        <v>1</v>
      </c>
      <c r="DA9" s="70">
        <v>12</v>
      </c>
      <c r="DB9" s="112">
        <v>17</v>
      </c>
      <c r="DC9" s="112">
        <v>3</v>
      </c>
      <c r="DD9" s="112">
        <v>2</v>
      </c>
      <c r="DE9" s="112">
        <v>2</v>
      </c>
      <c r="DF9" s="112">
        <v>5</v>
      </c>
      <c r="DG9" s="112">
        <v>4</v>
      </c>
      <c r="DH9" s="112">
        <v>8</v>
      </c>
      <c r="DI9" s="112">
        <v>5</v>
      </c>
      <c r="DJ9" s="111"/>
      <c r="DK9" s="112">
        <v>24</v>
      </c>
      <c r="DL9" s="70">
        <f>DK9-DM9</f>
        <v>24</v>
      </c>
      <c r="DM9" s="112">
        <v>0</v>
      </c>
      <c r="DN9" s="70">
        <v>8</v>
      </c>
      <c r="DO9" s="112">
        <v>16</v>
      </c>
      <c r="DP9" s="112">
        <v>0</v>
      </c>
      <c r="DQ9" s="112">
        <v>1</v>
      </c>
      <c r="DR9" s="112">
        <v>0</v>
      </c>
      <c r="DS9" s="112">
        <v>2</v>
      </c>
      <c r="DT9" s="112">
        <v>8</v>
      </c>
      <c r="DU9" s="112">
        <v>6</v>
      </c>
      <c r="DV9" s="112">
        <v>6</v>
      </c>
      <c r="DW9" s="111"/>
      <c r="DX9" s="111">
        <f>Datos!G22</f>
        <v>3234</v>
      </c>
      <c r="DY9" s="111">
        <f>Datos!L22</f>
        <v>1616</v>
      </c>
      <c r="DZ9" s="111">
        <f>Datos!O22</f>
        <v>1357</v>
      </c>
      <c r="EA9" s="67">
        <f t="shared" ref="EA9:EA18" si="36">K9+X9+AK9+AX9</f>
        <v>803</v>
      </c>
      <c r="EB9" s="133">
        <f t="shared" si="12"/>
        <v>0.35158817086527933</v>
      </c>
      <c r="EC9" s="133">
        <f t="shared" si="13"/>
        <v>0.45345016429353779</v>
      </c>
      <c r="ED9" s="133">
        <f t="shared" si="14"/>
        <v>0.87951807228915657</v>
      </c>
      <c r="EE9" s="133">
        <f t="shared" si="15"/>
        <v>2.628696604600219E-2</v>
      </c>
      <c r="EF9" s="133">
        <f t="shared" si="16"/>
        <v>3.1763417305585982E-2</v>
      </c>
      <c r="EG9" s="112">
        <v>1</v>
      </c>
      <c r="EH9" s="70">
        <f>EG9-EI9</f>
        <v>1</v>
      </c>
      <c r="EI9" s="112">
        <v>0</v>
      </c>
      <c r="EJ9" s="70">
        <v>1</v>
      </c>
      <c r="EK9" s="112">
        <v>0</v>
      </c>
      <c r="EL9" s="111"/>
      <c r="EM9" s="112">
        <v>0</v>
      </c>
      <c r="EN9" s="70">
        <f>EM9-EO9</f>
        <v>0</v>
      </c>
      <c r="EO9" s="112">
        <v>0</v>
      </c>
      <c r="EP9" s="70">
        <v>0</v>
      </c>
      <c r="EQ9" s="112">
        <v>0</v>
      </c>
      <c r="ER9" s="111"/>
      <c r="ES9" s="159">
        <f>Datos!AZ22/C9</f>
        <v>0.14238773274917854</v>
      </c>
      <c r="ET9" s="159">
        <f t="shared" si="17"/>
        <v>0.35706462212486306</v>
      </c>
      <c r="EU9" s="159">
        <f t="shared" si="18"/>
        <v>1.5334063526834611E-2</v>
      </c>
      <c r="EV9" s="159">
        <f t="shared" si="19"/>
        <v>1.0952902519167579E-3</v>
      </c>
      <c r="EW9" s="159">
        <f t="shared" si="20"/>
        <v>0</v>
      </c>
      <c r="EX9" s="159">
        <f t="shared" si="21"/>
        <v>2.1905805038335158E-3</v>
      </c>
      <c r="EY9" s="159">
        <f t="shared" si="22"/>
        <v>7.2289156626506021E-2</v>
      </c>
      <c r="EZ9" s="450">
        <f t="shared" si="23"/>
        <v>0.45345016429353779</v>
      </c>
      <c r="FA9" s="112">
        <f t="shared" si="11"/>
        <v>803</v>
      </c>
      <c r="FB9" s="112">
        <f t="shared" si="11"/>
        <v>765</v>
      </c>
      <c r="FC9" s="112">
        <f t="shared" si="11"/>
        <v>38</v>
      </c>
      <c r="FD9" s="112">
        <f t="shared" si="11"/>
        <v>315</v>
      </c>
      <c r="FE9" s="112">
        <f t="shared" si="11"/>
        <v>488</v>
      </c>
      <c r="FF9" s="112">
        <f t="shared" si="11"/>
        <v>40</v>
      </c>
      <c r="FG9" s="112">
        <f t="shared" si="11"/>
        <v>40</v>
      </c>
      <c r="FH9" s="112">
        <f t="shared" si="11"/>
        <v>73</v>
      </c>
      <c r="FI9" s="112">
        <f t="shared" si="11"/>
        <v>151</v>
      </c>
      <c r="FJ9" s="112">
        <f t="shared" si="11"/>
        <v>181</v>
      </c>
      <c r="FK9" s="112">
        <f t="shared" si="11"/>
        <v>216</v>
      </c>
      <c r="FL9" s="112">
        <f t="shared" si="11"/>
        <v>97</v>
      </c>
      <c r="FM9" s="111"/>
      <c r="FN9" s="22">
        <f>Datos!G22</f>
        <v>3234</v>
      </c>
      <c r="FO9" s="549">
        <f t="shared" si="24"/>
        <v>0.87951807228915657</v>
      </c>
      <c r="FP9" s="550">
        <f t="shared" si="25"/>
        <v>2.628696604600219E-2</v>
      </c>
      <c r="FQ9" s="550">
        <f t="shared" si="26"/>
        <v>3.1763417305585982E-2</v>
      </c>
      <c r="FR9" s="550">
        <f t="shared" si="27"/>
        <v>0.35158817086527933</v>
      </c>
      <c r="FS9" s="550">
        <f t="shared" si="28"/>
        <v>0.45345016429353779</v>
      </c>
      <c r="FT9" s="550">
        <f t="shared" si="29"/>
        <v>7.2289156626506021E-2</v>
      </c>
      <c r="FU9" s="550">
        <f t="shared" si="30"/>
        <v>2.1905805038335158E-3</v>
      </c>
    </row>
    <row r="10" spans="1:177" ht="13.5" x14ac:dyDescent="0.3">
      <c r="A10" s="65">
        <v>20</v>
      </c>
      <c r="B10" s="66" t="s">
        <v>215</v>
      </c>
      <c r="C10">
        <v>868</v>
      </c>
      <c r="E10">
        <v>382</v>
      </c>
      <c r="F10">
        <v>486</v>
      </c>
      <c r="G10">
        <v>412</v>
      </c>
      <c r="H10">
        <v>482</v>
      </c>
      <c r="I10">
        <f>C10-J10</f>
        <v>825</v>
      </c>
      <c r="J10" s="85">
        <v>43</v>
      </c>
      <c r="K10" s="95">
        <v>372</v>
      </c>
      <c r="L10">
        <f>K10-M10</f>
        <v>363</v>
      </c>
      <c r="M10" s="93">
        <v>9</v>
      </c>
      <c r="N10" s="93">
        <v>141</v>
      </c>
      <c r="O10" s="95">
        <v>231</v>
      </c>
      <c r="P10" s="95">
        <v>9</v>
      </c>
      <c r="Q10" s="95">
        <v>19</v>
      </c>
      <c r="R10" s="95">
        <v>41</v>
      </c>
      <c r="S10" s="95">
        <v>66</v>
      </c>
      <c r="T10" s="95">
        <v>117</v>
      </c>
      <c r="U10" s="95">
        <v>85</v>
      </c>
      <c r="V10" s="95">
        <v>29</v>
      </c>
      <c r="W10" s="85"/>
      <c r="X10" s="95">
        <v>1</v>
      </c>
      <c r="Y10">
        <f t="shared" si="31"/>
        <v>1</v>
      </c>
      <c r="Z10" s="93">
        <v>0</v>
      </c>
      <c r="AA10" s="93">
        <v>0</v>
      </c>
      <c r="AB10" s="93">
        <v>1</v>
      </c>
      <c r="AC10" s="95">
        <v>0</v>
      </c>
      <c r="AD10" s="95">
        <v>0</v>
      </c>
      <c r="AE10" s="95">
        <v>0</v>
      </c>
      <c r="AF10" s="95">
        <v>0</v>
      </c>
      <c r="AG10" s="95">
        <v>1</v>
      </c>
      <c r="AH10" s="95">
        <v>0</v>
      </c>
      <c r="AI10" s="95">
        <v>0</v>
      </c>
      <c r="AJ10" s="85"/>
      <c r="AK10" s="95">
        <v>431</v>
      </c>
      <c r="AL10">
        <f t="shared" si="32"/>
        <v>415</v>
      </c>
      <c r="AM10" s="93">
        <v>16</v>
      </c>
      <c r="AN10" s="93">
        <v>173</v>
      </c>
      <c r="AO10" s="93">
        <v>258</v>
      </c>
      <c r="AP10" s="95">
        <v>39</v>
      </c>
      <c r="AQ10" s="95">
        <v>24</v>
      </c>
      <c r="AR10" s="95">
        <v>40</v>
      </c>
      <c r="AS10" s="95">
        <v>65</v>
      </c>
      <c r="AT10" s="95">
        <v>133</v>
      </c>
      <c r="AU10" s="95">
        <v>80</v>
      </c>
      <c r="AV10" s="95">
        <v>38</v>
      </c>
      <c r="AW10" s="85"/>
      <c r="AX10" s="95">
        <v>34</v>
      </c>
      <c r="AY10" s="50">
        <f t="shared" si="33"/>
        <v>32</v>
      </c>
      <c r="AZ10" s="93">
        <v>2</v>
      </c>
      <c r="BA10" s="93">
        <v>24</v>
      </c>
      <c r="BB10" s="93">
        <v>30</v>
      </c>
      <c r="BC10" s="95">
        <v>4</v>
      </c>
      <c r="BD10" s="95">
        <v>4</v>
      </c>
      <c r="BE10" s="95">
        <v>2</v>
      </c>
      <c r="BF10" s="95">
        <v>3</v>
      </c>
      <c r="BG10" s="95">
        <v>11</v>
      </c>
      <c r="BH10" s="95">
        <v>6</v>
      </c>
      <c r="BI10" s="95">
        <v>4</v>
      </c>
      <c r="BJ10" s="85"/>
      <c r="BK10" s="95">
        <v>182</v>
      </c>
      <c r="BL10">
        <f t="shared" si="34"/>
        <v>163</v>
      </c>
      <c r="BM10" s="93">
        <v>19</v>
      </c>
      <c r="BN10" s="93">
        <v>95</v>
      </c>
      <c r="BO10" s="93">
        <v>87</v>
      </c>
      <c r="BP10" s="95">
        <v>30</v>
      </c>
      <c r="BQ10" s="95">
        <v>21</v>
      </c>
      <c r="BR10" s="95">
        <v>19</v>
      </c>
      <c r="BS10" s="95">
        <v>31</v>
      </c>
      <c r="BT10" s="95">
        <v>40</v>
      </c>
      <c r="BU10" s="95">
        <v>18</v>
      </c>
      <c r="BV10" s="95">
        <v>18</v>
      </c>
      <c r="BW10" s="85"/>
      <c r="BX10" s="95">
        <v>2</v>
      </c>
      <c r="BY10">
        <f t="shared" si="35"/>
        <v>2</v>
      </c>
      <c r="BZ10" s="93">
        <v>0</v>
      </c>
      <c r="CA10" s="93">
        <v>1</v>
      </c>
      <c r="CB10" s="93">
        <v>1</v>
      </c>
      <c r="CC10" s="95">
        <v>0</v>
      </c>
      <c r="CD10" s="95">
        <v>0</v>
      </c>
      <c r="CE10" s="95">
        <v>0</v>
      </c>
      <c r="CF10" s="95">
        <v>0</v>
      </c>
      <c r="CG10" s="95">
        <v>2</v>
      </c>
      <c r="CH10" s="95">
        <v>0</v>
      </c>
      <c r="CI10" s="95">
        <v>0</v>
      </c>
      <c r="CJ10" s="85"/>
      <c r="CK10" s="95">
        <v>16</v>
      </c>
      <c r="CL10" s="50">
        <f t="shared" ref="CL10:CL14" si="37">CK10-CM10</f>
        <v>15</v>
      </c>
      <c r="CM10" s="93">
        <v>1</v>
      </c>
      <c r="CN10">
        <v>8</v>
      </c>
      <c r="CO10" s="93">
        <v>8</v>
      </c>
      <c r="CP10" s="95">
        <v>0</v>
      </c>
      <c r="CQ10" s="95">
        <v>0</v>
      </c>
      <c r="CR10" s="95">
        <v>1</v>
      </c>
      <c r="CS10" s="95">
        <v>6</v>
      </c>
      <c r="CT10" s="95">
        <v>5</v>
      </c>
      <c r="CU10" s="95">
        <v>2</v>
      </c>
      <c r="CV10" s="95">
        <v>2</v>
      </c>
      <c r="CW10" s="85"/>
      <c r="CX10" s="95">
        <v>58</v>
      </c>
      <c r="CY10" s="93">
        <f t="shared" ref="CY10:CY14" si="38">CX10-CZ10</f>
        <v>58</v>
      </c>
      <c r="CZ10" s="93">
        <v>0</v>
      </c>
      <c r="DA10">
        <v>20</v>
      </c>
      <c r="DB10" s="93">
        <v>38</v>
      </c>
      <c r="DC10" s="95">
        <v>1</v>
      </c>
      <c r="DD10" s="95">
        <v>2</v>
      </c>
      <c r="DE10" s="95">
        <v>6</v>
      </c>
      <c r="DF10" s="95">
        <v>7</v>
      </c>
      <c r="DG10" s="95">
        <v>21</v>
      </c>
      <c r="DH10" s="95">
        <v>12</v>
      </c>
      <c r="DI10" s="95">
        <v>6</v>
      </c>
      <c r="DJ10" s="85"/>
      <c r="DK10" s="95">
        <v>34</v>
      </c>
      <c r="DL10" s="50">
        <f t="shared" ref="DL10:DL15" si="39">DK10-DM10</f>
        <v>34</v>
      </c>
      <c r="DM10" s="93">
        <v>0</v>
      </c>
      <c r="DN10">
        <v>10</v>
      </c>
      <c r="DO10" s="93">
        <v>24</v>
      </c>
      <c r="DP10" s="95">
        <v>0</v>
      </c>
      <c r="DQ10" s="95">
        <v>1</v>
      </c>
      <c r="DR10" s="95">
        <v>4</v>
      </c>
      <c r="DS10" s="95">
        <v>6</v>
      </c>
      <c r="DT10" s="95">
        <v>8</v>
      </c>
      <c r="DU10" s="95">
        <v>8</v>
      </c>
      <c r="DV10" s="95">
        <v>6</v>
      </c>
      <c r="DW10" s="85"/>
      <c r="DX10" s="22">
        <f>Datos!G23</f>
        <v>2782</v>
      </c>
      <c r="DY10" s="22">
        <f>Datos!L23</f>
        <v>1487</v>
      </c>
      <c r="DZ10" s="22">
        <f>Datos!O23</f>
        <v>1180</v>
      </c>
      <c r="EA10" s="22">
        <f t="shared" si="36"/>
        <v>838</v>
      </c>
      <c r="EB10" s="133">
        <f t="shared" si="12"/>
        <v>0.42857142857142855</v>
      </c>
      <c r="EC10" s="133">
        <f t="shared" si="13"/>
        <v>0.49654377880184331</v>
      </c>
      <c r="ED10" s="133">
        <f t="shared" si="14"/>
        <v>0.96543778801843316</v>
      </c>
      <c r="EE10" s="133">
        <f t="shared" si="15"/>
        <v>3.9170506912442393E-2</v>
      </c>
      <c r="EF10" s="133">
        <f t="shared" si="16"/>
        <v>6.6820276497695855E-2</v>
      </c>
      <c r="EG10" s="95">
        <v>1</v>
      </c>
      <c r="EH10" s="50">
        <f t="shared" ref="EH10:EH14" si="40">EG10-EI10</f>
        <v>1</v>
      </c>
      <c r="EI10" s="93">
        <v>0</v>
      </c>
      <c r="EJ10">
        <v>1</v>
      </c>
      <c r="EK10" s="93">
        <v>0</v>
      </c>
      <c r="EL10" s="85"/>
      <c r="EM10" s="95">
        <v>2</v>
      </c>
      <c r="EN10" s="50">
        <f t="shared" ref="EN10:EN15" si="41">EM10-EO10</f>
        <v>2</v>
      </c>
      <c r="EO10" s="93">
        <v>0</v>
      </c>
      <c r="EP10" s="95">
        <v>0</v>
      </c>
      <c r="EQ10" s="93">
        <v>2</v>
      </c>
      <c r="ER10" s="85"/>
      <c r="ES10" s="159">
        <f>Datos!AZ23/C10</f>
        <v>0.18663594470046083</v>
      </c>
      <c r="ET10" s="159">
        <f t="shared" si="17"/>
        <v>0.20967741935483872</v>
      </c>
      <c r="EU10" s="159">
        <f t="shared" si="18"/>
        <v>1.8433179723502304E-2</v>
      </c>
      <c r="EV10" s="159">
        <f t="shared" si="19"/>
        <v>1.152073732718894E-3</v>
      </c>
      <c r="EW10" s="159">
        <f t="shared" si="20"/>
        <v>2.304147465437788E-3</v>
      </c>
      <c r="EX10" s="159">
        <f t="shared" si="21"/>
        <v>1.152073732718894E-3</v>
      </c>
      <c r="EY10" s="159">
        <f t="shared" si="22"/>
        <v>3.9170506912442393E-2</v>
      </c>
      <c r="EZ10" s="450">
        <f t="shared" si="23"/>
        <v>0.49654377880184331</v>
      </c>
      <c r="FA10" s="93">
        <f t="shared" si="11"/>
        <v>838</v>
      </c>
      <c r="FB10" s="93">
        <f t="shared" si="11"/>
        <v>811</v>
      </c>
      <c r="FC10" s="93">
        <f t="shared" si="11"/>
        <v>27</v>
      </c>
      <c r="FD10" s="93">
        <f t="shared" si="11"/>
        <v>338</v>
      </c>
      <c r="FE10" s="93">
        <f t="shared" si="11"/>
        <v>520</v>
      </c>
      <c r="FF10" s="93">
        <f t="shared" si="11"/>
        <v>52</v>
      </c>
      <c r="FG10" s="93">
        <f t="shared" si="11"/>
        <v>47</v>
      </c>
      <c r="FH10" s="93">
        <f t="shared" si="11"/>
        <v>83</v>
      </c>
      <c r="FI10" s="93">
        <f t="shared" si="11"/>
        <v>134</v>
      </c>
      <c r="FJ10" s="93">
        <f t="shared" si="11"/>
        <v>262</v>
      </c>
      <c r="FK10" s="93">
        <f t="shared" si="11"/>
        <v>171</v>
      </c>
      <c r="FL10" s="93">
        <f t="shared" si="11"/>
        <v>71</v>
      </c>
      <c r="FM10" s="85"/>
      <c r="FN10" s="22">
        <f>Datos!G23</f>
        <v>2782</v>
      </c>
      <c r="FO10" s="549">
        <f t="shared" si="24"/>
        <v>0.96543778801843316</v>
      </c>
      <c r="FP10" s="550">
        <f t="shared" si="25"/>
        <v>3.9170506912442393E-2</v>
      </c>
      <c r="FQ10" s="550">
        <f t="shared" si="26"/>
        <v>6.6820276497695855E-2</v>
      </c>
      <c r="FR10" s="550">
        <f t="shared" si="27"/>
        <v>0.42857142857142855</v>
      </c>
      <c r="FS10" s="550">
        <f t="shared" si="28"/>
        <v>0.49654377880184331</v>
      </c>
      <c r="FT10" s="550">
        <f t="shared" si="29"/>
        <v>3.9170506912442393E-2</v>
      </c>
      <c r="FU10" s="550">
        <f t="shared" si="30"/>
        <v>1.152073732718894E-3</v>
      </c>
    </row>
    <row r="11" spans="1:177" ht="13.5" x14ac:dyDescent="0.3">
      <c r="A11" s="65">
        <v>21</v>
      </c>
      <c r="B11" s="66" t="s">
        <v>217</v>
      </c>
      <c r="C11">
        <v>910</v>
      </c>
      <c r="E11">
        <v>409</v>
      </c>
      <c r="F11">
        <v>501</v>
      </c>
      <c r="G11">
        <v>451</v>
      </c>
      <c r="H11">
        <v>475</v>
      </c>
      <c r="I11">
        <f>C11-J11</f>
        <v>871</v>
      </c>
      <c r="J11" s="85">
        <v>39</v>
      </c>
      <c r="K11" s="95">
        <v>349</v>
      </c>
      <c r="L11">
        <f>K11-M11</f>
        <v>343</v>
      </c>
      <c r="M11" s="93">
        <v>6</v>
      </c>
      <c r="N11" s="93">
        <v>210</v>
      </c>
      <c r="O11" s="93">
        <v>139</v>
      </c>
      <c r="P11" s="95">
        <v>11</v>
      </c>
      <c r="Q11" s="95">
        <v>17</v>
      </c>
      <c r="R11" s="95">
        <v>28</v>
      </c>
      <c r="S11" s="95">
        <v>72</v>
      </c>
      <c r="T11" s="95">
        <v>81</v>
      </c>
      <c r="U11" s="95">
        <v>97</v>
      </c>
      <c r="V11" s="95">
        <v>36</v>
      </c>
      <c r="W11" s="85"/>
      <c r="X11" s="95">
        <v>5</v>
      </c>
      <c r="Y11">
        <f t="shared" si="31"/>
        <v>5</v>
      </c>
      <c r="Z11" s="93">
        <v>0</v>
      </c>
      <c r="AA11" s="93">
        <v>5</v>
      </c>
      <c r="AB11" s="93">
        <v>0</v>
      </c>
      <c r="AC11" s="95">
        <v>0</v>
      </c>
      <c r="AD11" s="95">
        <v>2</v>
      </c>
      <c r="AE11" s="95">
        <v>1</v>
      </c>
      <c r="AF11" s="95">
        <v>1</v>
      </c>
      <c r="AG11" s="95">
        <v>0</v>
      </c>
      <c r="AH11" s="95">
        <v>0</v>
      </c>
      <c r="AI11" s="95">
        <v>1</v>
      </c>
      <c r="AJ11" s="85"/>
      <c r="AK11" s="95">
        <v>432</v>
      </c>
      <c r="AL11">
        <f t="shared" si="32"/>
        <v>413</v>
      </c>
      <c r="AM11" s="93">
        <v>19</v>
      </c>
      <c r="AN11" s="93">
        <v>191</v>
      </c>
      <c r="AO11" s="93">
        <v>241</v>
      </c>
      <c r="AP11" s="95">
        <v>67</v>
      </c>
      <c r="AQ11" s="95">
        <v>26</v>
      </c>
      <c r="AR11" s="95">
        <v>42</v>
      </c>
      <c r="AS11" s="95">
        <v>72</v>
      </c>
      <c r="AT11" s="95">
        <v>91</v>
      </c>
      <c r="AU11" s="95">
        <v>91</v>
      </c>
      <c r="AV11" s="95">
        <v>27</v>
      </c>
      <c r="AW11" s="85"/>
      <c r="AX11" s="95">
        <v>29</v>
      </c>
      <c r="AY11" s="50">
        <f t="shared" si="33"/>
        <v>27</v>
      </c>
      <c r="AZ11" s="93">
        <v>2</v>
      </c>
      <c r="BA11" s="93">
        <v>17</v>
      </c>
      <c r="BB11" s="93">
        <v>12</v>
      </c>
      <c r="BC11" s="95">
        <v>0</v>
      </c>
      <c r="BD11" s="95">
        <v>5</v>
      </c>
      <c r="BE11" s="95">
        <v>4</v>
      </c>
      <c r="BF11" s="95">
        <v>3</v>
      </c>
      <c r="BG11" s="95">
        <v>5</v>
      </c>
      <c r="BH11" s="95">
        <v>8</v>
      </c>
      <c r="BI11" s="95">
        <v>4</v>
      </c>
      <c r="BJ11" s="85"/>
      <c r="BK11" s="95">
        <v>156</v>
      </c>
      <c r="BL11">
        <f t="shared" si="34"/>
        <v>145</v>
      </c>
      <c r="BM11" s="93">
        <v>11</v>
      </c>
      <c r="BN11" s="93">
        <v>81</v>
      </c>
      <c r="BO11" s="93">
        <v>75</v>
      </c>
      <c r="BP11" s="95">
        <v>23</v>
      </c>
      <c r="BQ11" s="95">
        <v>15</v>
      </c>
      <c r="BR11" s="95">
        <v>14</v>
      </c>
      <c r="BS11" s="95">
        <v>32</v>
      </c>
      <c r="BT11" s="95">
        <v>25</v>
      </c>
      <c r="BU11" s="95">
        <v>32</v>
      </c>
      <c r="BV11" s="95">
        <v>11</v>
      </c>
      <c r="BW11" s="85"/>
      <c r="BX11" s="95">
        <v>1</v>
      </c>
      <c r="BY11">
        <f t="shared" si="35"/>
        <v>1</v>
      </c>
      <c r="BZ11" s="94">
        <v>0</v>
      </c>
      <c r="CA11" s="93">
        <v>1</v>
      </c>
      <c r="CB11" s="93">
        <v>0</v>
      </c>
      <c r="CC11" s="95">
        <v>0</v>
      </c>
      <c r="CD11" s="95">
        <v>0</v>
      </c>
      <c r="CE11" s="95">
        <v>0</v>
      </c>
      <c r="CF11" s="95">
        <v>0</v>
      </c>
      <c r="CG11" s="95">
        <v>0</v>
      </c>
      <c r="CH11" s="95">
        <v>1</v>
      </c>
      <c r="CI11" s="95">
        <v>0</v>
      </c>
      <c r="CJ11" s="85"/>
      <c r="CK11" s="95">
        <v>16</v>
      </c>
      <c r="CL11" s="50">
        <f t="shared" si="37"/>
        <v>16</v>
      </c>
      <c r="CM11" s="93">
        <v>0</v>
      </c>
      <c r="CN11">
        <v>8</v>
      </c>
      <c r="CO11" s="93">
        <v>8</v>
      </c>
      <c r="CP11" s="95">
        <v>0</v>
      </c>
      <c r="CQ11" s="95">
        <v>0</v>
      </c>
      <c r="CR11" s="95">
        <v>2</v>
      </c>
      <c r="CS11" s="95">
        <v>4</v>
      </c>
      <c r="CT11" s="95">
        <v>0</v>
      </c>
      <c r="CU11" s="95">
        <v>4</v>
      </c>
      <c r="CV11" s="95">
        <v>4</v>
      </c>
      <c r="CW11" s="85"/>
      <c r="CX11" s="95">
        <v>36</v>
      </c>
      <c r="CY11" s="93">
        <f t="shared" si="38"/>
        <v>35</v>
      </c>
      <c r="CZ11" s="93">
        <v>1</v>
      </c>
      <c r="DA11">
        <v>14</v>
      </c>
      <c r="DB11" s="93">
        <v>22</v>
      </c>
      <c r="DC11" s="95">
        <v>0</v>
      </c>
      <c r="DD11" s="95">
        <v>2</v>
      </c>
      <c r="DE11" s="95">
        <v>7</v>
      </c>
      <c r="DF11" s="95">
        <v>7</v>
      </c>
      <c r="DG11" s="95">
        <v>9</v>
      </c>
      <c r="DH11" s="95">
        <v>7</v>
      </c>
      <c r="DI11" s="95">
        <v>4</v>
      </c>
      <c r="DJ11" s="85"/>
      <c r="DK11" s="95">
        <v>43</v>
      </c>
      <c r="DL11" s="50">
        <f t="shared" si="39"/>
        <v>43</v>
      </c>
      <c r="DM11" s="93">
        <v>0</v>
      </c>
      <c r="DN11">
        <v>15</v>
      </c>
      <c r="DO11" s="93">
        <v>28</v>
      </c>
      <c r="DP11" s="95">
        <v>0</v>
      </c>
      <c r="DQ11" s="95">
        <v>2</v>
      </c>
      <c r="DR11" s="95">
        <v>5</v>
      </c>
      <c r="DS11" s="95">
        <v>5</v>
      </c>
      <c r="DT11" s="95">
        <v>11</v>
      </c>
      <c r="DU11" s="95">
        <v>13</v>
      </c>
      <c r="DV11" s="95">
        <v>6</v>
      </c>
      <c r="DW11" s="85"/>
      <c r="DX11" s="22">
        <f>Datos!G24</f>
        <v>2729</v>
      </c>
      <c r="DY11" s="22">
        <f>Datos!L24</f>
        <v>1384</v>
      </c>
      <c r="DZ11" s="22">
        <f>Datos!O24</f>
        <v>1144</v>
      </c>
      <c r="EA11" s="22">
        <f t="shared" si="36"/>
        <v>815</v>
      </c>
      <c r="EB11" s="133">
        <f t="shared" si="12"/>
        <v>0.38351648351648354</v>
      </c>
      <c r="EC11" s="133">
        <f t="shared" si="13"/>
        <v>0.4747252747252747</v>
      </c>
      <c r="ED11" s="133">
        <f t="shared" si="14"/>
        <v>0.89560439560439564</v>
      </c>
      <c r="EE11" s="133">
        <f t="shared" si="15"/>
        <v>4.7252747252747251E-2</v>
      </c>
      <c r="EF11" s="133">
        <f t="shared" si="16"/>
        <v>3.9560439560439559E-2</v>
      </c>
      <c r="EG11" s="95">
        <v>1</v>
      </c>
      <c r="EH11" s="50">
        <f t="shared" si="40"/>
        <v>1</v>
      </c>
      <c r="EI11" s="93">
        <v>0</v>
      </c>
      <c r="EJ11">
        <v>1</v>
      </c>
      <c r="EK11" s="93">
        <v>0</v>
      </c>
      <c r="EL11" s="85"/>
      <c r="EM11" s="95">
        <v>1</v>
      </c>
      <c r="EN11" s="50">
        <f t="shared" si="41"/>
        <v>1</v>
      </c>
      <c r="EO11" s="93">
        <v>0</v>
      </c>
      <c r="EP11">
        <v>0</v>
      </c>
      <c r="EQ11" s="93">
        <v>1</v>
      </c>
      <c r="ER11" s="85"/>
      <c r="ES11" s="159">
        <f>Datos!AZ24/C11</f>
        <v>0.16373626373626374</v>
      </c>
      <c r="ET11" s="159">
        <f t="shared" si="17"/>
        <v>0.17142857142857143</v>
      </c>
      <c r="EU11" s="159">
        <f t="shared" si="18"/>
        <v>1.7582417582417582E-2</v>
      </c>
      <c r="EV11" s="159">
        <f t="shared" si="19"/>
        <v>1.0989010989010989E-3</v>
      </c>
      <c r="EW11" s="159">
        <f t="shared" si="20"/>
        <v>1.0989010989010989E-3</v>
      </c>
      <c r="EX11" s="159">
        <f t="shared" si="21"/>
        <v>5.4945054945054949E-3</v>
      </c>
      <c r="EY11" s="159">
        <f t="shared" si="22"/>
        <v>3.1868131868131866E-2</v>
      </c>
      <c r="EZ11" s="450">
        <f t="shared" si="23"/>
        <v>0.4747252747252747</v>
      </c>
      <c r="FA11" s="93">
        <f t="shared" si="11"/>
        <v>815</v>
      </c>
      <c r="FB11" s="93">
        <f t="shared" si="11"/>
        <v>788</v>
      </c>
      <c r="FC11" s="93">
        <f t="shared" si="11"/>
        <v>27</v>
      </c>
      <c r="FD11" s="93">
        <f t="shared" si="11"/>
        <v>423</v>
      </c>
      <c r="FE11" s="93">
        <f t="shared" si="11"/>
        <v>392</v>
      </c>
      <c r="FF11" s="93">
        <f t="shared" si="11"/>
        <v>78</v>
      </c>
      <c r="FG11" s="93">
        <f t="shared" si="11"/>
        <v>50</v>
      </c>
      <c r="FH11" s="93">
        <f t="shared" si="11"/>
        <v>75</v>
      </c>
      <c r="FI11" s="93">
        <f t="shared" si="11"/>
        <v>148</v>
      </c>
      <c r="FJ11" s="93">
        <f t="shared" si="11"/>
        <v>177</v>
      </c>
      <c r="FK11" s="93">
        <f t="shared" si="11"/>
        <v>196</v>
      </c>
      <c r="FL11" s="93">
        <f t="shared" si="11"/>
        <v>68</v>
      </c>
      <c r="FM11" s="85"/>
      <c r="FN11" s="22">
        <f>Datos!G24</f>
        <v>2729</v>
      </c>
      <c r="FO11" s="549">
        <f t="shared" si="24"/>
        <v>0.89560439560439564</v>
      </c>
      <c r="FP11" s="550">
        <f t="shared" si="25"/>
        <v>4.7252747252747251E-2</v>
      </c>
      <c r="FQ11" s="550">
        <f t="shared" si="26"/>
        <v>3.9560439560439559E-2</v>
      </c>
      <c r="FR11" s="550">
        <f t="shared" si="27"/>
        <v>0.38351648351648354</v>
      </c>
      <c r="FS11" s="550">
        <f t="shared" si="28"/>
        <v>0.4747252747252747</v>
      </c>
      <c r="FT11" s="550">
        <f t="shared" si="29"/>
        <v>3.1868131868131866E-2</v>
      </c>
      <c r="FU11" s="550">
        <f t="shared" si="30"/>
        <v>5.4945054945054949E-3</v>
      </c>
    </row>
    <row r="12" spans="1:177" ht="13.5" x14ac:dyDescent="0.3">
      <c r="A12" s="700">
        <v>22</v>
      </c>
      <c r="B12" s="1" t="s">
        <v>216</v>
      </c>
      <c r="C12">
        <v>905</v>
      </c>
      <c r="E12">
        <v>415</v>
      </c>
      <c r="F12">
        <v>490</v>
      </c>
      <c r="G12">
        <v>460</v>
      </c>
      <c r="H12">
        <v>462</v>
      </c>
      <c r="I12">
        <f>C12-J12</f>
        <v>875</v>
      </c>
      <c r="J12" s="85">
        <v>30</v>
      </c>
      <c r="K12" s="95">
        <v>321</v>
      </c>
      <c r="L12">
        <f>K12-M12</f>
        <v>318</v>
      </c>
      <c r="M12" s="95">
        <v>3</v>
      </c>
      <c r="N12" s="95">
        <v>119</v>
      </c>
      <c r="O12" s="95">
        <v>202</v>
      </c>
      <c r="P12" s="95">
        <v>10</v>
      </c>
      <c r="Q12" s="95">
        <v>16</v>
      </c>
      <c r="R12" s="95">
        <v>27</v>
      </c>
      <c r="S12" s="95">
        <v>65</v>
      </c>
      <c r="T12" s="95">
        <v>87</v>
      </c>
      <c r="U12" s="95">
        <v>84</v>
      </c>
      <c r="V12" s="95">
        <v>27</v>
      </c>
      <c r="W12" s="85"/>
      <c r="X12" s="95">
        <v>2</v>
      </c>
      <c r="Y12">
        <f t="shared" si="31"/>
        <v>0</v>
      </c>
      <c r="Z12" s="95">
        <v>2</v>
      </c>
      <c r="AA12" s="95">
        <v>2</v>
      </c>
      <c r="AB12" s="95">
        <v>0</v>
      </c>
      <c r="AC12" s="95">
        <v>0</v>
      </c>
      <c r="AD12" s="95">
        <v>0</v>
      </c>
      <c r="AE12" s="95">
        <v>0</v>
      </c>
      <c r="AF12" s="95">
        <v>1</v>
      </c>
      <c r="AG12" s="95">
        <v>1</v>
      </c>
      <c r="AH12" s="95">
        <v>0</v>
      </c>
      <c r="AI12" s="95">
        <v>0</v>
      </c>
      <c r="AJ12" s="85"/>
      <c r="AK12" s="95">
        <v>413</v>
      </c>
      <c r="AL12">
        <f t="shared" si="32"/>
        <v>397</v>
      </c>
      <c r="AM12" s="95">
        <v>16</v>
      </c>
      <c r="AN12" s="95">
        <v>189</v>
      </c>
      <c r="AO12" s="95">
        <v>224</v>
      </c>
      <c r="AP12" s="95">
        <v>60</v>
      </c>
      <c r="AQ12" s="95">
        <v>31</v>
      </c>
      <c r="AR12" s="95">
        <v>31</v>
      </c>
      <c r="AS12" s="95">
        <v>63</v>
      </c>
      <c r="AT12" s="95">
        <v>99</v>
      </c>
      <c r="AU12" s="95">
        <v>82</v>
      </c>
      <c r="AV12" s="95">
        <v>39</v>
      </c>
      <c r="AW12" s="85"/>
      <c r="AX12" s="95">
        <v>82</v>
      </c>
      <c r="AY12" s="50">
        <f t="shared" si="33"/>
        <v>76</v>
      </c>
      <c r="AZ12" s="93">
        <v>6</v>
      </c>
      <c r="BA12" s="93">
        <v>42</v>
      </c>
      <c r="BB12" s="93">
        <v>40</v>
      </c>
      <c r="BC12" s="95">
        <v>9</v>
      </c>
      <c r="BD12" s="95">
        <v>3</v>
      </c>
      <c r="BE12" s="95">
        <v>11</v>
      </c>
      <c r="BF12" s="95">
        <v>15</v>
      </c>
      <c r="BG12" s="95">
        <v>15</v>
      </c>
      <c r="BH12" s="95">
        <v>18</v>
      </c>
      <c r="BI12" s="95">
        <v>10</v>
      </c>
      <c r="BJ12" s="85"/>
      <c r="BK12" s="95">
        <v>116</v>
      </c>
      <c r="BL12">
        <f t="shared" si="34"/>
        <v>111</v>
      </c>
      <c r="BM12" s="95">
        <v>5</v>
      </c>
      <c r="BN12" s="95">
        <v>59</v>
      </c>
      <c r="BO12" s="95">
        <v>57</v>
      </c>
      <c r="BP12" s="95">
        <v>27</v>
      </c>
      <c r="BQ12" s="95">
        <v>7</v>
      </c>
      <c r="BR12" s="95">
        <v>19</v>
      </c>
      <c r="BS12" s="95">
        <v>16</v>
      </c>
      <c r="BT12" s="95">
        <v>21</v>
      </c>
      <c r="BU12" s="95">
        <v>15</v>
      </c>
      <c r="BV12" s="95">
        <v>9</v>
      </c>
      <c r="BW12" s="85"/>
      <c r="BX12" s="95">
        <v>5</v>
      </c>
      <c r="BY12">
        <f t="shared" si="35"/>
        <v>5</v>
      </c>
      <c r="BZ12" s="93">
        <v>0</v>
      </c>
      <c r="CA12" s="95">
        <v>2</v>
      </c>
      <c r="CB12" s="95">
        <v>3</v>
      </c>
      <c r="CC12" s="95">
        <v>0</v>
      </c>
      <c r="CD12" s="95">
        <v>0</v>
      </c>
      <c r="CE12" s="95">
        <v>0</v>
      </c>
      <c r="CF12" s="95">
        <v>0</v>
      </c>
      <c r="CG12" s="95">
        <v>1</v>
      </c>
      <c r="CH12" s="95">
        <v>3</v>
      </c>
      <c r="CI12" s="95">
        <v>1</v>
      </c>
      <c r="CJ12" s="85"/>
      <c r="CK12" s="95">
        <v>29</v>
      </c>
      <c r="CL12" s="50">
        <f t="shared" si="37"/>
        <v>29</v>
      </c>
      <c r="CM12" s="95">
        <v>0</v>
      </c>
      <c r="CN12">
        <v>15</v>
      </c>
      <c r="CO12" s="95">
        <v>14</v>
      </c>
      <c r="CP12" s="95">
        <v>1</v>
      </c>
      <c r="CQ12" s="95">
        <v>0</v>
      </c>
      <c r="CR12" s="95">
        <v>0</v>
      </c>
      <c r="CS12" s="95">
        <v>4</v>
      </c>
      <c r="CT12" s="95">
        <v>11</v>
      </c>
      <c r="CU12" s="95">
        <v>9</v>
      </c>
      <c r="CV12" s="95">
        <v>4</v>
      </c>
      <c r="CW12" s="85"/>
      <c r="CX12" s="95">
        <v>66</v>
      </c>
      <c r="CY12" s="93">
        <f t="shared" si="38"/>
        <v>66</v>
      </c>
      <c r="CZ12" s="95">
        <v>0</v>
      </c>
      <c r="DA12">
        <v>30</v>
      </c>
      <c r="DB12" s="95">
        <v>36</v>
      </c>
      <c r="DC12" s="95">
        <v>3</v>
      </c>
      <c r="DD12" s="95">
        <v>2</v>
      </c>
      <c r="DE12" s="95">
        <v>10</v>
      </c>
      <c r="DF12" s="95">
        <v>8</v>
      </c>
      <c r="DG12" s="95">
        <v>20</v>
      </c>
      <c r="DH12" s="95">
        <v>12</v>
      </c>
      <c r="DI12" s="95">
        <v>7</v>
      </c>
      <c r="DJ12" s="85"/>
      <c r="DK12" s="95">
        <v>65</v>
      </c>
      <c r="DL12" s="50">
        <f t="shared" si="39"/>
        <v>64</v>
      </c>
      <c r="DM12" s="95">
        <v>1</v>
      </c>
      <c r="DN12">
        <v>22</v>
      </c>
      <c r="DO12" s="95">
        <v>43</v>
      </c>
      <c r="DP12" s="95">
        <v>1</v>
      </c>
      <c r="DQ12" s="95">
        <v>1</v>
      </c>
      <c r="DR12" s="95">
        <v>2</v>
      </c>
      <c r="DS12" s="95">
        <v>19</v>
      </c>
      <c r="DT12" s="95">
        <v>17</v>
      </c>
      <c r="DU12" s="95">
        <v>18</v>
      </c>
      <c r="DV12" s="95">
        <v>5</v>
      </c>
      <c r="DW12" s="85"/>
      <c r="DX12" s="22">
        <f>Datos!G25</f>
        <v>2340</v>
      </c>
      <c r="DY12" s="22">
        <f>Datos!L25</f>
        <v>1557</v>
      </c>
      <c r="DZ12" s="22">
        <f>Datos!O25</f>
        <v>1301</v>
      </c>
      <c r="EA12" s="22">
        <f t="shared" si="36"/>
        <v>818</v>
      </c>
      <c r="EB12" s="133">
        <f t="shared" si="12"/>
        <v>0.35469613259668509</v>
      </c>
      <c r="EC12" s="133">
        <f t="shared" si="13"/>
        <v>0.45635359116022101</v>
      </c>
      <c r="ED12" s="133">
        <f t="shared" si="14"/>
        <v>0.90386740331491711</v>
      </c>
      <c r="EE12" s="133">
        <f t="shared" si="15"/>
        <v>7.18232044198895E-2</v>
      </c>
      <c r="EF12" s="133">
        <f t="shared" si="16"/>
        <v>7.2928176795580113E-2</v>
      </c>
      <c r="EG12" s="95">
        <v>2</v>
      </c>
      <c r="EH12" s="50">
        <f t="shared" si="40"/>
        <v>2</v>
      </c>
      <c r="EI12" s="95">
        <v>0</v>
      </c>
      <c r="EJ12">
        <v>0</v>
      </c>
      <c r="EK12" s="95">
        <v>2</v>
      </c>
      <c r="EL12" s="85"/>
      <c r="EM12" s="95">
        <v>1</v>
      </c>
      <c r="EN12" s="50">
        <f t="shared" si="41"/>
        <v>1</v>
      </c>
      <c r="EO12" s="95">
        <v>0</v>
      </c>
      <c r="EP12" s="95">
        <v>1</v>
      </c>
      <c r="EQ12" s="95">
        <v>0</v>
      </c>
      <c r="ER12" s="85"/>
      <c r="ES12" s="159">
        <f>Datos!AZ25/C12</f>
        <v>0.21988950276243094</v>
      </c>
      <c r="ET12" s="159">
        <f t="shared" si="17"/>
        <v>0.1281767955801105</v>
      </c>
      <c r="EU12" s="159">
        <f t="shared" si="18"/>
        <v>3.2044198895027624E-2</v>
      </c>
      <c r="EV12" s="159">
        <f t="shared" si="19"/>
        <v>2.2099447513812156E-3</v>
      </c>
      <c r="EW12" s="159">
        <f t="shared" si="20"/>
        <v>1.1049723756906078E-3</v>
      </c>
      <c r="EX12" s="159">
        <f t="shared" si="21"/>
        <v>2.2099447513812156E-3</v>
      </c>
      <c r="EY12" s="159">
        <f t="shared" si="22"/>
        <v>9.0607734806629828E-2</v>
      </c>
      <c r="EZ12" s="450">
        <f t="shared" si="23"/>
        <v>0.45635359116022101</v>
      </c>
      <c r="FA12" s="93">
        <f t="shared" si="11"/>
        <v>818</v>
      </c>
      <c r="FB12" s="93">
        <f t="shared" si="11"/>
        <v>791</v>
      </c>
      <c r="FC12" s="93">
        <f t="shared" si="11"/>
        <v>27</v>
      </c>
      <c r="FD12" s="93">
        <f t="shared" si="11"/>
        <v>352</v>
      </c>
      <c r="FE12" s="93">
        <f t="shared" si="11"/>
        <v>466</v>
      </c>
      <c r="FF12" s="93">
        <f t="shared" si="11"/>
        <v>79</v>
      </c>
      <c r="FG12" s="93">
        <f t="shared" si="11"/>
        <v>50</v>
      </c>
      <c r="FH12" s="93">
        <f t="shared" si="11"/>
        <v>69</v>
      </c>
      <c r="FI12" s="93">
        <f t="shared" si="11"/>
        <v>144</v>
      </c>
      <c r="FJ12" s="93">
        <f t="shared" si="11"/>
        <v>202</v>
      </c>
      <c r="FK12" s="93">
        <f t="shared" si="11"/>
        <v>184</v>
      </c>
      <c r="FL12" s="93">
        <f t="shared" si="11"/>
        <v>76</v>
      </c>
      <c r="FM12" s="85"/>
      <c r="FN12" s="22">
        <f>Datos!G25</f>
        <v>2340</v>
      </c>
      <c r="FO12" s="549">
        <f t="shared" si="24"/>
        <v>0.90386740331491711</v>
      </c>
      <c r="FP12" s="550">
        <f t="shared" si="25"/>
        <v>7.18232044198895E-2</v>
      </c>
      <c r="FQ12" s="550">
        <f t="shared" si="26"/>
        <v>7.2928176795580113E-2</v>
      </c>
      <c r="FR12" s="550">
        <f t="shared" si="27"/>
        <v>0.35469613259668509</v>
      </c>
      <c r="FS12" s="550">
        <f t="shared" si="28"/>
        <v>0.45635359116022101</v>
      </c>
      <c r="FT12" s="550">
        <f t="shared" si="29"/>
        <v>9.0607734806629828E-2</v>
      </c>
      <c r="FU12" s="550">
        <f t="shared" si="30"/>
        <v>2.2099447513812156E-3</v>
      </c>
    </row>
    <row r="13" spans="1:177" ht="13.5" x14ac:dyDescent="0.3">
      <c r="A13" s="700">
        <v>23</v>
      </c>
      <c r="B13" s="1" t="s">
        <v>218</v>
      </c>
      <c r="C13">
        <v>1124</v>
      </c>
      <c r="E13">
        <v>490</v>
      </c>
      <c r="F13">
        <v>634</v>
      </c>
      <c r="G13">
        <v>556</v>
      </c>
      <c r="H13">
        <v>584</v>
      </c>
      <c r="I13">
        <f>C13-J13</f>
        <v>1065</v>
      </c>
      <c r="J13" s="85">
        <v>59</v>
      </c>
      <c r="K13" s="95">
        <v>261</v>
      </c>
      <c r="L13">
        <f>K13-M13</f>
        <v>258</v>
      </c>
      <c r="M13" s="95">
        <v>3</v>
      </c>
      <c r="N13" s="95">
        <v>94</v>
      </c>
      <c r="O13" s="95">
        <v>167</v>
      </c>
      <c r="P13" s="95">
        <v>3</v>
      </c>
      <c r="Q13" s="95">
        <v>9</v>
      </c>
      <c r="R13" s="95">
        <v>24</v>
      </c>
      <c r="S13" s="95">
        <v>53</v>
      </c>
      <c r="T13" s="95">
        <v>84</v>
      </c>
      <c r="U13" s="95">
        <v>43</v>
      </c>
      <c r="V13" s="95">
        <v>18</v>
      </c>
      <c r="W13" s="85"/>
      <c r="X13" s="95">
        <v>4</v>
      </c>
      <c r="Y13">
        <f t="shared" si="31"/>
        <v>3</v>
      </c>
      <c r="Z13" s="95">
        <v>1</v>
      </c>
      <c r="AA13" s="95">
        <v>3</v>
      </c>
      <c r="AB13" s="95">
        <v>1</v>
      </c>
      <c r="AC13" s="95">
        <v>0</v>
      </c>
      <c r="AD13" s="95">
        <v>0</v>
      </c>
      <c r="AE13" s="95">
        <v>1</v>
      </c>
      <c r="AF13" s="95">
        <v>0</v>
      </c>
      <c r="AG13" s="95">
        <v>0</v>
      </c>
      <c r="AH13" s="95">
        <v>0</v>
      </c>
      <c r="AI13" s="95">
        <v>0</v>
      </c>
      <c r="AJ13" s="85"/>
      <c r="AK13" s="95">
        <v>481</v>
      </c>
      <c r="AL13">
        <f t="shared" si="32"/>
        <v>456</v>
      </c>
      <c r="AM13" s="95">
        <v>25</v>
      </c>
      <c r="AN13" s="95">
        <v>184</v>
      </c>
      <c r="AO13" s="95">
        <v>297</v>
      </c>
      <c r="AP13" s="95">
        <v>78</v>
      </c>
      <c r="AQ13" s="95">
        <v>17</v>
      </c>
      <c r="AR13" s="95">
        <v>43</v>
      </c>
      <c r="AS13" s="95">
        <v>61</v>
      </c>
      <c r="AT13" s="95">
        <v>108</v>
      </c>
      <c r="AU13" s="95">
        <v>51</v>
      </c>
      <c r="AV13" s="95">
        <v>25</v>
      </c>
      <c r="AW13" s="85"/>
      <c r="AX13" s="95">
        <v>87</v>
      </c>
      <c r="AY13" s="50">
        <f t="shared" si="33"/>
        <v>83</v>
      </c>
      <c r="AZ13" s="95">
        <v>4</v>
      </c>
      <c r="BA13" s="95">
        <v>39</v>
      </c>
      <c r="BB13" s="95">
        <v>48</v>
      </c>
      <c r="BC13" s="95">
        <v>7</v>
      </c>
      <c r="BD13" s="95">
        <v>4</v>
      </c>
      <c r="BE13" s="95">
        <v>8</v>
      </c>
      <c r="BF13" s="95">
        <v>9</v>
      </c>
      <c r="BG13" s="95">
        <v>10</v>
      </c>
      <c r="BH13" s="95">
        <v>4</v>
      </c>
      <c r="BI13" s="95">
        <v>3</v>
      </c>
      <c r="BJ13" s="85"/>
      <c r="BK13" s="95">
        <v>236</v>
      </c>
      <c r="BL13">
        <f t="shared" si="34"/>
        <v>211</v>
      </c>
      <c r="BM13" s="95">
        <v>25</v>
      </c>
      <c r="BN13" s="95">
        <v>122</v>
      </c>
      <c r="BO13" s="95">
        <v>114</v>
      </c>
      <c r="BP13" s="95">
        <v>38</v>
      </c>
      <c r="BQ13" s="95">
        <v>9</v>
      </c>
      <c r="BR13" s="95">
        <v>20</v>
      </c>
      <c r="BS13" s="95">
        <v>38</v>
      </c>
      <c r="BT13" s="95">
        <v>38</v>
      </c>
      <c r="BU13" s="95">
        <v>22</v>
      </c>
      <c r="BV13" s="95">
        <v>16</v>
      </c>
      <c r="BW13" s="85"/>
      <c r="BX13" s="95">
        <v>19</v>
      </c>
      <c r="BY13">
        <f t="shared" si="35"/>
        <v>19</v>
      </c>
      <c r="BZ13" s="95">
        <v>0</v>
      </c>
      <c r="CA13" s="95">
        <v>9</v>
      </c>
      <c r="CB13" s="95">
        <v>10</v>
      </c>
      <c r="CC13" s="95">
        <v>1</v>
      </c>
      <c r="CD13" s="95">
        <v>0</v>
      </c>
      <c r="CE13" s="95">
        <v>5</v>
      </c>
      <c r="CF13" s="95">
        <v>2</v>
      </c>
      <c r="CG13" s="95">
        <v>5</v>
      </c>
      <c r="CH13" s="95">
        <v>4</v>
      </c>
      <c r="CI13" s="95">
        <v>1</v>
      </c>
      <c r="CJ13" s="85"/>
      <c r="CK13" s="95">
        <v>28</v>
      </c>
      <c r="CL13" s="50">
        <f t="shared" si="37"/>
        <v>27</v>
      </c>
      <c r="CM13" s="95">
        <v>1</v>
      </c>
      <c r="CN13">
        <v>9</v>
      </c>
      <c r="CO13" s="95">
        <v>19</v>
      </c>
      <c r="CP13" s="95">
        <v>0</v>
      </c>
      <c r="CQ13" s="95">
        <v>4</v>
      </c>
      <c r="CR13" s="95">
        <v>2</v>
      </c>
      <c r="CS13" s="95">
        <v>7</v>
      </c>
      <c r="CT13" s="95">
        <v>5</v>
      </c>
      <c r="CU13" s="95">
        <v>4</v>
      </c>
      <c r="CV13" s="95">
        <v>3</v>
      </c>
      <c r="CW13" s="85"/>
      <c r="CX13" s="95">
        <v>58</v>
      </c>
      <c r="CY13" s="93">
        <f t="shared" si="38"/>
        <v>58</v>
      </c>
      <c r="CZ13" s="95">
        <v>0</v>
      </c>
      <c r="DA13" s="95">
        <v>20</v>
      </c>
      <c r="DB13" s="95">
        <v>38</v>
      </c>
      <c r="DC13" s="95">
        <v>3</v>
      </c>
      <c r="DD13" s="95">
        <v>3</v>
      </c>
      <c r="DE13" s="95">
        <v>8</v>
      </c>
      <c r="DF13" s="95">
        <v>8</v>
      </c>
      <c r="DG13" s="95">
        <v>17</v>
      </c>
      <c r="DH13" s="95">
        <v>11</v>
      </c>
      <c r="DI13" s="95">
        <v>6</v>
      </c>
      <c r="DJ13" s="85"/>
      <c r="DK13" s="95">
        <v>99</v>
      </c>
      <c r="DL13" s="50">
        <f t="shared" si="39"/>
        <v>98</v>
      </c>
      <c r="DM13" s="95">
        <v>1</v>
      </c>
      <c r="DN13">
        <v>29</v>
      </c>
      <c r="DO13" s="95">
        <v>70</v>
      </c>
      <c r="DP13" s="95">
        <v>3</v>
      </c>
      <c r="DQ13" s="95">
        <v>1</v>
      </c>
      <c r="DR13" s="95">
        <v>12</v>
      </c>
      <c r="DS13" s="95">
        <v>12</v>
      </c>
      <c r="DT13" s="95">
        <v>27</v>
      </c>
      <c r="DU13" s="95">
        <v>18</v>
      </c>
      <c r="DV13" s="95">
        <v>19</v>
      </c>
      <c r="DW13" s="85"/>
      <c r="DX13" s="22">
        <f>Datos!G26</f>
        <v>2514</v>
      </c>
      <c r="DY13" s="22">
        <f>Datos!L26</f>
        <v>1241</v>
      </c>
      <c r="DZ13" s="22">
        <f>Datos!O26</f>
        <v>1011</v>
      </c>
      <c r="EA13" s="22">
        <f t="shared" si="36"/>
        <v>833</v>
      </c>
      <c r="EB13" s="133">
        <f t="shared" si="12"/>
        <v>0.23220640569395018</v>
      </c>
      <c r="EC13" s="133">
        <f t="shared" si="13"/>
        <v>0.4279359430604982</v>
      </c>
      <c r="ED13" s="133">
        <f t="shared" si="14"/>
        <v>0.74110320284697506</v>
      </c>
      <c r="EE13" s="133">
        <f t="shared" si="15"/>
        <v>8.8078291814946613E-2</v>
      </c>
      <c r="EF13" s="133">
        <f t="shared" si="16"/>
        <v>5.1601423487544484E-2</v>
      </c>
      <c r="EG13" s="95">
        <v>2</v>
      </c>
      <c r="EH13" s="50">
        <f t="shared" si="40"/>
        <v>2</v>
      </c>
      <c r="EI13" s="95">
        <v>0</v>
      </c>
      <c r="EJ13">
        <v>2</v>
      </c>
      <c r="EK13" s="95">
        <v>4</v>
      </c>
      <c r="EL13" s="85"/>
      <c r="EM13" s="95">
        <v>3</v>
      </c>
      <c r="EN13" s="50">
        <f t="shared" si="41"/>
        <v>3</v>
      </c>
      <c r="EO13" s="95">
        <v>0</v>
      </c>
      <c r="EP13" s="95">
        <v>1</v>
      </c>
      <c r="EQ13" s="95">
        <v>2</v>
      </c>
      <c r="ER13" s="85"/>
      <c r="ES13" s="159">
        <f>Datos!AZ26/C13</f>
        <v>0.18950177935943061</v>
      </c>
      <c r="ET13" s="159">
        <f t="shared" si="17"/>
        <v>0.20996441281138789</v>
      </c>
      <c r="EU13" s="159">
        <f t="shared" si="18"/>
        <v>2.491103202846975E-2</v>
      </c>
      <c r="EV13" s="159">
        <f t="shared" si="19"/>
        <v>1.7793594306049821E-3</v>
      </c>
      <c r="EW13" s="159">
        <f t="shared" si="20"/>
        <v>2.6690391459074734E-3</v>
      </c>
      <c r="EX13" s="159">
        <f t="shared" si="21"/>
        <v>3.5587188612099642E-3</v>
      </c>
      <c r="EY13" s="159">
        <f t="shared" si="22"/>
        <v>7.7402135231316727E-2</v>
      </c>
      <c r="EZ13" s="450">
        <f t="shared" si="23"/>
        <v>0.4279359430604982</v>
      </c>
      <c r="FA13" s="93">
        <f t="shared" si="11"/>
        <v>833</v>
      </c>
      <c r="FB13" s="93">
        <f t="shared" si="11"/>
        <v>800</v>
      </c>
      <c r="FC13" s="93">
        <f t="shared" si="11"/>
        <v>33</v>
      </c>
      <c r="FD13" s="93">
        <f t="shared" si="11"/>
        <v>320</v>
      </c>
      <c r="FE13" s="93">
        <f t="shared" si="11"/>
        <v>513</v>
      </c>
      <c r="FF13" s="93">
        <f t="shared" si="11"/>
        <v>88</v>
      </c>
      <c r="FG13" s="93">
        <f t="shared" si="11"/>
        <v>30</v>
      </c>
      <c r="FH13" s="93">
        <f t="shared" si="11"/>
        <v>76</v>
      </c>
      <c r="FI13" s="93">
        <f t="shared" si="11"/>
        <v>123</v>
      </c>
      <c r="FJ13" s="93">
        <f t="shared" si="11"/>
        <v>202</v>
      </c>
      <c r="FK13" s="93">
        <f t="shared" si="11"/>
        <v>98</v>
      </c>
      <c r="FL13" s="93">
        <f t="shared" si="11"/>
        <v>46</v>
      </c>
      <c r="FM13" s="85"/>
      <c r="FN13" s="22">
        <f>Datos!G26</f>
        <v>2514</v>
      </c>
      <c r="FO13" s="549">
        <f t="shared" si="24"/>
        <v>0.74110320284697506</v>
      </c>
      <c r="FP13" s="550">
        <f t="shared" si="25"/>
        <v>8.8078291814946613E-2</v>
      </c>
      <c r="FQ13" s="550">
        <f t="shared" si="26"/>
        <v>5.1601423487544484E-2</v>
      </c>
      <c r="FR13" s="550">
        <f t="shared" si="27"/>
        <v>0.23220640569395018</v>
      </c>
      <c r="FS13" s="550">
        <f t="shared" si="28"/>
        <v>0.4279359430604982</v>
      </c>
      <c r="FT13" s="550">
        <f t="shared" si="29"/>
        <v>7.7402135231316727E-2</v>
      </c>
      <c r="FU13" s="550">
        <f t="shared" si="30"/>
        <v>3.5587188612099642E-3</v>
      </c>
    </row>
    <row r="14" spans="1:177" ht="13.5" x14ac:dyDescent="0.3">
      <c r="A14" s="700">
        <v>24</v>
      </c>
      <c r="B14" s="1" t="s">
        <v>219</v>
      </c>
      <c r="C14">
        <v>998</v>
      </c>
      <c r="E14">
        <v>449</v>
      </c>
      <c r="F14">
        <v>549</v>
      </c>
      <c r="G14">
        <v>529</v>
      </c>
      <c r="H14">
        <v>507</v>
      </c>
      <c r="I14">
        <v>958</v>
      </c>
      <c r="J14" s="85">
        <v>41</v>
      </c>
      <c r="K14" s="95">
        <v>373</v>
      </c>
      <c r="L14">
        <v>369</v>
      </c>
      <c r="M14" s="95">
        <v>4</v>
      </c>
      <c r="N14" s="95">
        <v>130</v>
      </c>
      <c r="O14" s="95">
        <v>243</v>
      </c>
      <c r="P14" s="95">
        <v>22</v>
      </c>
      <c r="Q14" s="95">
        <v>20</v>
      </c>
      <c r="R14" s="95">
        <v>28</v>
      </c>
      <c r="S14" s="95">
        <v>56</v>
      </c>
      <c r="T14" s="95">
        <v>140</v>
      </c>
      <c r="U14" s="95">
        <v>81</v>
      </c>
      <c r="V14" s="95">
        <v>34</v>
      </c>
      <c r="W14" s="85"/>
      <c r="X14" s="95">
        <v>1</v>
      </c>
      <c r="Y14">
        <f t="shared" si="31"/>
        <v>1</v>
      </c>
      <c r="Z14" s="95">
        <v>0</v>
      </c>
      <c r="AA14" s="95">
        <v>0</v>
      </c>
      <c r="AB14" s="95">
        <v>1</v>
      </c>
      <c r="AC14" s="95">
        <v>0</v>
      </c>
      <c r="AD14" s="95">
        <v>0</v>
      </c>
      <c r="AE14" s="95">
        <v>0</v>
      </c>
      <c r="AF14" s="95">
        <v>0</v>
      </c>
      <c r="AG14" s="95">
        <v>1</v>
      </c>
      <c r="AH14" s="95">
        <v>0</v>
      </c>
      <c r="AI14" s="95">
        <v>0</v>
      </c>
      <c r="AJ14" s="85"/>
      <c r="AK14" s="95">
        <v>390</v>
      </c>
      <c r="AL14">
        <f t="shared" si="32"/>
        <v>373</v>
      </c>
      <c r="AM14" s="95">
        <v>17</v>
      </c>
      <c r="AN14" s="95">
        <v>169</v>
      </c>
      <c r="AO14" s="95">
        <v>221</v>
      </c>
      <c r="AP14" s="95">
        <v>75</v>
      </c>
      <c r="AQ14" s="95">
        <v>21</v>
      </c>
      <c r="AR14" s="95">
        <v>43</v>
      </c>
      <c r="AS14" s="95">
        <v>71</v>
      </c>
      <c r="AT14" s="95">
        <v>104</v>
      </c>
      <c r="AU14" s="95">
        <v>62</v>
      </c>
      <c r="AV14" s="95">
        <v>24</v>
      </c>
      <c r="AW14" s="85"/>
      <c r="AX14" s="95">
        <v>73</v>
      </c>
      <c r="AY14" s="50">
        <f t="shared" si="33"/>
        <v>71</v>
      </c>
      <c r="AZ14" s="95">
        <v>2</v>
      </c>
      <c r="BA14" s="95">
        <v>33</v>
      </c>
      <c r="BB14" s="95">
        <v>40</v>
      </c>
      <c r="BC14" s="95">
        <v>5</v>
      </c>
      <c r="BD14" s="95">
        <v>4</v>
      </c>
      <c r="BE14" s="95">
        <v>14</v>
      </c>
      <c r="BF14" s="95">
        <v>12</v>
      </c>
      <c r="BG14" s="95">
        <v>19</v>
      </c>
      <c r="BH14" s="95">
        <v>12</v>
      </c>
      <c r="BI14" s="95">
        <v>6</v>
      </c>
      <c r="BJ14" s="85"/>
      <c r="BK14" s="95">
        <v>232</v>
      </c>
      <c r="BL14">
        <f t="shared" si="34"/>
        <v>214</v>
      </c>
      <c r="BM14" s="95">
        <v>18</v>
      </c>
      <c r="BN14" s="95">
        <v>124</v>
      </c>
      <c r="BO14" s="95">
        <v>108</v>
      </c>
      <c r="BP14" s="95">
        <v>75</v>
      </c>
      <c r="BQ14" s="95">
        <v>18</v>
      </c>
      <c r="BR14" s="95">
        <v>33</v>
      </c>
      <c r="BS14" s="95">
        <v>32</v>
      </c>
      <c r="BT14" s="95">
        <v>35</v>
      </c>
      <c r="BU14" s="95">
        <v>31</v>
      </c>
      <c r="BV14" s="95">
        <v>16</v>
      </c>
      <c r="BW14" s="85"/>
      <c r="BX14" s="95">
        <v>1</v>
      </c>
      <c r="BY14">
        <f t="shared" si="35"/>
        <v>1</v>
      </c>
      <c r="BZ14" s="95">
        <v>0</v>
      </c>
      <c r="CA14" s="95">
        <v>1</v>
      </c>
      <c r="CB14" s="95">
        <v>0</v>
      </c>
      <c r="CC14" s="95">
        <v>0</v>
      </c>
      <c r="CD14" s="95">
        <v>0</v>
      </c>
      <c r="CE14" s="95">
        <v>0</v>
      </c>
      <c r="CF14" s="95">
        <v>0</v>
      </c>
      <c r="CG14" s="95">
        <v>0</v>
      </c>
      <c r="CH14" s="95">
        <v>1</v>
      </c>
      <c r="CI14" s="95">
        <v>0</v>
      </c>
      <c r="CJ14" s="85"/>
      <c r="CK14" s="95">
        <v>21</v>
      </c>
      <c r="CL14" s="50">
        <f t="shared" si="37"/>
        <v>21</v>
      </c>
      <c r="CM14" s="95">
        <v>0</v>
      </c>
      <c r="CN14">
        <v>14</v>
      </c>
      <c r="CO14" s="95">
        <v>7</v>
      </c>
      <c r="CP14" s="95">
        <v>0</v>
      </c>
      <c r="CQ14" s="95">
        <v>0</v>
      </c>
      <c r="CR14" s="95">
        <v>2</v>
      </c>
      <c r="CS14" s="95">
        <v>3</v>
      </c>
      <c r="CT14" s="95">
        <v>5</v>
      </c>
      <c r="CU14" s="95">
        <v>5</v>
      </c>
      <c r="CV14" s="95">
        <v>6</v>
      </c>
      <c r="CW14" s="85"/>
      <c r="CX14" s="95">
        <v>28</v>
      </c>
      <c r="CY14" s="93">
        <f t="shared" si="38"/>
        <v>28</v>
      </c>
      <c r="CZ14" s="95">
        <v>0</v>
      </c>
      <c r="DA14" s="95">
        <v>10</v>
      </c>
      <c r="DB14" s="95">
        <v>18</v>
      </c>
      <c r="DC14" s="95">
        <v>3</v>
      </c>
      <c r="DD14" s="95">
        <v>1</v>
      </c>
      <c r="DE14" s="95">
        <v>0</v>
      </c>
      <c r="DF14" s="95">
        <v>3</v>
      </c>
      <c r="DG14" s="95">
        <v>5</v>
      </c>
      <c r="DH14" s="95">
        <v>5</v>
      </c>
      <c r="DI14" s="95">
        <v>5</v>
      </c>
      <c r="DJ14" s="85"/>
      <c r="DK14" s="95">
        <v>52</v>
      </c>
      <c r="DL14" s="50">
        <f t="shared" si="39"/>
        <v>51</v>
      </c>
      <c r="DM14" s="95">
        <v>1</v>
      </c>
      <c r="DN14">
        <v>18</v>
      </c>
      <c r="DO14" s="95">
        <v>34</v>
      </c>
      <c r="DP14" s="95">
        <v>2</v>
      </c>
      <c r="DQ14" s="95">
        <v>1</v>
      </c>
      <c r="DR14" s="95">
        <v>5</v>
      </c>
      <c r="DS14" s="95">
        <v>3</v>
      </c>
      <c r="DT14" s="95">
        <v>7</v>
      </c>
      <c r="DU14" s="95">
        <v>12</v>
      </c>
      <c r="DV14" s="95">
        <v>5</v>
      </c>
      <c r="DW14" s="85"/>
      <c r="DX14" s="22">
        <f>Datos!G27</f>
        <v>2951</v>
      </c>
      <c r="DY14" s="22">
        <f>Datos!L27</f>
        <v>1518</v>
      </c>
      <c r="DZ14" s="22">
        <f>Datos!O27</f>
        <v>1276</v>
      </c>
      <c r="EA14" s="22">
        <f t="shared" si="36"/>
        <v>837</v>
      </c>
      <c r="EB14" s="133">
        <f t="shared" si="12"/>
        <v>0.37374749498997994</v>
      </c>
      <c r="EC14" s="133">
        <f t="shared" si="13"/>
        <v>0.39078156312625251</v>
      </c>
      <c r="ED14" s="133">
        <f t="shared" si="14"/>
        <v>0.83867735470941884</v>
      </c>
      <c r="EE14" s="133">
        <f t="shared" si="15"/>
        <v>5.2104208416833664E-2</v>
      </c>
      <c r="EF14" s="133">
        <f t="shared" si="16"/>
        <v>2.8056112224448898E-2</v>
      </c>
      <c r="EG14" s="95">
        <v>1</v>
      </c>
      <c r="EH14" s="50">
        <f t="shared" si="40"/>
        <v>1</v>
      </c>
      <c r="EI14" s="95">
        <v>0</v>
      </c>
      <c r="EJ14">
        <v>1</v>
      </c>
      <c r="EK14" s="95">
        <v>0</v>
      </c>
      <c r="EL14" s="85"/>
      <c r="EM14" s="95">
        <v>6</v>
      </c>
      <c r="EN14" s="50">
        <f t="shared" si="41"/>
        <v>6</v>
      </c>
      <c r="EO14" s="95">
        <v>0</v>
      </c>
      <c r="EP14" s="95">
        <v>3</v>
      </c>
      <c r="EQ14" s="95">
        <v>3</v>
      </c>
      <c r="ER14" s="85"/>
      <c r="ES14" s="159">
        <f>Datos!AZ27/C14</f>
        <v>0.15330661322645289</v>
      </c>
      <c r="ET14" s="159">
        <f t="shared" si="17"/>
        <v>0.23246492985971945</v>
      </c>
      <c r="EU14" s="159">
        <f t="shared" si="18"/>
        <v>2.1042084168336674E-2</v>
      </c>
      <c r="EV14" s="159">
        <f t="shared" si="19"/>
        <v>1.002004008016032E-3</v>
      </c>
      <c r="EW14" s="159">
        <f t="shared" si="20"/>
        <v>6.0120240480961923E-3</v>
      </c>
      <c r="EX14" s="159">
        <f t="shared" si="21"/>
        <v>1.002004008016032E-3</v>
      </c>
      <c r="EY14" s="159">
        <f t="shared" si="22"/>
        <v>7.3146292585170344E-2</v>
      </c>
      <c r="EZ14" s="450">
        <f t="shared" si="23"/>
        <v>0.39078156312625251</v>
      </c>
      <c r="FA14" s="93">
        <f t="shared" si="11"/>
        <v>837</v>
      </c>
      <c r="FB14" s="93">
        <f t="shared" si="11"/>
        <v>814</v>
      </c>
      <c r="FC14" s="93">
        <f t="shared" si="11"/>
        <v>23</v>
      </c>
      <c r="FD14" s="93">
        <f t="shared" si="11"/>
        <v>332</v>
      </c>
      <c r="FE14" s="93">
        <f t="shared" si="11"/>
        <v>505</v>
      </c>
      <c r="FF14" s="93">
        <f t="shared" si="11"/>
        <v>102</v>
      </c>
      <c r="FG14" s="93">
        <f t="shared" si="11"/>
        <v>45</v>
      </c>
      <c r="FH14" s="93">
        <f t="shared" si="11"/>
        <v>85</v>
      </c>
      <c r="FI14" s="93">
        <f t="shared" si="11"/>
        <v>139</v>
      </c>
      <c r="FJ14" s="93">
        <f t="shared" si="11"/>
        <v>264</v>
      </c>
      <c r="FK14" s="93">
        <f t="shared" si="11"/>
        <v>155</v>
      </c>
      <c r="FL14" s="93">
        <f t="shared" si="11"/>
        <v>64</v>
      </c>
      <c r="FM14" s="85"/>
      <c r="FN14" s="22">
        <f>Datos!G27</f>
        <v>2951</v>
      </c>
      <c r="FO14" s="549">
        <f t="shared" si="24"/>
        <v>0.83867735470941884</v>
      </c>
      <c r="FP14" s="550">
        <f t="shared" si="25"/>
        <v>5.2104208416833664E-2</v>
      </c>
      <c r="FQ14" s="550">
        <f t="shared" si="26"/>
        <v>2.8056112224448898E-2</v>
      </c>
      <c r="FR14" s="550">
        <f t="shared" si="27"/>
        <v>0.37374749498997994</v>
      </c>
      <c r="FS14" s="550">
        <f t="shared" si="28"/>
        <v>0.39078156312625251</v>
      </c>
      <c r="FT14" s="550">
        <f t="shared" si="29"/>
        <v>7.3146292585170344E-2</v>
      </c>
      <c r="FU14" s="550">
        <f t="shared" si="30"/>
        <v>1.002004008016032E-3</v>
      </c>
    </row>
    <row r="15" spans="1:177" ht="13.5" x14ac:dyDescent="0.3">
      <c r="A15" s="700">
        <v>25</v>
      </c>
      <c r="B15" s="1" t="s">
        <v>220</v>
      </c>
      <c r="C15">
        <v>875</v>
      </c>
      <c r="E15">
        <v>374</v>
      </c>
      <c r="F15">
        <v>501</v>
      </c>
      <c r="G15">
        <v>426</v>
      </c>
      <c r="H15">
        <v>461</v>
      </c>
      <c r="I15">
        <v>850</v>
      </c>
      <c r="J15" s="85">
        <v>27</v>
      </c>
      <c r="K15" s="95">
        <v>389</v>
      </c>
      <c r="L15">
        <v>385</v>
      </c>
      <c r="M15" s="95">
        <v>4</v>
      </c>
      <c r="N15" s="95">
        <v>137</v>
      </c>
      <c r="O15" s="95">
        <v>252</v>
      </c>
      <c r="P15" s="93">
        <v>11</v>
      </c>
      <c r="Q15" s="95">
        <v>11</v>
      </c>
      <c r="R15" s="95">
        <v>33</v>
      </c>
      <c r="S15" s="95">
        <v>56</v>
      </c>
      <c r="T15" s="95">
        <v>146</v>
      </c>
      <c r="U15" s="95">
        <v>97</v>
      </c>
      <c r="V15" s="95">
        <v>31</v>
      </c>
      <c r="W15" s="85"/>
      <c r="X15" s="95">
        <v>0</v>
      </c>
      <c r="Y15">
        <f t="shared" si="31"/>
        <v>0</v>
      </c>
      <c r="Z15" s="95">
        <v>0</v>
      </c>
      <c r="AA15" s="95">
        <v>0</v>
      </c>
      <c r="AB15" s="95">
        <v>0</v>
      </c>
      <c r="AC15" s="95">
        <v>0</v>
      </c>
      <c r="AD15" s="95">
        <v>0</v>
      </c>
      <c r="AE15" s="95">
        <v>0</v>
      </c>
      <c r="AF15" s="95">
        <v>0</v>
      </c>
      <c r="AG15" s="95">
        <v>0</v>
      </c>
      <c r="AH15" s="95">
        <v>0</v>
      </c>
      <c r="AI15" s="95">
        <v>0</v>
      </c>
      <c r="AJ15" s="85"/>
      <c r="AK15" s="95">
        <v>416</v>
      </c>
      <c r="AL15">
        <v>406</v>
      </c>
      <c r="AM15" s="95">
        <v>10</v>
      </c>
      <c r="AN15" s="95">
        <v>175</v>
      </c>
      <c r="AO15" s="95">
        <v>241</v>
      </c>
      <c r="AP15" s="95">
        <v>97</v>
      </c>
      <c r="AQ15" s="95">
        <v>16</v>
      </c>
      <c r="AR15" s="95">
        <v>36</v>
      </c>
      <c r="AS15" s="95">
        <v>52</v>
      </c>
      <c r="AT15" s="95">
        <v>121</v>
      </c>
      <c r="AU15" s="95">
        <v>65</v>
      </c>
      <c r="AV15" s="95">
        <v>25</v>
      </c>
      <c r="AW15" s="85"/>
      <c r="AX15" s="95">
        <v>33</v>
      </c>
      <c r="AY15" s="50">
        <v>33</v>
      </c>
      <c r="AZ15" s="95">
        <v>0</v>
      </c>
      <c r="BA15" s="95">
        <v>13</v>
      </c>
      <c r="BB15" s="95">
        <v>20</v>
      </c>
      <c r="BC15" s="95">
        <v>5</v>
      </c>
      <c r="BD15" s="95">
        <v>0</v>
      </c>
      <c r="BE15" s="95">
        <v>6</v>
      </c>
      <c r="BF15" s="95">
        <v>5</v>
      </c>
      <c r="BG15" s="95">
        <v>10</v>
      </c>
      <c r="BH15" s="95">
        <v>7</v>
      </c>
      <c r="BI15" s="95">
        <v>0</v>
      </c>
      <c r="BJ15" s="85"/>
      <c r="BK15" s="95">
        <v>143</v>
      </c>
      <c r="BL15" s="95">
        <v>134</v>
      </c>
      <c r="BM15" s="95">
        <v>9</v>
      </c>
      <c r="BN15" s="95">
        <v>78</v>
      </c>
      <c r="BO15" s="95">
        <v>65</v>
      </c>
      <c r="BP15" s="95">
        <v>58</v>
      </c>
      <c r="BQ15" s="95">
        <v>13</v>
      </c>
      <c r="BR15" s="95">
        <v>16</v>
      </c>
      <c r="BS15" s="95">
        <v>17</v>
      </c>
      <c r="BT15" s="95">
        <v>23</v>
      </c>
      <c r="BU15" s="95">
        <v>12</v>
      </c>
      <c r="BV15" s="95">
        <v>2</v>
      </c>
      <c r="BW15" s="85"/>
      <c r="BX15" s="95">
        <v>1</v>
      </c>
      <c r="BY15">
        <f t="shared" si="35"/>
        <v>1</v>
      </c>
      <c r="BZ15" s="95">
        <v>0</v>
      </c>
      <c r="CA15" s="95">
        <v>1</v>
      </c>
      <c r="CB15" s="95">
        <v>0</v>
      </c>
      <c r="CC15" s="95">
        <v>0</v>
      </c>
      <c r="CD15" s="95">
        <v>0</v>
      </c>
      <c r="CE15" s="95">
        <v>0</v>
      </c>
      <c r="CF15" s="95">
        <v>1</v>
      </c>
      <c r="CG15" s="95">
        <v>0</v>
      </c>
      <c r="CH15" s="95">
        <v>0</v>
      </c>
      <c r="CI15" s="95">
        <v>0</v>
      </c>
      <c r="CJ15" s="85"/>
      <c r="CK15" s="95">
        <v>18</v>
      </c>
      <c r="CL15" s="50">
        <v>18</v>
      </c>
      <c r="CM15" s="95">
        <v>0</v>
      </c>
      <c r="CN15" s="95">
        <v>5</v>
      </c>
      <c r="CO15" s="95">
        <v>13</v>
      </c>
      <c r="CP15" s="95">
        <v>0</v>
      </c>
      <c r="CQ15" s="95">
        <v>0</v>
      </c>
      <c r="CR15" s="95">
        <v>4</v>
      </c>
      <c r="CS15" s="95">
        <v>2</v>
      </c>
      <c r="CT15" s="95">
        <v>8</v>
      </c>
      <c r="CU15" s="95">
        <v>4</v>
      </c>
      <c r="CV15" s="95">
        <v>0</v>
      </c>
      <c r="CW15" s="85"/>
      <c r="CX15" s="95">
        <v>30</v>
      </c>
      <c r="CY15" s="93">
        <v>29</v>
      </c>
      <c r="CZ15" s="95">
        <v>1</v>
      </c>
      <c r="DA15" s="95">
        <v>10</v>
      </c>
      <c r="DB15" s="95">
        <v>20</v>
      </c>
      <c r="DC15" s="95">
        <v>4</v>
      </c>
      <c r="DD15" s="95">
        <v>2</v>
      </c>
      <c r="DE15" s="95">
        <v>4</v>
      </c>
      <c r="DF15" s="95">
        <v>1</v>
      </c>
      <c r="DG15" s="95">
        <v>7</v>
      </c>
      <c r="DH15" s="95">
        <v>8</v>
      </c>
      <c r="DI15" s="95">
        <v>4</v>
      </c>
      <c r="DJ15" s="85"/>
      <c r="DK15" s="95">
        <v>64</v>
      </c>
      <c r="DL15" s="50">
        <f t="shared" si="39"/>
        <v>64</v>
      </c>
      <c r="DM15" s="95">
        <v>0</v>
      </c>
      <c r="DN15">
        <v>20</v>
      </c>
      <c r="DO15" s="95">
        <v>44</v>
      </c>
      <c r="DP15" s="95">
        <v>0</v>
      </c>
      <c r="DQ15" s="95">
        <v>1</v>
      </c>
      <c r="DR15" s="95">
        <v>4</v>
      </c>
      <c r="DS15" s="95">
        <v>7</v>
      </c>
      <c r="DT15" s="95">
        <v>20</v>
      </c>
      <c r="DU15" s="95">
        <v>22</v>
      </c>
      <c r="DV15" s="95">
        <v>9</v>
      </c>
      <c r="DW15" s="85"/>
      <c r="DX15" s="22">
        <f>Datos!G28</f>
        <v>2528</v>
      </c>
      <c r="DY15" s="22">
        <f>Datos!L28</f>
        <v>1360</v>
      </c>
      <c r="DZ15" s="22">
        <f>Datos!O28</f>
        <v>1099</v>
      </c>
      <c r="EA15" s="22">
        <f t="shared" si="36"/>
        <v>838</v>
      </c>
      <c r="EB15" s="133">
        <f t="shared" si="12"/>
        <v>0.44457142857142856</v>
      </c>
      <c r="EC15" s="133">
        <f t="shared" si="13"/>
        <v>0.47542857142857142</v>
      </c>
      <c r="ED15" s="133">
        <f t="shared" si="14"/>
        <v>0.95771428571428574</v>
      </c>
      <c r="EE15" s="133">
        <f t="shared" si="15"/>
        <v>7.3142857142857148E-2</v>
      </c>
      <c r="EF15" s="133">
        <f t="shared" si="16"/>
        <v>3.4285714285714287E-2</v>
      </c>
      <c r="EG15" s="95">
        <v>1</v>
      </c>
      <c r="EH15" s="50">
        <f>EG15-EI15</f>
        <v>1</v>
      </c>
      <c r="EI15" s="95">
        <v>0</v>
      </c>
      <c r="EJ15">
        <v>1</v>
      </c>
      <c r="EK15" s="95">
        <v>0</v>
      </c>
      <c r="EL15" s="85"/>
      <c r="EM15" s="95">
        <v>0</v>
      </c>
      <c r="EN15" s="50">
        <f t="shared" si="41"/>
        <v>0</v>
      </c>
      <c r="EO15" s="95">
        <v>0</v>
      </c>
      <c r="EP15" s="95">
        <v>0</v>
      </c>
      <c r="EQ15" s="95">
        <v>0</v>
      </c>
      <c r="ER15" s="85"/>
      <c r="ES15" s="159">
        <f>Datos!AZ28/C15</f>
        <v>0.10857142857142857</v>
      </c>
      <c r="ET15" s="159">
        <f t="shared" si="17"/>
        <v>0.16342857142857142</v>
      </c>
      <c r="EU15" s="159">
        <f t="shared" si="18"/>
        <v>2.057142857142857E-2</v>
      </c>
      <c r="EV15" s="159">
        <f t="shared" si="19"/>
        <v>1.1428571428571429E-3</v>
      </c>
      <c r="EW15" s="159">
        <f t="shared" si="20"/>
        <v>0</v>
      </c>
      <c r="EX15" s="159">
        <f t="shared" si="21"/>
        <v>0</v>
      </c>
      <c r="EY15" s="159">
        <f t="shared" si="22"/>
        <v>3.7714285714285714E-2</v>
      </c>
      <c r="EZ15" s="450">
        <f t="shared" si="23"/>
        <v>0.47542857142857142</v>
      </c>
      <c r="FA15" s="93">
        <f t="shared" si="11"/>
        <v>838</v>
      </c>
      <c r="FB15" s="93">
        <f t="shared" si="11"/>
        <v>824</v>
      </c>
      <c r="FC15" s="93">
        <f t="shared" si="11"/>
        <v>14</v>
      </c>
      <c r="FD15" s="93">
        <f t="shared" si="11"/>
        <v>325</v>
      </c>
      <c r="FE15" s="93">
        <f t="shared" si="11"/>
        <v>513</v>
      </c>
      <c r="FF15" s="93">
        <f t="shared" si="11"/>
        <v>113</v>
      </c>
      <c r="FG15" s="93">
        <f t="shared" si="11"/>
        <v>27</v>
      </c>
      <c r="FH15" s="93">
        <f t="shared" si="11"/>
        <v>75</v>
      </c>
      <c r="FI15" s="93">
        <f t="shared" si="11"/>
        <v>113</v>
      </c>
      <c r="FJ15" s="93">
        <f t="shared" si="11"/>
        <v>277</v>
      </c>
      <c r="FK15" s="93">
        <f t="shared" si="11"/>
        <v>169</v>
      </c>
      <c r="FL15" s="93">
        <f t="shared" si="11"/>
        <v>56</v>
      </c>
      <c r="FM15" s="85"/>
      <c r="FN15" s="22">
        <f>Datos!G28</f>
        <v>2528</v>
      </c>
      <c r="FO15" s="549">
        <f t="shared" si="24"/>
        <v>0.95771428571428574</v>
      </c>
      <c r="FP15" s="550">
        <f t="shared" si="25"/>
        <v>7.3142857142857148E-2</v>
      </c>
      <c r="FQ15" s="550">
        <f t="shared" si="26"/>
        <v>3.4285714285714287E-2</v>
      </c>
      <c r="FR15" s="550">
        <f t="shared" si="27"/>
        <v>0.44457142857142856</v>
      </c>
      <c r="FS15" s="550">
        <f t="shared" si="28"/>
        <v>0.47542857142857142</v>
      </c>
      <c r="FT15" s="550">
        <f t="shared" si="29"/>
        <v>3.7714285714285714E-2</v>
      </c>
      <c r="FU15" s="550">
        <f t="shared" si="30"/>
        <v>0</v>
      </c>
    </row>
    <row r="16" spans="1:177" ht="13.5" x14ac:dyDescent="0.3">
      <c r="A16" s="700">
        <v>26</v>
      </c>
      <c r="B16" s="1" t="s">
        <v>881</v>
      </c>
      <c r="C16">
        <v>1169</v>
      </c>
      <c r="D16" s="660">
        <v>37.270000000000003</v>
      </c>
      <c r="E16">
        <v>410</v>
      </c>
      <c r="F16">
        <v>638</v>
      </c>
      <c r="G16">
        <v>536</v>
      </c>
      <c r="H16">
        <v>529</v>
      </c>
      <c r="I16">
        <v>1003</v>
      </c>
      <c r="J16" s="85">
        <v>51</v>
      </c>
      <c r="K16" s="95">
        <v>409</v>
      </c>
      <c r="L16" s="95">
        <v>406</v>
      </c>
      <c r="M16" s="95">
        <v>3</v>
      </c>
      <c r="N16" s="95">
        <v>123</v>
      </c>
      <c r="O16" s="95">
        <v>286</v>
      </c>
      <c r="P16" s="95">
        <v>10</v>
      </c>
      <c r="Q16" s="95">
        <v>13</v>
      </c>
      <c r="R16" s="95">
        <v>42</v>
      </c>
      <c r="S16" s="95">
        <v>62</v>
      </c>
      <c r="T16" s="95">
        <v>129</v>
      </c>
      <c r="U16" s="95">
        <v>108</v>
      </c>
      <c r="V16" s="95">
        <v>45</v>
      </c>
      <c r="W16" s="85">
        <v>44</v>
      </c>
      <c r="X16" s="95">
        <v>4</v>
      </c>
      <c r="Y16">
        <v>4</v>
      </c>
      <c r="Z16" s="95">
        <v>0</v>
      </c>
      <c r="AA16" s="95">
        <v>4</v>
      </c>
      <c r="AB16" s="95">
        <v>0</v>
      </c>
      <c r="AC16" s="95">
        <v>0</v>
      </c>
      <c r="AD16" s="95">
        <v>0</v>
      </c>
      <c r="AE16" s="95">
        <v>0</v>
      </c>
      <c r="AF16" s="95">
        <v>0</v>
      </c>
      <c r="AG16" s="95">
        <v>1</v>
      </c>
      <c r="AH16" s="95">
        <v>3</v>
      </c>
      <c r="AI16" s="95">
        <v>0</v>
      </c>
      <c r="AJ16" s="85">
        <v>51</v>
      </c>
      <c r="AK16" s="95">
        <v>420</v>
      </c>
      <c r="AL16" s="95">
        <v>397</v>
      </c>
      <c r="AM16" s="95">
        <v>23</v>
      </c>
      <c r="AN16" s="95">
        <v>163</v>
      </c>
      <c r="AO16" s="95">
        <v>257</v>
      </c>
      <c r="AP16" s="95">
        <v>74</v>
      </c>
      <c r="AQ16" s="95">
        <v>21</v>
      </c>
      <c r="AR16" s="95">
        <v>51</v>
      </c>
      <c r="AS16" s="95">
        <v>60</v>
      </c>
      <c r="AT16" s="95">
        <v>98</v>
      </c>
      <c r="AU16" s="95">
        <v>93</v>
      </c>
      <c r="AV16" s="95">
        <v>23</v>
      </c>
      <c r="AW16" s="85">
        <v>36.5</v>
      </c>
      <c r="AX16" s="95">
        <v>11</v>
      </c>
      <c r="AY16" s="95">
        <v>11</v>
      </c>
      <c r="AZ16" s="95">
        <v>0</v>
      </c>
      <c r="BA16" s="95">
        <v>7</v>
      </c>
      <c r="BB16" s="95">
        <v>4</v>
      </c>
      <c r="BC16" s="95">
        <v>1</v>
      </c>
      <c r="BD16" s="95">
        <v>0</v>
      </c>
      <c r="BE16" s="95">
        <v>2</v>
      </c>
      <c r="BF16" s="95">
        <v>3</v>
      </c>
      <c r="BG16" s="95">
        <v>3</v>
      </c>
      <c r="BH16" s="95">
        <v>0</v>
      </c>
      <c r="BI16" s="95">
        <v>2</v>
      </c>
      <c r="BJ16" s="85">
        <v>38.6</v>
      </c>
      <c r="BK16" s="95">
        <v>267</v>
      </c>
      <c r="BL16" s="95">
        <v>178</v>
      </c>
      <c r="BM16" s="95">
        <v>7</v>
      </c>
      <c r="BN16" s="95">
        <v>126</v>
      </c>
      <c r="BO16" s="95">
        <v>141</v>
      </c>
      <c r="BP16" s="95">
        <v>96</v>
      </c>
      <c r="BQ16" s="95">
        <v>9</v>
      </c>
      <c r="BR16" s="95">
        <v>39</v>
      </c>
      <c r="BS16" s="95">
        <v>27</v>
      </c>
      <c r="BT16" s="95">
        <v>46</v>
      </c>
      <c r="BU16" s="95">
        <v>30</v>
      </c>
      <c r="BV16" s="95">
        <v>20</v>
      </c>
      <c r="BW16" s="85">
        <v>30.9</v>
      </c>
      <c r="BX16" s="95">
        <v>0</v>
      </c>
      <c r="BY16" s="95">
        <v>0</v>
      </c>
      <c r="BZ16" s="95">
        <v>0</v>
      </c>
      <c r="CA16" s="95">
        <v>0</v>
      </c>
      <c r="CB16" s="95">
        <v>0</v>
      </c>
      <c r="CC16" s="95">
        <v>0</v>
      </c>
      <c r="CD16" s="95">
        <v>0</v>
      </c>
      <c r="CE16" s="95">
        <v>0</v>
      </c>
      <c r="CF16" s="95">
        <v>0</v>
      </c>
      <c r="CG16" s="95">
        <v>0</v>
      </c>
      <c r="CH16" s="95">
        <v>0</v>
      </c>
      <c r="CI16" s="95">
        <v>0</v>
      </c>
      <c r="CJ16" s="85"/>
      <c r="CK16" s="587">
        <v>19</v>
      </c>
      <c r="CL16" s="588">
        <v>19</v>
      </c>
      <c r="CM16" s="587">
        <v>0</v>
      </c>
      <c r="CN16" s="587">
        <v>5</v>
      </c>
      <c r="CO16" s="587">
        <v>14</v>
      </c>
      <c r="CP16" s="587">
        <v>0</v>
      </c>
      <c r="CQ16" s="587">
        <v>1</v>
      </c>
      <c r="CR16" s="587">
        <v>0</v>
      </c>
      <c r="CS16" s="587">
        <v>5</v>
      </c>
      <c r="CT16" s="587">
        <v>7</v>
      </c>
      <c r="CU16" s="587">
        <v>4</v>
      </c>
      <c r="CV16" s="587">
        <v>2</v>
      </c>
      <c r="CW16" s="85">
        <v>44.58</v>
      </c>
      <c r="CX16" s="587">
        <v>28</v>
      </c>
      <c r="CY16" s="587">
        <v>27</v>
      </c>
      <c r="CZ16" s="587">
        <v>1</v>
      </c>
      <c r="DA16" s="95">
        <v>10</v>
      </c>
      <c r="DB16" s="95">
        <v>18</v>
      </c>
      <c r="DC16" s="95">
        <v>5</v>
      </c>
      <c r="DD16" s="95">
        <v>1</v>
      </c>
      <c r="DE16" s="95">
        <v>3</v>
      </c>
      <c r="DF16" s="95">
        <v>1</v>
      </c>
      <c r="DG16" s="95">
        <v>4</v>
      </c>
      <c r="DH16" s="95">
        <v>13</v>
      </c>
      <c r="DI16" s="95">
        <v>1</v>
      </c>
      <c r="DJ16" s="85">
        <v>39.82</v>
      </c>
      <c r="DK16" s="95">
        <v>99</v>
      </c>
      <c r="DL16" s="95">
        <v>98</v>
      </c>
      <c r="DM16" s="95">
        <v>1</v>
      </c>
      <c r="DN16">
        <v>28</v>
      </c>
      <c r="DO16" s="95">
        <v>71</v>
      </c>
      <c r="DP16" s="95">
        <v>1</v>
      </c>
      <c r="DQ16" s="95">
        <v>8</v>
      </c>
      <c r="DR16" s="95">
        <v>8</v>
      </c>
      <c r="DS16" s="95">
        <v>10</v>
      </c>
      <c r="DT16" s="95">
        <v>25</v>
      </c>
      <c r="DU16" s="95">
        <v>37</v>
      </c>
      <c r="DV16" s="95">
        <v>10</v>
      </c>
      <c r="DW16" s="85">
        <v>45.41</v>
      </c>
      <c r="DX16" s="22">
        <f>Datos!G29</f>
        <v>2555</v>
      </c>
      <c r="DY16" s="22">
        <f>Datos!L29</f>
        <v>1302</v>
      </c>
      <c r="DZ16" s="22">
        <f>Datos!O29</f>
        <v>1257</v>
      </c>
      <c r="EA16" s="22">
        <f t="shared" si="36"/>
        <v>844</v>
      </c>
      <c r="EB16" s="133">
        <f t="shared" si="12"/>
        <v>0.34987168520102652</v>
      </c>
      <c r="EC16" s="133">
        <f t="shared" si="13"/>
        <v>0.3592814371257485</v>
      </c>
      <c r="ED16" s="133">
        <f t="shared" si="14"/>
        <v>0.7219846022241232</v>
      </c>
      <c r="EE16" s="133">
        <f t="shared" si="15"/>
        <v>8.4687767322497859E-2</v>
      </c>
      <c r="EF16" s="133">
        <f t="shared" si="16"/>
        <v>2.3952095808383235E-2</v>
      </c>
      <c r="EG16" s="95">
        <v>1</v>
      </c>
      <c r="EH16" s="50">
        <v>0</v>
      </c>
      <c r="EI16" s="95">
        <v>1</v>
      </c>
      <c r="EJ16" s="95">
        <v>1</v>
      </c>
      <c r="EK16" s="95">
        <v>0</v>
      </c>
      <c r="EL16" s="85">
        <v>36.75</v>
      </c>
      <c r="EM16" s="587">
        <v>4</v>
      </c>
      <c r="EN16" s="588">
        <v>4</v>
      </c>
      <c r="EO16" s="587">
        <v>0</v>
      </c>
      <c r="EP16" s="587">
        <v>0</v>
      </c>
      <c r="EQ16" s="587">
        <v>4</v>
      </c>
      <c r="ER16" s="85">
        <v>24.8</v>
      </c>
      <c r="ES16" s="159">
        <f>Datos!AZ29/C16</f>
        <v>0.15911035072711718</v>
      </c>
      <c r="ET16" s="159">
        <f t="shared" si="17"/>
        <v>0.22840034217279725</v>
      </c>
      <c r="EU16" s="159">
        <f t="shared" si="18"/>
        <v>1.6253207869974338E-2</v>
      </c>
      <c r="EV16" s="159">
        <f t="shared" si="19"/>
        <v>8.5543199315654401E-4</v>
      </c>
      <c r="EW16" s="159">
        <f t="shared" si="20"/>
        <v>3.4217279726261761E-3</v>
      </c>
      <c r="EX16" s="159">
        <f t="shared" si="21"/>
        <v>3.4217279726261761E-3</v>
      </c>
      <c r="EY16" s="159">
        <f t="shared" si="22"/>
        <v>9.4097519247219839E-3</v>
      </c>
      <c r="EZ16" s="450">
        <f t="shared" si="23"/>
        <v>0.3592814371257485</v>
      </c>
      <c r="FA16" s="95">
        <f t="shared" si="11"/>
        <v>844</v>
      </c>
      <c r="FB16" s="93">
        <f t="shared" si="11"/>
        <v>818</v>
      </c>
      <c r="FC16" s="95">
        <f t="shared" si="11"/>
        <v>26</v>
      </c>
      <c r="FD16" s="95">
        <f t="shared" si="11"/>
        <v>297</v>
      </c>
      <c r="FE16" s="95">
        <f t="shared" si="11"/>
        <v>547</v>
      </c>
      <c r="FF16" s="95">
        <f t="shared" si="11"/>
        <v>85</v>
      </c>
      <c r="FG16" s="95">
        <f t="shared" si="11"/>
        <v>34</v>
      </c>
      <c r="FH16" s="95">
        <f t="shared" si="11"/>
        <v>95</v>
      </c>
      <c r="FI16" s="95">
        <f t="shared" si="11"/>
        <v>125</v>
      </c>
      <c r="FJ16" s="95">
        <f t="shared" si="11"/>
        <v>231</v>
      </c>
      <c r="FK16" s="95">
        <f t="shared" si="11"/>
        <v>204</v>
      </c>
      <c r="FL16" s="95">
        <f t="shared" si="11"/>
        <v>70</v>
      </c>
      <c r="FM16" s="85"/>
      <c r="FN16" s="22">
        <f>Datos!G29</f>
        <v>2555</v>
      </c>
      <c r="FO16" s="549">
        <f t="shared" si="24"/>
        <v>0.7219846022241232</v>
      </c>
      <c r="FP16" s="550">
        <f t="shared" si="25"/>
        <v>8.4687767322497859E-2</v>
      </c>
      <c r="FQ16" s="550">
        <f t="shared" si="26"/>
        <v>2.3952095808383235E-2</v>
      </c>
      <c r="FR16" s="550">
        <f t="shared" si="27"/>
        <v>0.34987168520102652</v>
      </c>
      <c r="FS16" s="550">
        <f t="shared" si="28"/>
        <v>0.3592814371257485</v>
      </c>
      <c r="FT16" s="550">
        <f t="shared" si="29"/>
        <v>9.4097519247219839E-3</v>
      </c>
      <c r="FU16" s="550">
        <f t="shared" si="30"/>
        <v>3.4217279726261761E-3</v>
      </c>
    </row>
    <row r="17" spans="1:177" ht="13.5" x14ac:dyDescent="0.3">
      <c r="A17" s="700">
        <v>27</v>
      </c>
      <c r="B17" s="1" t="s">
        <v>928</v>
      </c>
      <c r="C17">
        <v>992</v>
      </c>
      <c r="D17" s="660">
        <v>37.64</v>
      </c>
      <c r="E17">
        <v>430</v>
      </c>
      <c r="F17">
        <v>562</v>
      </c>
      <c r="G17">
        <v>510</v>
      </c>
      <c r="H17">
        <v>513</v>
      </c>
      <c r="I17">
        <v>956</v>
      </c>
      <c r="J17" s="85">
        <v>41</v>
      </c>
      <c r="K17" s="95">
        <v>417</v>
      </c>
      <c r="L17" s="95">
        <v>413</v>
      </c>
      <c r="M17" s="95">
        <v>4</v>
      </c>
      <c r="N17" s="95">
        <v>148</v>
      </c>
      <c r="O17" s="95">
        <v>269</v>
      </c>
      <c r="P17" s="95">
        <v>12</v>
      </c>
      <c r="Q17" s="95">
        <v>18</v>
      </c>
      <c r="R17" s="95">
        <v>54</v>
      </c>
      <c r="S17" s="95">
        <v>62</v>
      </c>
      <c r="T17" s="95">
        <v>133</v>
      </c>
      <c r="U17" s="95">
        <v>96</v>
      </c>
      <c r="V17" s="95">
        <v>42</v>
      </c>
      <c r="W17" s="85">
        <v>42.63</v>
      </c>
      <c r="X17" s="95">
        <v>3</v>
      </c>
      <c r="Y17" s="95">
        <v>3</v>
      </c>
      <c r="Z17" s="95">
        <v>0</v>
      </c>
      <c r="AA17" s="95">
        <v>1</v>
      </c>
      <c r="AB17" s="95">
        <v>2</v>
      </c>
      <c r="AC17" s="95">
        <v>0</v>
      </c>
      <c r="AD17" s="95">
        <v>0</v>
      </c>
      <c r="AE17" s="95">
        <v>0</v>
      </c>
      <c r="AF17" s="95">
        <v>0</v>
      </c>
      <c r="AG17" s="95">
        <v>1</v>
      </c>
      <c r="AH17" s="95">
        <v>1</v>
      </c>
      <c r="AI17" s="95">
        <v>1</v>
      </c>
      <c r="AJ17" s="85">
        <v>54</v>
      </c>
      <c r="AK17" s="95">
        <v>208</v>
      </c>
      <c r="AL17" s="95">
        <v>199</v>
      </c>
      <c r="AM17" s="95">
        <v>9</v>
      </c>
      <c r="AN17" s="95">
        <v>103</v>
      </c>
      <c r="AO17" s="95">
        <v>103</v>
      </c>
      <c r="AP17" s="95">
        <v>49</v>
      </c>
      <c r="AQ17" s="95">
        <v>14</v>
      </c>
      <c r="AR17" s="95">
        <v>21</v>
      </c>
      <c r="AS17" s="95">
        <v>23</v>
      </c>
      <c r="AT17" s="95">
        <v>53</v>
      </c>
      <c r="AU17" s="95">
        <v>31</v>
      </c>
      <c r="AV17" s="95">
        <v>15</v>
      </c>
      <c r="AW17" s="85">
        <v>34.229999999999997</v>
      </c>
      <c r="AX17" s="95">
        <v>31</v>
      </c>
      <c r="AY17" s="95">
        <v>29</v>
      </c>
      <c r="AZ17" s="95">
        <v>2</v>
      </c>
      <c r="BA17" s="95">
        <v>10</v>
      </c>
      <c r="BB17" s="95">
        <v>21</v>
      </c>
      <c r="BC17" s="95">
        <v>7</v>
      </c>
      <c r="BD17" s="95">
        <v>2</v>
      </c>
      <c r="BE17" s="95">
        <v>4</v>
      </c>
      <c r="BF17" s="95">
        <v>5</v>
      </c>
      <c r="BG17" s="95">
        <v>8</v>
      </c>
      <c r="BH17" s="95">
        <v>3</v>
      </c>
      <c r="BI17" s="95">
        <v>2</v>
      </c>
      <c r="BJ17" s="85">
        <v>33.229999999999997</v>
      </c>
      <c r="BK17" s="95">
        <v>300</v>
      </c>
      <c r="BL17" s="95">
        <v>273</v>
      </c>
      <c r="BM17" s="95">
        <v>7</v>
      </c>
      <c r="BN17" s="95">
        <v>143</v>
      </c>
      <c r="BO17" s="95">
        <v>157</v>
      </c>
      <c r="BP17" s="95">
        <v>83</v>
      </c>
      <c r="BQ17" s="95">
        <v>20</v>
      </c>
      <c r="BR17" s="95">
        <v>30</v>
      </c>
      <c r="BS17" s="95">
        <v>28</v>
      </c>
      <c r="BT17" s="95">
        <v>75</v>
      </c>
      <c r="BU17" s="95">
        <v>46</v>
      </c>
      <c r="BV17" s="95">
        <v>18</v>
      </c>
      <c r="BW17" s="85">
        <v>33.08</v>
      </c>
      <c r="BX17" s="112">
        <v>1</v>
      </c>
      <c r="BY17" s="112">
        <v>1</v>
      </c>
      <c r="BZ17" s="112">
        <v>0</v>
      </c>
      <c r="CA17" s="112">
        <v>1</v>
      </c>
      <c r="CB17" s="112">
        <v>0</v>
      </c>
      <c r="CC17" s="112">
        <v>0</v>
      </c>
      <c r="CD17" s="112">
        <v>0</v>
      </c>
      <c r="CE17" s="112">
        <v>0</v>
      </c>
      <c r="CF17" s="112">
        <v>1</v>
      </c>
      <c r="CG17" s="112">
        <v>0</v>
      </c>
      <c r="CH17" s="112">
        <v>0</v>
      </c>
      <c r="CI17" s="112">
        <v>0</v>
      </c>
      <c r="CJ17" s="111">
        <v>34</v>
      </c>
      <c r="CK17" s="587">
        <v>15</v>
      </c>
      <c r="CL17" s="588">
        <v>15</v>
      </c>
      <c r="CM17" s="587">
        <v>0</v>
      </c>
      <c r="CN17" s="587">
        <v>10</v>
      </c>
      <c r="CO17" s="587">
        <v>5</v>
      </c>
      <c r="CP17" s="587">
        <v>1</v>
      </c>
      <c r="CQ17" s="587">
        <v>0</v>
      </c>
      <c r="CR17" s="587">
        <v>2</v>
      </c>
      <c r="CS17" s="587">
        <v>0</v>
      </c>
      <c r="CT17" s="587">
        <v>4</v>
      </c>
      <c r="CU17" s="587">
        <v>8</v>
      </c>
      <c r="CV17" s="587">
        <v>0</v>
      </c>
      <c r="CW17" s="85">
        <v>44.87</v>
      </c>
      <c r="CX17" s="587">
        <v>21</v>
      </c>
      <c r="CY17" s="587">
        <v>21</v>
      </c>
      <c r="CZ17" s="587">
        <v>0</v>
      </c>
      <c r="DA17" s="587">
        <v>3</v>
      </c>
      <c r="DB17" s="587">
        <v>18</v>
      </c>
      <c r="DC17" s="587">
        <v>4</v>
      </c>
      <c r="DD17" s="587">
        <v>0</v>
      </c>
      <c r="DE17" s="587">
        <v>0</v>
      </c>
      <c r="DF17" s="587">
        <v>4</v>
      </c>
      <c r="DG17" s="587">
        <v>2</v>
      </c>
      <c r="DH17" s="587">
        <v>6</v>
      </c>
      <c r="DI17" s="587">
        <v>5</v>
      </c>
      <c r="DJ17" s="85">
        <v>44.76</v>
      </c>
      <c r="DK17" s="587">
        <v>114</v>
      </c>
      <c r="DL17" s="587">
        <v>114</v>
      </c>
      <c r="DM17" s="587">
        <v>0</v>
      </c>
      <c r="DN17" s="95">
        <v>37</v>
      </c>
      <c r="DO17" s="95">
        <v>77</v>
      </c>
      <c r="DP17" s="95">
        <v>4</v>
      </c>
      <c r="DQ17" s="95">
        <v>3</v>
      </c>
      <c r="DR17" s="95">
        <v>11</v>
      </c>
      <c r="DS17" s="95">
        <v>12</v>
      </c>
      <c r="DT17" s="95">
        <v>30</v>
      </c>
      <c r="DU17" s="95">
        <v>28</v>
      </c>
      <c r="DV17" s="95">
        <v>26</v>
      </c>
      <c r="DW17" s="85">
        <v>46.71</v>
      </c>
      <c r="DX17" s="22">
        <f>Datos!G30</f>
        <v>2763</v>
      </c>
      <c r="DY17" s="22">
        <f>Datos!L30</f>
        <v>1487</v>
      </c>
      <c r="DZ17" s="22">
        <f>Datos!O30</f>
        <v>1211</v>
      </c>
      <c r="EA17" s="22">
        <f t="shared" si="36"/>
        <v>659</v>
      </c>
      <c r="EB17" s="133">
        <f t="shared" si="12"/>
        <v>0.42036290322580644</v>
      </c>
      <c r="EC17" s="133">
        <f t="shared" si="13"/>
        <v>0.20967741935483872</v>
      </c>
      <c r="ED17" s="133">
        <f t="shared" si="14"/>
        <v>0.66431451612903225</v>
      </c>
      <c r="EE17" s="133">
        <f t="shared" si="15"/>
        <v>0.11491935483870967</v>
      </c>
      <c r="EF17" s="133">
        <f t="shared" si="16"/>
        <v>2.1169354838709676E-2</v>
      </c>
      <c r="EG17" s="95">
        <v>1</v>
      </c>
      <c r="EH17" s="50">
        <v>1</v>
      </c>
      <c r="EI17" s="95">
        <v>0</v>
      </c>
      <c r="EJ17" s="95">
        <v>1</v>
      </c>
      <c r="EK17" s="95">
        <v>0</v>
      </c>
      <c r="EL17" s="85">
        <v>44</v>
      </c>
      <c r="EM17" s="587">
        <v>3</v>
      </c>
      <c r="EN17" s="588">
        <v>2</v>
      </c>
      <c r="EO17" s="587">
        <v>1</v>
      </c>
      <c r="EP17" s="587">
        <v>0</v>
      </c>
      <c r="EQ17" s="587">
        <v>3</v>
      </c>
      <c r="ER17" s="85">
        <v>33.67</v>
      </c>
      <c r="ES17" s="159">
        <f>Datos!AZ30/C17</f>
        <v>0.18346774193548387</v>
      </c>
      <c r="ET17" s="159">
        <f t="shared" si="17"/>
        <v>0.30241935483870969</v>
      </c>
      <c r="EU17" s="159">
        <f t="shared" si="18"/>
        <v>1.5120967741935484E-2</v>
      </c>
      <c r="EV17" s="159">
        <f t="shared" si="19"/>
        <v>1.0080645161290322E-3</v>
      </c>
      <c r="EW17" s="159">
        <f t="shared" si="20"/>
        <v>3.0241935483870967E-3</v>
      </c>
      <c r="EX17" s="159">
        <f t="shared" si="21"/>
        <v>3.0241935483870967E-3</v>
      </c>
      <c r="EY17" s="159">
        <f t="shared" si="22"/>
        <v>3.125E-2</v>
      </c>
      <c r="EZ17" s="450">
        <f t="shared" si="23"/>
        <v>0.20967741935483872</v>
      </c>
      <c r="FA17" s="95">
        <f t="shared" si="11"/>
        <v>659</v>
      </c>
      <c r="FB17" s="93">
        <f t="shared" si="11"/>
        <v>644</v>
      </c>
      <c r="FC17" s="95">
        <f t="shared" si="11"/>
        <v>15</v>
      </c>
      <c r="FD17" s="95">
        <f t="shared" si="11"/>
        <v>262</v>
      </c>
      <c r="FE17" s="95">
        <f t="shared" si="11"/>
        <v>395</v>
      </c>
      <c r="FF17" s="95">
        <f t="shared" si="11"/>
        <v>68</v>
      </c>
      <c r="FG17" s="95">
        <f t="shared" si="11"/>
        <v>34</v>
      </c>
      <c r="FH17" s="95">
        <f t="shared" si="11"/>
        <v>79</v>
      </c>
      <c r="FI17" s="95">
        <f t="shared" si="11"/>
        <v>90</v>
      </c>
      <c r="FJ17" s="95">
        <f t="shared" si="11"/>
        <v>195</v>
      </c>
      <c r="FK17" s="95">
        <f t="shared" si="11"/>
        <v>131</v>
      </c>
      <c r="FL17" s="95">
        <f t="shared" si="11"/>
        <v>60</v>
      </c>
      <c r="FM17" s="85"/>
      <c r="FN17" s="22">
        <f>Datos!G30</f>
        <v>2763</v>
      </c>
      <c r="FO17" s="549">
        <f t="shared" si="24"/>
        <v>0.66431451612903225</v>
      </c>
      <c r="FP17" s="550">
        <f t="shared" si="25"/>
        <v>0.11491935483870967</v>
      </c>
      <c r="FQ17" s="550">
        <f t="shared" si="26"/>
        <v>2.1169354838709676E-2</v>
      </c>
      <c r="FR17" s="550">
        <f t="shared" si="27"/>
        <v>0.42036290322580644</v>
      </c>
      <c r="FS17" s="550">
        <f t="shared" si="28"/>
        <v>0.20967741935483872</v>
      </c>
      <c r="FT17" s="550">
        <f t="shared" si="29"/>
        <v>3.125E-2</v>
      </c>
      <c r="FU17" s="550">
        <f t="shared" si="30"/>
        <v>3.0241935483870967E-3</v>
      </c>
    </row>
    <row r="18" spans="1:177" ht="13.5" x14ac:dyDescent="0.3">
      <c r="A18" s="700">
        <v>28</v>
      </c>
      <c r="B18" s="1" t="s">
        <v>937</v>
      </c>
      <c r="C18">
        <v>983</v>
      </c>
      <c r="D18" s="660">
        <v>36.64</v>
      </c>
      <c r="E18">
        <v>397</v>
      </c>
      <c r="F18">
        <v>586</v>
      </c>
      <c r="G18">
        <v>515</v>
      </c>
      <c r="H18">
        <v>486</v>
      </c>
      <c r="I18">
        <v>889</v>
      </c>
      <c r="J18" s="85">
        <v>46</v>
      </c>
      <c r="K18" s="95">
        <v>395</v>
      </c>
      <c r="L18" s="95">
        <v>388</v>
      </c>
      <c r="M18" s="95">
        <v>7</v>
      </c>
      <c r="N18" s="95">
        <v>131</v>
      </c>
      <c r="O18" s="95">
        <v>264</v>
      </c>
      <c r="P18" s="95">
        <v>21</v>
      </c>
      <c r="Q18" s="95">
        <v>24</v>
      </c>
      <c r="R18" s="95">
        <v>56</v>
      </c>
      <c r="S18" s="95">
        <v>58</v>
      </c>
      <c r="T18" s="95">
        <v>109</v>
      </c>
      <c r="U18" s="95">
        <v>94</v>
      </c>
      <c r="V18" s="95">
        <v>33</v>
      </c>
      <c r="W18" s="85">
        <v>40.99</v>
      </c>
      <c r="X18" s="95">
        <v>5</v>
      </c>
      <c r="Y18" s="95">
        <v>5</v>
      </c>
      <c r="Z18" s="95">
        <v>0</v>
      </c>
      <c r="AA18" s="95">
        <v>1</v>
      </c>
      <c r="AB18" s="95">
        <v>4</v>
      </c>
      <c r="AC18" s="95">
        <v>0</v>
      </c>
      <c r="AD18" s="95">
        <v>0</v>
      </c>
      <c r="AE18" s="95">
        <v>0</v>
      </c>
      <c r="AF18" s="95">
        <v>1</v>
      </c>
      <c r="AG18" s="95">
        <v>2</v>
      </c>
      <c r="AH18" s="95">
        <v>2</v>
      </c>
      <c r="AI18" s="95">
        <v>0</v>
      </c>
      <c r="AJ18" s="85">
        <v>45.4</v>
      </c>
      <c r="AK18" s="95">
        <v>412</v>
      </c>
      <c r="AL18" s="95">
        <v>392</v>
      </c>
      <c r="AM18" s="95">
        <v>20</v>
      </c>
      <c r="AN18" s="95">
        <v>157</v>
      </c>
      <c r="AO18" s="95">
        <v>255</v>
      </c>
      <c r="AP18" s="95">
        <v>73</v>
      </c>
      <c r="AQ18" s="95">
        <v>22</v>
      </c>
      <c r="AR18" s="95">
        <v>59</v>
      </c>
      <c r="AS18" s="95">
        <v>56</v>
      </c>
      <c r="AT18" s="95">
        <v>94</v>
      </c>
      <c r="AU18" s="95">
        <v>77</v>
      </c>
      <c r="AV18" s="95">
        <v>31</v>
      </c>
      <c r="AW18" s="85">
        <v>36.26</v>
      </c>
      <c r="AX18" s="95">
        <v>26</v>
      </c>
      <c r="AY18" s="95">
        <v>25</v>
      </c>
      <c r="AZ18" s="95">
        <v>1</v>
      </c>
      <c r="BA18" s="95">
        <v>11</v>
      </c>
      <c r="BB18" s="95">
        <v>15</v>
      </c>
      <c r="BC18" s="95">
        <v>0</v>
      </c>
      <c r="BD18" s="95">
        <v>1</v>
      </c>
      <c r="BE18" s="95">
        <v>7</v>
      </c>
      <c r="BF18" s="95">
        <v>3</v>
      </c>
      <c r="BG18" s="95">
        <v>10</v>
      </c>
      <c r="BH18" s="95">
        <v>4</v>
      </c>
      <c r="BI18" s="95">
        <v>1</v>
      </c>
      <c r="BJ18" s="85">
        <v>39</v>
      </c>
      <c r="BK18" s="95">
        <v>174</v>
      </c>
      <c r="BL18" s="95">
        <v>158</v>
      </c>
      <c r="BM18" s="95">
        <v>16</v>
      </c>
      <c r="BN18" s="95">
        <v>80</v>
      </c>
      <c r="BO18" s="95">
        <v>94</v>
      </c>
      <c r="BP18" s="95">
        <v>48</v>
      </c>
      <c r="BQ18" s="95">
        <v>12</v>
      </c>
      <c r="BR18" s="95">
        <v>29</v>
      </c>
      <c r="BS18" s="95">
        <v>22</v>
      </c>
      <c r="BT18" s="95">
        <v>27</v>
      </c>
      <c r="BU18" s="95">
        <v>19</v>
      </c>
      <c r="BV18" s="95">
        <v>17</v>
      </c>
      <c r="BW18" s="85">
        <v>32.03</v>
      </c>
      <c r="BX18" s="112">
        <v>2</v>
      </c>
      <c r="BY18" s="112">
        <v>2</v>
      </c>
      <c r="BZ18" s="112">
        <v>0</v>
      </c>
      <c r="CA18" s="112">
        <v>0</v>
      </c>
      <c r="CB18" s="112">
        <v>2</v>
      </c>
      <c r="CC18" s="112">
        <v>0</v>
      </c>
      <c r="CD18" s="112">
        <v>0</v>
      </c>
      <c r="CE18" s="112">
        <v>0</v>
      </c>
      <c r="CF18" s="112">
        <v>1</v>
      </c>
      <c r="CG18" s="112">
        <v>1</v>
      </c>
      <c r="CH18" s="112">
        <v>0</v>
      </c>
      <c r="CI18" s="112">
        <v>0</v>
      </c>
      <c r="CJ18" s="111">
        <v>42</v>
      </c>
      <c r="CK18" s="587">
        <v>26</v>
      </c>
      <c r="CL18" s="588">
        <v>26</v>
      </c>
      <c r="CM18" s="587">
        <v>0</v>
      </c>
      <c r="CN18" s="587">
        <v>15</v>
      </c>
      <c r="CO18" s="587">
        <v>11</v>
      </c>
      <c r="CP18" s="587">
        <v>1</v>
      </c>
      <c r="CQ18" s="587">
        <v>1</v>
      </c>
      <c r="CR18" s="587">
        <v>1</v>
      </c>
      <c r="CS18" s="587">
        <v>1</v>
      </c>
      <c r="CT18" s="587">
        <v>6</v>
      </c>
      <c r="CU18" s="587">
        <v>13</v>
      </c>
      <c r="CV18" s="587">
        <v>3</v>
      </c>
      <c r="CW18" s="85">
        <v>47.77</v>
      </c>
      <c r="CX18" s="587">
        <v>24</v>
      </c>
      <c r="CY18" s="587">
        <v>23</v>
      </c>
      <c r="CZ18" s="587">
        <v>1</v>
      </c>
      <c r="DA18" s="587">
        <v>7</v>
      </c>
      <c r="DB18" s="587">
        <v>17</v>
      </c>
      <c r="DC18" s="587">
        <v>2</v>
      </c>
      <c r="DD18" s="587">
        <v>3</v>
      </c>
      <c r="DE18" s="587">
        <v>3</v>
      </c>
      <c r="DF18" s="587">
        <v>4</v>
      </c>
      <c r="DG18" s="587">
        <v>3</v>
      </c>
      <c r="DH18" s="587">
        <v>8</v>
      </c>
      <c r="DI18" s="587">
        <v>1</v>
      </c>
      <c r="DJ18" s="85">
        <v>37.83</v>
      </c>
      <c r="DK18" s="587">
        <v>76</v>
      </c>
      <c r="DL18" s="587">
        <v>76</v>
      </c>
      <c r="DM18" s="587">
        <v>0</v>
      </c>
      <c r="DN18" s="587">
        <v>16</v>
      </c>
      <c r="DO18" s="587">
        <v>60</v>
      </c>
      <c r="DP18" s="587">
        <v>3</v>
      </c>
      <c r="DQ18" s="587">
        <v>1</v>
      </c>
      <c r="DR18" s="587">
        <v>13</v>
      </c>
      <c r="DS18" s="587">
        <v>8</v>
      </c>
      <c r="DT18" s="587">
        <v>17</v>
      </c>
      <c r="DU18" s="587">
        <v>25</v>
      </c>
      <c r="DV18" s="587">
        <v>9</v>
      </c>
      <c r="DW18" s="85">
        <v>43.54</v>
      </c>
      <c r="DX18" s="22">
        <f>Datos!G31</f>
        <v>2688</v>
      </c>
      <c r="DY18" s="22">
        <f>Datos!L31</f>
        <v>1352</v>
      </c>
      <c r="DZ18" s="22">
        <f>Datos!O31</f>
        <v>1145</v>
      </c>
      <c r="EA18" s="22">
        <f t="shared" si="36"/>
        <v>838</v>
      </c>
      <c r="EB18" s="133">
        <f t="shared" si="12"/>
        <v>0.40183112919633773</v>
      </c>
      <c r="EC18" s="133">
        <f t="shared" si="13"/>
        <v>0.41912512716174977</v>
      </c>
      <c r="ED18" s="133">
        <f t="shared" si="14"/>
        <v>0.85249237029501523</v>
      </c>
      <c r="EE18" s="133">
        <f t="shared" si="15"/>
        <v>7.7314343845371308E-2</v>
      </c>
      <c r="EF18" s="133">
        <f t="shared" si="16"/>
        <v>2.4415055951169887E-2</v>
      </c>
      <c r="EG18" s="95">
        <v>2</v>
      </c>
      <c r="EH18" s="50">
        <v>2</v>
      </c>
      <c r="EI18" s="95">
        <v>0</v>
      </c>
      <c r="EJ18" s="95">
        <v>1</v>
      </c>
      <c r="EK18" s="95">
        <v>1</v>
      </c>
      <c r="EL18" s="85">
        <v>36.5</v>
      </c>
      <c r="EM18" s="587">
        <v>3</v>
      </c>
      <c r="EN18" s="588">
        <v>3</v>
      </c>
      <c r="EO18" s="587">
        <v>0</v>
      </c>
      <c r="EP18" s="587">
        <v>0</v>
      </c>
      <c r="EQ18" s="587">
        <v>3</v>
      </c>
      <c r="ER18" s="85">
        <v>31.33</v>
      </c>
      <c r="ES18" s="159">
        <f>Datos!AZ31/C18</f>
        <v>0.15361139369277721</v>
      </c>
      <c r="ET18" s="159">
        <f t="shared" si="17"/>
        <v>0.17700915564598169</v>
      </c>
      <c r="EU18" s="159">
        <f t="shared" si="18"/>
        <v>2.6449643947100712E-2</v>
      </c>
      <c r="EV18" s="159">
        <f t="shared" si="19"/>
        <v>2.0345879959308239E-3</v>
      </c>
      <c r="EW18" s="159">
        <f t="shared" si="20"/>
        <v>3.0518819938962359E-3</v>
      </c>
      <c r="EX18" s="159">
        <f t="shared" si="21"/>
        <v>5.0864699898270603E-3</v>
      </c>
      <c r="EY18" s="159">
        <f t="shared" si="22"/>
        <v>2.6449643947100712E-2</v>
      </c>
      <c r="EZ18" s="450">
        <f t="shared" si="23"/>
        <v>0.41912512716174977</v>
      </c>
      <c r="FA18" s="95">
        <f t="shared" si="11"/>
        <v>838</v>
      </c>
      <c r="FB18" s="95">
        <f t="shared" si="11"/>
        <v>810</v>
      </c>
      <c r="FC18" s="95">
        <f t="shared" si="11"/>
        <v>28</v>
      </c>
      <c r="FD18" s="95">
        <f t="shared" ref="FD18:FL18" si="42">N18+AA18+AN18+BA18</f>
        <v>300</v>
      </c>
      <c r="FE18" s="95">
        <f t="shared" si="42"/>
        <v>538</v>
      </c>
      <c r="FF18" s="95">
        <f t="shared" si="42"/>
        <v>94</v>
      </c>
      <c r="FG18" s="95">
        <f t="shared" si="42"/>
        <v>47</v>
      </c>
      <c r="FH18" s="95">
        <f t="shared" si="42"/>
        <v>122</v>
      </c>
      <c r="FI18" s="95">
        <f t="shared" si="42"/>
        <v>118</v>
      </c>
      <c r="FJ18" s="95">
        <f t="shared" si="42"/>
        <v>215</v>
      </c>
      <c r="FK18" s="95">
        <f t="shared" si="42"/>
        <v>177</v>
      </c>
      <c r="FL18" s="95">
        <f t="shared" si="42"/>
        <v>65</v>
      </c>
      <c r="FM18" s="85"/>
      <c r="FN18" s="22">
        <f>Datos!G31</f>
        <v>2688</v>
      </c>
      <c r="FO18" s="549">
        <f t="shared" si="24"/>
        <v>0.85249237029501523</v>
      </c>
      <c r="FP18" s="550">
        <f t="shared" si="25"/>
        <v>7.7314343845371308E-2</v>
      </c>
      <c r="FQ18" s="550">
        <f t="shared" si="26"/>
        <v>2.4415055951169887E-2</v>
      </c>
      <c r="FR18" s="550">
        <f t="shared" si="27"/>
        <v>0.40183112919633773</v>
      </c>
      <c r="FS18" s="550">
        <f t="shared" si="28"/>
        <v>0.41912512716174977</v>
      </c>
      <c r="FT18" s="550">
        <f t="shared" si="29"/>
        <v>2.6449643947100712E-2</v>
      </c>
      <c r="FU18" s="550">
        <f t="shared" si="30"/>
        <v>5.0864699898270603E-3</v>
      </c>
    </row>
    <row r="19" spans="1:177" s="664" customFormat="1" ht="13.5" x14ac:dyDescent="0.3">
      <c r="A19" s="662"/>
      <c r="B19" s="663" t="s">
        <v>882</v>
      </c>
      <c r="C19" s="664">
        <v>1003</v>
      </c>
      <c r="E19" s="664">
        <v>382</v>
      </c>
      <c r="F19" s="664">
        <v>621</v>
      </c>
      <c r="G19" s="664">
        <v>508</v>
      </c>
      <c r="H19" s="664">
        <v>512</v>
      </c>
      <c r="J19" s="665"/>
      <c r="K19" s="665"/>
      <c r="L19" s="664">
        <v>406</v>
      </c>
      <c r="M19" s="665"/>
      <c r="N19" s="665">
        <v>122</v>
      </c>
      <c r="O19" s="665">
        <v>283</v>
      </c>
      <c r="P19" s="665">
        <v>10</v>
      </c>
      <c r="Q19" s="665">
        <v>13</v>
      </c>
      <c r="R19" s="665">
        <v>41</v>
      </c>
      <c r="S19" s="665">
        <v>61</v>
      </c>
      <c r="T19" s="665">
        <v>128</v>
      </c>
      <c r="U19" s="665">
        <v>107</v>
      </c>
      <c r="V19" s="665">
        <v>45</v>
      </c>
      <c r="W19" s="665"/>
      <c r="X19" s="666">
        <v>4</v>
      </c>
      <c r="Y19" s="667">
        <v>4</v>
      </c>
      <c r="Z19" s="666">
        <v>0</v>
      </c>
      <c r="AA19" s="666">
        <v>4</v>
      </c>
      <c r="AB19" s="666">
        <v>0</v>
      </c>
      <c r="AC19" s="666">
        <v>0</v>
      </c>
      <c r="AD19" s="666">
        <v>0</v>
      </c>
      <c r="AE19" s="666">
        <v>0</v>
      </c>
      <c r="AF19" s="666">
        <v>0</v>
      </c>
      <c r="AG19" s="666">
        <v>1</v>
      </c>
      <c r="AH19" s="666">
        <v>3</v>
      </c>
      <c r="AI19" s="666">
        <v>0</v>
      </c>
      <c r="AJ19" s="665"/>
      <c r="AK19" s="665">
        <v>397</v>
      </c>
      <c r="AM19" s="665"/>
      <c r="AN19" s="665">
        <v>149</v>
      </c>
      <c r="AO19" s="665">
        <v>248</v>
      </c>
      <c r="AP19" s="665">
        <v>74</v>
      </c>
      <c r="AQ19" s="665">
        <v>20</v>
      </c>
      <c r="AR19" s="665">
        <v>41</v>
      </c>
      <c r="AS19" s="665">
        <v>51</v>
      </c>
      <c r="AT19" s="665">
        <v>96</v>
      </c>
      <c r="AU19" s="665">
        <v>92</v>
      </c>
      <c r="AV19" s="665">
        <v>23</v>
      </c>
      <c r="AW19" s="665"/>
      <c r="AX19" s="666">
        <v>11</v>
      </c>
      <c r="AY19" s="667"/>
      <c r="AZ19" s="666"/>
      <c r="BA19" s="666">
        <v>7</v>
      </c>
      <c r="BB19" s="666">
        <v>4</v>
      </c>
      <c r="BC19" s="666">
        <v>1</v>
      </c>
      <c r="BD19" s="666">
        <v>0</v>
      </c>
      <c r="BE19" s="666">
        <v>2</v>
      </c>
      <c r="BF19" s="666">
        <v>3</v>
      </c>
      <c r="BG19" s="666">
        <v>3</v>
      </c>
      <c r="BH19" s="666">
        <v>0</v>
      </c>
      <c r="BI19" s="666">
        <v>2</v>
      </c>
      <c r="BJ19" s="665"/>
      <c r="BK19" s="665">
        <v>249</v>
      </c>
      <c r="BL19" s="665"/>
      <c r="BM19" s="665"/>
      <c r="BN19" s="665">
        <v>116</v>
      </c>
      <c r="BO19" s="665">
        <v>133</v>
      </c>
      <c r="BP19" s="665">
        <v>90</v>
      </c>
      <c r="BQ19" s="665">
        <v>8</v>
      </c>
      <c r="BR19" s="665">
        <v>33</v>
      </c>
      <c r="BS19" s="665">
        <v>24</v>
      </c>
      <c r="BT19" s="665">
        <v>45</v>
      </c>
      <c r="BU19" s="665">
        <v>29</v>
      </c>
      <c r="BV19" s="665">
        <v>20</v>
      </c>
      <c r="BW19" s="665"/>
      <c r="BX19" s="666">
        <v>0</v>
      </c>
      <c r="BY19" s="665">
        <v>0</v>
      </c>
      <c r="BZ19" s="665">
        <v>0</v>
      </c>
      <c r="CA19" s="666">
        <v>0</v>
      </c>
      <c r="CB19" s="666">
        <v>0</v>
      </c>
      <c r="CC19" s="666">
        <v>0</v>
      </c>
      <c r="CD19" s="666">
        <v>0</v>
      </c>
      <c r="CE19" s="666">
        <v>0</v>
      </c>
      <c r="CF19" s="666">
        <v>0</v>
      </c>
      <c r="CG19" s="666">
        <v>0</v>
      </c>
      <c r="CH19" s="666">
        <v>0</v>
      </c>
      <c r="CI19" s="666">
        <v>0</v>
      </c>
      <c r="CJ19" s="665"/>
      <c r="CK19" s="665">
        <v>19</v>
      </c>
      <c r="CM19" s="665"/>
      <c r="CN19" s="665">
        <v>5</v>
      </c>
      <c r="CO19" s="665">
        <v>14</v>
      </c>
      <c r="CP19" s="665">
        <v>0</v>
      </c>
      <c r="CQ19" s="665">
        <v>1</v>
      </c>
      <c r="CR19" s="665">
        <v>0</v>
      </c>
      <c r="CS19" s="665">
        <v>5</v>
      </c>
      <c r="CT19" s="665">
        <v>7</v>
      </c>
      <c r="CU19" s="665">
        <v>4</v>
      </c>
      <c r="CV19" s="665">
        <v>2</v>
      </c>
      <c r="CW19" s="665"/>
      <c r="CX19" s="665">
        <v>27</v>
      </c>
      <c r="CY19" s="665"/>
      <c r="CZ19" s="665"/>
      <c r="DA19" s="665">
        <v>9</v>
      </c>
      <c r="DB19" s="665">
        <v>18</v>
      </c>
      <c r="DC19" s="665">
        <v>5</v>
      </c>
      <c r="DD19" s="665">
        <v>1</v>
      </c>
      <c r="DE19" s="665">
        <v>3</v>
      </c>
      <c r="DF19" s="665">
        <v>1</v>
      </c>
      <c r="DG19" s="665">
        <v>3</v>
      </c>
      <c r="DH19" s="665">
        <v>13</v>
      </c>
      <c r="DI19" s="665">
        <v>1</v>
      </c>
      <c r="DJ19" s="665"/>
      <c r="DK19" s="665">
        <v>98</v>
      </c>
      <c r="DM19" s="665"/>
      <c r="DN19" s="664">
        <v>28</v>
      </c>
      <c r="DO19" s="665">
        <v>70</v>
      </c>
      <c r="DP19" s="665">
        <v>1</v>
      </c>
      <c r="DQ19" s="665">
        <v>8</v>
      </c>
      <c r="DR19" s="665">
        <v>7</v>
      </c>
      <c r="DS19" s="665">
        <v>10</v>
      </c>
      <c r="DT19" s="665">
        <v>25</v>
      </c>
      <c r="DU19" s="665">
        <v>37</v>
      </c>
      <c r="DV19" s="665">
        <v>10</v>
      </c>
      <c r="DW19" s="665"/>
      <c r="DX19" s="668"/>
      <c r="DY19" s="668"/>
      <c r="DZ19" s="668"/>
      <c r="EA19" s="668"/>
      <c r="EB19" s="669"/>
      <c r="EC19" s="669"/>
      <c r="ED19" s="669"/>
      <c r="EE19" s="669"/>
      <c r="EF19" s="669"/>
      <c r="EG19" s="665">
        <v>0</v>
      </c>
      <c r="EH19" s="664">
        <v>0</v>
      </c>
      <c r="EI19" s="665">
        <v>0</v>
      </c>
      <c r="EJ19" s="664">
        <v>0</v>
      </c>
      <c r="EK19" s="665">
        <v>0</v>
      </c>
      <c r="EL19" s="665"/>
      <c r="EM19" s="665">
        <v>4</v>
      </c>
      <c r="EO19" s="665"/>
      <c r="EP19" s="665">
        <v>0</v>
      </c>
      <c r="EQ19" s="665">
        <v>4</v>
      </c>
      <c r="ER19" s="665"/>
      <c r="ES19" s="670"/>
      <c r="ET19" s="670"/>
      <c r="EU19" s="670"/>
      <c r="EV19" s="670"/>
      <c r="EW19" s="670"/>
      <c r="EX19" s="670"/>
      <c r="EY19" s="670"/>
      <c r="EZ19" s="670"/>
      <c r="FA19" s="665"/>
      <c r="FB19" s="665"/>
      <c r="FC19" s="665"/>
      <c r="FD19" s="665"/>
      <c r="FE19" s="665"/>
      <c r="FF19" s="665"/>
      <c r="FG19" s="665"/>
      <c r="FH19" s="665"/>
      <c r="FI19" s="665"/>
      <c r="FJ19" s="665"/>
      <c r="FK19" s="665"/>
      <c r="FL19" s="665"/>
      <c r="FM19" s="665"/>
      <c r="FN19" s="668"/>
      <c r="FO19" s="671"/>
      <c r="FP19" s="671"/>
      <c r="FQ19" s="671"/>
      <c r="FR19" s="671"/>
      <c r="FS19" s="671"/>
      <c r="FT19" s="671"/>
    </row>
    <row r="20" spans="1:177" s="49" customFormat="1" ht="13.5" x14ac:dyDescent="0.3">
      <c r="A20" s="700" t="s">
        <v>128</v>
      </c>
      <c r="B20" s="700"/>
      <c r="C20" s="106">
        <f t="shared" ref="C20:D20" si="43">SUM(C9:C18)</f>
        <v>9737</v>
      </c>
      <c r="D20" s="106">
        <f t="shared" si="43"/>
        <v>111.55</v>
      </c>
      <c r="E20" s="106">
        <f>SUM(E9:E18)</f>
        <v>4163</v>
      </c>
      <c r="F20" s="106">
        <f t="shared" ref="F20:BQ20" si="44">SUM(F9:F18)</f>
        <v>5453</v>
      </c>
      <c r="G20" s="106">
        <f t="shared" si="44"/>
        <v>4862</v>
      </c>
      <c r="H20" s="106">
        <f t="shared" si="44"/>
        <v>4951</v>
      </c>
      <c r="I20" s="106">
        <f t="shared" si="44"/>
        <v>9150</v>
      </c>
      <c r="J20" s="106">
        <f t="shared" si="44"/>
        <v>432</v>
      </c>
      <c r="K20" s="106">
        <f t="shared" si="44"/>
        <v>3607</v>
      </c>
      <c r="L20" s="106">
        <f t="shared" si="44"/>
        <v>3554</v>
      </c>
      <c r="M20" s="106">
        <f t="shared" si="44"/>
        <v>53</v>
      </c>
      <c r="N20" s="106">
        <f t="shared" si="44"/>
        <v>1353</v>
      </c>
      <c r="O20" s="106">
        <f t="shared" si="44"/>
        <v>2254</v>
      </c>
      <c r="P20" s="106">
        <f t="shared" si="44"/>
        <v>113</v>
      </c>
      <c r="Q20" s="106">
        <f t="shared" si="44"/>
        <v>159</v>
      </c>
      <c r="R20" s="106">
        <f t="shared" si="44"/>
        <v>362</v>
      </c>
      <c r="S20" s="106">
        <f t="shared" si="44"/>
        <v>608</v>
      </c>
      <c r="T20" s="106">
        <f t="shared" si="44"/>
        <v>1099</v>
      </c>
      <c r="U20" s="106">
        <f t="shared" si="44"/>
        <v>886</v>
      </c>
      <c r="V20" s="106">
        <f t="shared" si="44"/>
        <v>337</v>
      </c>
      <c r="W20" s="106">
        <f t="shared" si="44"/>
        <v>127.62</v>
      </c>
      <c r="X20" s="106">
        <f t="shared" si="44"/>
        <v>27</v>
      </c>
      <c r="Y20" s="106">
        <f t="shared" si="44"/>
        <v>24</v>
      </c>
      <c r="Z20" s="106">
        <f t="shared" si="44"/>
        <v>3</v>
      </c>
      <c r="AA20" s="106">
        <f t="shared" si="44"/>
        <v>17</v>
      </c>
      <c r="AB20" s="106">
        <f t="shared" si="44"/>
        <v>10</v>
      </c>
      <c r="AC20" s="106">
        <f t="shared" si="44"/>
        <v>0</v>
      </c>
      <c r="AD20" s="106">
        <f t="shared" si="44"/>
        <v>2</v>
      </c>
      <c r="AE20" s="106">
        <f t="shared" si="44"/>
        <v>2</v>
      </c>
      <c r="AF20" s="106">
        <f t="shared" si="44"/>
        <v>3</v>
      </c>
      <c r="AG20" s="106">
        <f t="shared" si="44"/>
        <v>8</v>
      </c>
      <c r="AH20" s="106">
        <f t="shared" si="44"/>
        <v>7</v>
      </c>
      <c r="AI20" s="106">
        <f t="shared" si="44"/>
        <v>2</v>
      </c>
      <c r="AJ20" s="106">
        <f t="shared" si="44"/>
        <v>150.4</v>
      </c>
      <c r="AK20" s="106">
        <f t="shared" si="44"/>
        <v>4017</v>
      </c>
      <c r="AL20" s="106">
        <f t="shared" si="44"/>
        <v>3838</v>
      </c>
      <c r="AM20" s="106">
        <f t="shared" si="44"/>
        <v>179</v>
      </c>
      <c r="AN20" s="106">
        <f t="shared" si="44"/>
        <v>1670</v>
      </c>
      <c r="AO20" s="106">
        <f t="shared" si="44"/>
        <v>2345</v>
      </c>
      <c r="AP20" s="106">
        <f t="shared" si="44"/>
        <v>646</v>
      </c>
      <c r="AQ20" s="106">
        <f t="shared" si="44"/>
        <v>216</v>
      </c>
      <c r="AR20" s="106">
        <f t="shared" si="44"/>
        <v>404</v>
      </c>
      <c r="AS20" s="106">
        <f t="shared" si="44"/>
        <v>599</v>
      </c>
      <c r="AT20" s="106">
        <f t="shared" si="44"/>
        <v>992</v>
      </c>
      <c r="AU20" s="106">
        <f t="shared" si="44"/>
        <v>735</v>
      </c>
      <c r="AV20" s="106">
        <f t="shared" si="44"/>
        <v>293</v>
      </c>
      <c r="AW20" s="106">
        <f t="shared" si="44"/>
        <v>106.98999999999998</v>
      </c>
      <c r="AX20" s="106">
        <f t="shared" si="44"/>
        <v>472</v>
      </c>
      <c r="AY20" s="106">
        <f t="shared" si="44"/>
        <v>449</v>
      </c>
      <c r="AZ20" s="106">
        <f t="shared" si="44"/>
        <v>23</v>
      </c>
      <c r="BA20" s="106">
        <f t="shared" si="44"/>
        <v>224</v>
      </c>
      <c r="BB20" s="106">
        <f t="shared" si="44"/>
        <v>268</v>
      </c>
      <c r="BC20" s="106">
        <f t="shared" si="44"/>
        <v>40</v>
      </c>
      <c r="BD20" s="106">
        <f t="shared" si="44"/>
        <v>27</v>
      </c>
      <c r="BE20" s="106">
        <f t="shared" si="44"/>
        <v>64</v>
      </c>
      <c r="BF20" s="106">
        <f t="shared" si="44"/>
        <v>75</v>
      </c>
      <c r="BG20" s="106">
        <f t="shared" si="44"/>
        <v>107</v>
      </c>
      <c r="BH20" s="106">
        <f t="shared" si="44"/>
        <v>73</v>
      </c>
      <c r="BI20" s="106">
        <f t="shared" si="44"/>
        <v>41</v>
      </c>
      <c r="BJ20" s="106">
        <f t="shared" si="44"/>
        <v>110.83</v>
      </c>
      <c r="BK20" s="106">
        <f t="shared" si="44"/>
        <v>2132</v>
      </c>
      <c r="BL20" s="106">
        <f t="shared" si="44"/>
        <v>1885</v>
      </c>
      <c r="BM20" s="106">
        <f t="shared" si="44"/>
        <v>145</v>
      </c>
      <c r="BN20" s="106">
        <f t="shared" si="44"/>
        <v>1056</v>
      </c>
      <c r="BO20" s="106">
        <f t="shared" si="44"/>
        <v>1076</v>
      </c>
      <c r="BP20" s="106">
        <f t="shared" si="44"/>
        <v>506</v>
      </c>
      <c r="BQ20" s="106">
        <f t="shared" si="44"/>
        <v>161</v>
      </c>
      <c r="BR20" s="106">
        <f t="shared" ref="BR20:EC20" si="45">SUM(BR9:BR18)</f>
        <v>258</v>
      </c>
      <c r="BS20" s="106">
        <f t="shared" si="45"/>
        <v>297</v>
      </c>
      <c r="BT20" s="106">
        <f t="shared" si="45"/>
        <v>403</v>
      </c>
      <c r="BU20" s="106">
        <f t="shared" si="45"/>
        <v>291</v>
      </c>
      <c r="BV20" s="106">
        <f t="shared" si="45"/>
        <v>153</v>
      </c>
      <c r="BW20" s="106">
        <f t="shared" si="45"/>
        <v>96.009999999999991</v>
      </c>
      <c r="BX20" s="106">
        <f t="shared" si="45"/>
        <v>40</v>
      </c>
      <c r="BY20" s="106">
        <f t="shared" si="45"/>
        <v>40</v>
      </c>
      <c r="BZ20" s="106">
        <f t="shared" si="45"/>
        <v>0</v>
      </c>
      <c r="CA20" s="106">
        <f t="shared" si="45"/>
        <v>18</v>
      </c>
      <c r="CB20" s="106">
        <f t="shared" si="45"/>
        <v>22</v>
      </c>
      <c r="CC20" s="106">
        <f t="shared" si="45"/>
        <v>2</v>
      </c>
      <c r="CD20" s="106">
        <f t="shared" si="45"/>
        <v>0</v>
      </c>
      <c r="CE20" s="106">
        <f t="shared" si="45"/>
        <v>5</v>
      </c>
      <c r="CF20" s="106">
        <f t="shared" si="45"/>
        <v>8</v>
      </c>
      <c r="CG20" s="106">
        <f t="shared" si="45"/>
        <v>10</v>
      </c>
      <c r="CH20" s="106">
        <f t="shared" si="45"/>
        <v>9</v>
      </c>
      <c r="CI20" s="106">
        <f t="shared" si="45"/>
        <v>3</v>
      </c>
      <c r="CJ20" s="106">
        <f t="shared" si="45"/>
        <v>76</v>
      </c>
      <c r="CK20" s="106">
        <f t="shared" si="45"/>
        <v>202</v>
      </c>
      <c r="CL20" s="106">
        <f t="shared" si="45"/>
        <v>200</v>
      </c>
      <c r="CM20" s="106">
        <f t="shared" si="45"/>
        <v>2</v>
      </c>
      <c r="CN20" s="106">
        <f t="shared" si="45"/>
        <v>95</v>
      </c>
      <c r="CO20" s="106">
        <f t="shared" si="45"/>
        <v>107</v>
      </c>
      <c r="CP20" s="106">
        <f t="shared" si="45"/>
        <v>4</v>
      </c>
      <c r="CQ20" s="106">
        <f t="shared" si="45"/>
        <v>6</v>
      </c>
      <c r="CR20" s="106">
        <f t="shared" si="45"/>
        <v>14</v>
      </c>
      <c r="CS20" s="106">
        <f t="shared" si="45"/>
        <v>36</v>
      </c>
      <c r="CT20" s="106">
        <f t="shared" si="45"/>
        <v>54</v>
      </c>
      <c r="CU20" s="106">
        <f t="shared" si="45"/>
        <v>56</v>
      </c>
      <c r="CV20" s="106">
        <f t="shared" si="45"/>
        <v>26</v>
      </c>
      <c r="CW20" s="106">
        <f t="shared" si="45"/>
        <v>137.22</v>
      </c>
      <c r="CX20" s="106">
        <f t="shared" si="45"/>
        <v>378</v>
      </c>
      <c r="CY20" s="106">
        <f t="shared" si="45"/>
        <v>373</v>
      </c>
      <c r="CZ20" s="106">
        <f t="shared" si="45"/>
        <v>5</v>
      </c>
      <c r="DA20" s="106">
        <f t="shared" si="45"/>
        <v>136</v>
      </c>
      <c r="DB20" s="106">
        <f t="shared" si="45"/>
        <v>242</v>
      </c>
      <c r="DC20" s="106">
        <f t="shared" si="45"/>
        <v>28</v>
      </c>
      <c r="DD20" s="106">
        <f t="shared" si="45"/>
        <v>18</v>
      </c>
      <c r="DE20" s="106">
        <f t="shared" si="45"/>
        <v>43</v>
      </c>
      <c r="DF20" s="106">
        <f t="shared" si="45"/>
        <v>48</v>
      </c>
      <c r="DG20" s="106">
        <f t="shared" si="45"/>
        <v>92</v>
      </c>
      <c r="DH20" s="106">
        <f t="shared" si="45"/>
        <v>90</v>
      </c>
      <c r="DI20" s="106">
        <f t="shared" si="45"/>
        <v>44</v>
      </c>
      <c r="DJ20" s="106">
        <f t="shared" si="45"/>
        <v>122.41</v>
      </c>
      <c r="DK20" s="106">
        <f t="shared" si="45"/>
        <v>670</v>
      </c>
      <c r="DL20" s="106">
        <f t="shared" si="45"/>
        <v>666</v>
      </c>
      <c r="DM20" s="106">
        <f t="shared" si="45"/>
        <v>4</v>
      </c>
      <c r="DN20" s="106">
        <f t="shared" si="45"/>
        <v>203</v>
      </c>
      <c r="DO20" s="106">
        <f t="shared" si="45"/>
        <v>467</v>
      </c>
      <c r="DP20" s="106">
        <f t="shared" si="45"/>
        <v>14</v>
      </c>
      <c r="DQ20" s="106">
        <f t="shared" si="45"/>
        <v>20</v>
      </c>
      <c r="DR20" s="106">
        <f t="shared" si="45"/>
        <v>64</v>
      </c>
      <c r="DS20" s="106">
        <f t="shared" si="45"/>
        <v>84</v>
      </c>
      <c r="DT20" s="106">
        <f t="shared" si="45"/>
        <v>170</v>
      </c>
      <c r="DU20" s="106">
        <f t="shared" si="45"/>
        <v>187</v>
      </c>
      <c r="DV20" s="106">
        <f t="shared" si="45"/>
        <v>101</v>
      </c>
      <c r="DW20" s="106">
        <f t="shared" si="45"/>
        <v>135.66</v>
      </c>
      <c r="DX20" s="106">
        <f t="shared" si="45"/>
        <v>27084</v>
      </c>
      <c r="DY20" s="106">
        <f t="shared" si="45"/>
        <v>14304</v>
      </c>
      <c r="DZ20" s="106">
        <f t="shared" si="45"/>
        <v>11981</v>
      </c>
      <c r="EA20" s="106">
        <f t="shared" si="45"/>
        <v>8123</v>
      </c>
      <c r="EB20" s="106">
        <f t="shared" si="45"/>
        <v>3.7409632624284055</v>
      </c>
      <c r="EC20" s="106">
        <f t="shared" si="45"/>
        <v>4.1633028702385353</v>
      </c>
      <c r="ED20" s="106">
        <f t="shared" ref="ED20:FS20" si="46">SUM(ED9:ED18)</f>
        <v>8.4207139911457514</v>
      </c>
      <c r="EE20" s="106">
        <f t="shared" si="46"/>
        <v>0.67478024801229752</v>
      </c>
      <c r="EF20" s="106">
        <f t="shared" si="46"/>
        <v>0.39455206675527205</v>
      </c>
      <c r="EG20" s="106">
        <f t="shared" si="46"/>
        <v>13</v>
      </c>
      <c r="EH20" s="106">
        <f t="shared" si="46"/>
        <v>12</v>
      </c>
      <c r="EI20" s="106">
        <f t="shared" si="46"/>
        <v>1</v>
      </c>
      <c r="EJ20" s="106">
        <f t="shared" si="46"/>
        <v>10</v>
      </c>
      <c r="EK20" s="106">
        <f t="shared" si="46"/>
        <v>7</v>
      </c>
      <c r="EL20" s="106">
        <f t="shared" si="46"/>
        <v>117.25</v>
      </c>
      <c r="EM20" s="106">
        <f t="shared" si="46"/>
        <v>23</v>
      </c>
      <c r="EN20" s="106">
        <f t="shared" si="46"/>
        <v>22</v>
      </c>
      <c r="EO20" s="106">
        <f t="shared" si="46"/>
        <v>1</v>
      </c>
      <c r="EP20" s="106">
        <f t="shared" si="46"/>
        <v>5</v>
      </c>
      <c r="EQ20" s="106">
        <f t="shared" si="46"/>
        <v>18</v>
      </c>
      <c r="ER20" s="106">
        <f t="shared" si="46"/>
        <v>89.8</v>
      </c>
      <c r="ES20" s="106">
        <f t="shared" si="46"/>
        <v>1.6602187514610245</v>
      </c>
      <c r="ET20" s="106">
        <f t="shared" si="46"/>
        <v>2.1800341752455514</v>
      </c>
      <c r="EU20" s="106">
        <f t="shared" si="46"/>
        <v>0.20774222405502762</v>
      </c>
      <c r="EV20" s="106">
        <f t="shared" si="46"/>
        <v>1.3378514921612523E-2</v>
      </c>
      <c r="EW20" s="106">
        <f t="shared" si="46"/>
        <v>2.268688764894267E-2</v>
      </c>
      <c r="EX20" s="106">
        <f t="shared" si="46"/>
        <v>2.714021886250545E-2</v>
      </c>
      <c r="EY20" s="106">
        <f t="shared" si="46"/>
        <v>0.48930763961630558</v>
      </c>
      <c r="EZ20" s="106">
        <f t="shared" si="46"/>
        <v>4.1633028702385353</v>
      </c>
      <c r="FA20" s="106">
        <f t="shared" si="46"/>
        <v>8123</v>
      </c>
      <c r="FB20" s="106">
        <f t="shared" si="46"/>
        <v>7865</v>
      </c>
      <c r="FC20" s="106">
        <f t="shared" si="46"/>
        <v>258</v>
      </c>
      <c r="FD20" s="106">
        <f t="shared" si="46"/>
        <v>3264</v>
      </c>
      <c r="FE20" s="106">
        <f t="shared" si="46"/>
        <v>4877</v>
      </c>
      <c r="FF20" s="106">
        <f t="shared" si="46"/>
        <v>799</v>
      </c>
      <c r="FG20" s="106">
        <f t="shared" si="46"/>
        <v>404</v>
      </c>
      <c r="FH20" s="106">
        <f t="shared" si="46"/>
        <v>832</v>
      </c>
      <c r="FI20" s="106">
        <f t="shared" si="46"/>
        <v>1285</v>
      </c>
      <c r="FJ20" s="106">
        <f t="shared" si="46"/>
        <v>2206</v>
      </c>
      <c r="FK20" s="106">
        <f t="shared" si="46"/>
        <v>1701</v>
      </c>
      <c r="FL20" s="106">
        <f t="shared" si="46"/>
        <v>673</v>
      </c>
      <c r="FM20" s="106">
        <f t="shared" si="46"/>
        <v>0</v>
      </c>
      <c r="FN20" s="106">
        <f t="shared" si="46"/>
        <v>27084</v>
      </c>
      <c r="FO20" s="106">
        <f t="shared" si="46"/>
        <v>8.4207139911457514</v>
      </c>
      <c r="FP20" s="106">
        <f t="shared" si="46"/>
        <v>0.67478024801229752</v>
      </c>
      <c r="FQ20" s="106">
        <f t="shared" si="46"/>
        <v>0.39455206675527205</v>
      </c>
      <c r="FR20" s="106">
        <f t="shared" si="46"/>
        <v>3.7409632624284055</v>
      </c>
      <c r="FS20" s="106">
        <f t="shared" si="46"/>
        <v>4.1633028702385353</v>
      </c>
      <c r="FT20" s="106">
        <f t="shared" ref="FT20:FU20" si="47">SUM(FT9:FT18)</f>
        <v>0.48930763961630558</v>
      </c>
      <c r="FU20" s="106">
        <f t="shared" si="47"/>
        <v>2.714021886250545E-2</v>
      </c>
    </row>
    <row r="21" spans="1:177" s="49" customFormat="1" ht="27" x14ac:dyDescent="0.3">
      <c r="A21" s="140" t="s">
        <v>950</v>
      </c>
      <c r="B21" s="700"/>
      <c r="C21" s="106"/>
      <c r="D21" s="106"/>
      <c r="E21" s="106"/>
      <c r="F21" s="106"/>
      <c r="G21" s="106"/>
      <c r="H21" s="106"/>
      <c r="I21" s="106"/>
      <c r="J21" s="106"/>
      <c r="K21" s="106">
        <f>SUM(K3:K18)</f>
        <v>5060</v>
      </c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>
        <f>SUM(X3:X18)</f>
        <v>40</v>
      </c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>
        <f>SUM(AK3:AK18)</f>
        <v>6595</v>
      </c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>
        <f>SUM(AX3:AX18)</f>
        <v>1099</v>
      </c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06"/>
      <c r="BK21" s="106">
        <f>SUM(BK3:BK18)</f>
        <v>4129</v>
      </c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  <c r="BW21" s="106"/>
      <c r="BX21" s="106">
        <f>SUM(BX3:BX18)</f>
        <v>312</v>
      </c>
      <c r="BY21" s="106"/>
      <c r="BZ21" s="106"/>
      <c r="CA21" s="106"/>
      <c r="CB21" s="106"/>
      <c r="CC21" s="106"/>
      <c r="CD21" s="106"/>
      <c r="CE21" s="106"/>
      <c r="CF21" s="106"/>
      <c r="CG21" s="106"/>
      <c r="CH21" s="106"/>
      <c r="CI21" s="106"/>
      <c r="CJ21" s="106"/>
      <c r="CK21" s="106">
        <f>SUM(CK3:CK18)</f>
        <v>257</v>
      </c>
      <c r="CL21" s="106"/>
      <c r="CM21" s="106"/>
      <c r="CN21" s="106"/>
      <c r="CO21" s="106"/>
      <c r="CP21" s="106"/>
      <c r="CQ21" s="106"/>
      <c r="CR21" s="106"/>
      <c r="CS21" s="106"/>
      <c r="CT21" s="106"/>
      <c r="CU21" s="106"/>
      <c r="CV21" s="106"/>
      <c r="CW21" s="106"/>
      <c r="CX21" s="106">
        <f>SUM(CX3:CX18)</f>
        <v>509</v>
      </c>
      <c r="CY21" s="106"/>
      <c r="CZ21" s="106"/>
      <c r="DA21" s="106"/>
      <c r="DB21" s="106"/>
      <c r="DC21" s="106"/>
      <c r="DD21" s="106"/>
      <c r="DE21" s="106"/>
      <c r="DF21" s="106"/>
      <c r="DG21" s="106"/>
      <c r="DH21" s="106"/>
      <c r="DI21" s="106"/>
      <c r="DJ21" s="106"/>
      <c r="DK21" s="106">
        <f>SUM(DK3:DK18)</f>
        <v>954</v>
      </c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>
        <f>SUM(EG3:EG18)</f>
        <v>20</v>
      </c>
      <c r="EH21" s="106"/>
      <c r="EI21" s="106"/>
      <c r="EJ21" s="106"/>
      <c r="EK21" s="106"/>
      <c r="EL21" s="106"/>
      <c r="EM21" s="106"/>
      <c r="EN21" s="106"/>
      <c r="EO21" s="106"/>
      <c r="EP21" s="106"/>
      <c r="EQ21" s="106"/>
      <c r="ER21" s="106"/>
      <c r="ES21" s="106"/>
      <c r="ET21" s="106"/>
      <c r="EU21" s="106"/>
      <c r="EV21" s="106"/>
      <c r="EW21" s="106"/>
      <c r="EX21" s="106"/>
      <c r="EY21" s="106"/>
      <c r="EZ21" s="106"/>
      <c r="FA21" s="106">
        <f>SUM(FA3:FA18)</f>
        <v>12794</v>
      </c>
      <c r="FB21" s="106"/>
      <c r="FC21" s="106"/>
      <c r="FD21" s="106"/>
      <c r="FE21" s="106"/>
      <c r="FF21" s="106"/>
      <c r="FG21" s="106"/>
      <c r="FH21" s="106"/>
      <c r="FI21" s="106"/>
      <c r="FJ21" s="106"/>
      <c r="FK21" s="106"/>
      <c r="FL21" s="106"/>
      <c r="FM21" s="106"/>
      <c r="FN21" s="38">
        <f>SUM(FO3:FO20)</f>
        <v>21.816569644944131</v>
      </c>
      <c r="FO21" s="9">
        <f>SUM(FP3:FP20)</f>
        <v>1.6510873279767906</v>
      </c>
    </row>
    <row r="22" spans="1:177" ht="13.5" x14ac:dyDescent="0.3">
      <c r="C22">
        <f>SUM(C3:C17)</f>
        <v>14353</v>
      </c>
      <c r="D22">
        <f>C22/21</f>
        <v>683.47619047619048</v>
      </c>
      <c r="E22">
        <f>D22*6</f>
        <v>4100.8571428571431</v>
      </c>
      <c r="F22">
        <f>C22+E22</f>
        <v>18453.857142857145</v>
      </c>
      <c r="G22" s="87"/>
      <c r="H22" s="87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AA22" s="96"/>
      <c r="AB22" s="96"/>
      <c r="AC22" s="96"/>
      <c r="AD22" s="96"/>
      <c r="AE22" s="96"/>
      <c r="AF22" s="96"/>
      <c r="AG22" s="96"/>
      <c r="AH22" s="96"/>
      <c r="AI22" s="96"/>
      <c r="AL22" s="96"/>
      <c r="AM22" s="96"/>
      <c r="AP22" s="96"/>
      <c r="AQ22" s="96"/>
      <c r="AR22" s="96"/>
      <c r="AS22" s="96"/>
      <c r="AT22" s="96"/>
      <c r="AU22" s="96"/>
      <c r="AV22" s="96"/>
      <c r="BC22" s="96"/>
      <c r="BD22" s="96"/>
      <c r="BE22" s="96"/>
      <c r="BF22" s="96"/>
      <c r="BG22" s="96"/>
      <c r="BH22" s="96"/>
      <c r="BI22" s="96"/>
      <c r="BL22" s="96"/>
      <c r="BM22" s="96"/>
      <c r="BP22" s="96"/>
      <c r="BQ22" s="96"/>
      <c r="BR22" s="96"/>
      <c r="BS22" s="96"/>
      <c r="BT22" s="96"/>
      <c r="BU22" s="96"/>
      <c r="BV22" s="96"/>
      <c r="BY22" s="96"/>
      <c r="CC22" s="96"/>
      <c r="CD22" s="96"/>
      <c r="CE22" s="96"/>
      <c r="CF22" s="96"/>
      <c r="CG22" s="96"/>
      <c r="CH22" s="96"/>
      <c r="CI22" s="96"/>
      <c r="CL22" s="96"/>
      <c r="CP22" s="96"/>
      <c r="CQ22" s="96"/>
      <c r="CR22" s="96"/>
      <c r="CS22" s="96"/>
      <c r="CT22" s="96"/>
      <c r="CU22" s="96"/>
      <c r="CV22" s="96"/>
      <c r="DC22" s="96"/>
      <c r="DD22" s="96"/>
      <c r="DE22" s="96"/>
      <c r="DF22" s="96"/>
      <c r="DG22" s="96"/>
      <c r="DH22" s="96"/>
      <c r="DI22" s="96"/>
      <c r="DP22" s="96"/>
      <c r="DQ22" s="96"/>
      <c r="DR22" s="96"/>
      <c r="DS22" s="96"/>
      <c r="DT22" s="96"/>
      <c r="DU22" s="96"/>
      <c r="DV22" s="96"/>
      <c r="FN22" s="44">
        <f>FM21+FN21</f>
        <v>21.816569644944131</v>
      </c>
      <c r="FO22" s="82" t="e">
        <f>FN22/FG24</f>
        <v>#DIV/0!</v>
      </c>
    </row>
    <row r="23" spans="1:177" x14ac:dyDescent="0.25">
      <c r="C23">
        <v>3598</v>
      </c>
      <c r="G23" s="87"/>
      <c r="H23" s="87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AA23" s="96"/>
      <c r="AB23" s="96"/>
      <c r="AC23" s="96"/>
      <c r="AD23" s="96"/>
      <c r="AE23" s="96"/>
      <c r="AF23" s="96"/>
      <c r="AG23" s="96"/>
      <c r="AH23" s="96"/>
      <c r="AI23" s="96"/>
      <c r="AL23" s="96"/>
      <c r="AM23" s="96"/>
      <c r="AP23" s="96"/>
      <c r="AQ23" s="96"/>
      <c r="AR23" s="96"/>
      <c r="AS23" s="96"/>
      <c r="AT23" s="96"/>
      <c r="AU23" s="96"/>
      <c r="AV23" s="96"/>
      <c r="BC23" s="96"/>
      <c r="BD23" s="96"/>
      <c r="BE23" s="96"/>
      <c r="BF23" s="96"/>
      <c r="BG23" s="96"/>
      <c r="BH23" s="96"/>
      <c r="BI23" s="96"/>
      <c r="BL23" s="96"/>
      <c r="BM23" s="96"/>
      <c r="BP23" s="96"/>
      <c r="BQ23" s="96"/>
      <c r="BR23" s="96"/>
      <c r="BS23" s="96"/>
      <c r="BT23" s="96"/>
      <c r="BU23" s="96"/>
      <c r="BV23" s="96"/>
      <c r="CC23" s="96"/>
      <c r="CD23" s="96"/>
      <c r="CE23" s="96"/>
      <c r="CF23" s="96"/>
      <c r="CG23" s="96"/>
      <c r="CH23" s="96"/>
      <c r="CI23" s="96"/>
      <c r="CP23" s="96"/>
      <c r="CQ23" s="96"/>
      <c r="CR23" s="96"/>
      <c r="CS23" s="96"/>
      <c r="CT23" s="96"/>
      <c r="CU23" s="96"/>
      <c r="CV23" s="96"/>
      <c r="DC23" s="96"/>
      <c r="DD23" s="96"/>
      <c r="DE23" s="96"/>
      <c r="DF23" s="96"/>
      <c r="DG23" s="96"/>
      <c r="DH23" s="96"/>
      <c r="DI23" s="96"/>
      <c r="DP23" s="96"/>
      <c r="DQ23" s="96"/>
      <c r="DR23" s="96"/>
      <c r="DS23" s="96"/>
      <c r="DT23" s="96"/>
      <c r="DU23" s="96"/>
      <c r="DV23" s="96"/>
    </row>
    <row r="24" spans="1:177" ht="13" x14ac:dyDescent="0.3">
      <c r="B24" s="84"/>
      <c r="E24" s="115" t="s">
        <v>329</v>
      </c>
      <c r="F24" s="115"/>
      <c r="H24" s="87"/>
      <c r="K24" s="115" t="s">
        <v>336</v>
      </c>
      <c r="L24" s="115" t="s">
        <v>336</v>
      </c>
      <c r="M24" s="115"/>
      <c r="N24" s="115" t="s">
        <v>330</v>
      </c>
      <c r="O24" s="118" t="s">
        <v>331</v>
      </c>
      <c r="P24" s="118"/>
      <c r="Q24" s="118"/>
      <c r="R24" s="118"/>
      <c r="S24" s="118"/>
      <c r="T24" s="118"/>
      <c r="U24" s="118"/>
      <c r="V24" s="118"/>
      <c r="X24" s="115" t="s">
        <v>336</v>
      </c>
      <c r="Y24" s="115" t="s">
        <v>336</v>
      </c>
      <c r="Z24" s="115"/>
      <c r="AA24" s="115" t="s">
        <v>330</v>
      </c>
      <c r="AB24" s="118" t="s">
        <v>331</v>
      </c>
      <c r="AC24" s="118"/>
      <c r="AD24" s="118"/>
      <c r="AE24" s="118"/>
      <c r="AF24" s="118"/>
      <c r="AG24" s="118"/>
      <c r="AH24" s="118"/>
      <c r="AI24" s="118"/>
      <c r="AK24" s="115" t="s">
        <v>336</v>
      </c>
      <c r="AL24" s="115" t="s">
        <v>336</v>
      </c>
      <c r="AM24" s="115"/>
      <c r="AN24" s="115" t="s">
        <v>330</v>
      </c>
      <c r="AO24" s="118" t="s">
        <v>331</v>
      </c>
      <c r="AP24" s="118"/>
      <c r="AQ24" s="118"/>
      <c r="AR24" s="118"/>
      <c r="AS24" s="118"/>
      <c r="AT24" s="118"/>
      <c r="AU24" s="118"/>
      <c r="AV24" s="118"/>
      <c r="AX24" s="115" t="s">
        <v>336</v>
      </c>
      <c r="AY24" s="115" t="s">
        <v>336</v>
      </c>
      <c r="AZ24" s="115"/>
      <c r="BA24" s="115" t="s">
        <v>330</v>
      </c>
      <c r="BB24" s="118" t="s">
        <v>331</v>
      </c>
      <c r="BC24" s="118"/>
      <c r="BD24" s="118"/>
      <c r="BE24" s="118"/>
      <c r="BF24" s="118"/>
      <c r="BG24" s="118"/>
      <c r="BH24" s="118"/>
      <c r="BI24" s="118"/>
      <c r="BK24" s="115" t="s">
        <v>336</v>
      </c>
      <c r="BL24" s="115" t="s">
        <v>336</v>
      </c>
      <c r="BM24" s="115"/>
      <c r="BN24" s="115" t="s">
        <v>330</v>
      </c>
      <c r="BO24" s="118" t="s">
        <v>331</v>
      </c>
      <c r="BP24" s="118"/>
      <c r="BQ24" s="118"/>
      <c r="BR24" s="118"/>
      <c r="BS24" s="118"/>
      <c r="BT24" s="118"/>
      <c r="BU24" s="118"/>
      <c r="BV24" s="118"/>
      <c r="BX24" s="115" t="s">
        <v>336</v>
      </c>
      <c r="BY24" s="115" t="s">
        <v>337</v>
      </c>
      <c r="BZ24" s="115"/>
      <c r="CA24" s="115" t="s">
        <v>330</v>
      </c>
      <c r="CB24" s="118" t="s">
        <v>331</v>
      </c>
      <c r="CC24" s="118"/>
      <c r="CD24" s="118"/>
      <c r="CE24" s="118"/>
      <c r="CF24" s="118"/>
      <c r="CG24" s="118"/>
      <c r="CH24" s="118"/>
      <c r="CI24" s="118"/>
      <c r="CK24" s="115" t="s">
        <v>336</v>
      </c>
      <c r="CL24" s="115" t="s">
        <v>336</v>
      </c>
      <c r="CM24" s="115"/>
      <c r="CN24" s="115" t="s">
        <v>330</v>
      </c>
      <c r="CO24" s="118" t="s">
        <v>331</v>
      </c>
      <c r="CP24" s="118"/>
      <c r="CQ24" s="118"/>
      <c r="CR24" s="118"/>
      <c r="CS24" s="118"/>
      <c r="CT24" s="118"/>
      <c r="CU24" s="118"/>
      <c r="CV24" s="118"/>
      <c r="CX24" s="115" t="s">
        <v>336</v>
      </c>
      <c r="CY24" s="115" t="s">
        <v>336</v>
      </c>
      <c r="CZ24" s="115"/>
      <c r="DA24" s="115" t="s">
        <v>330</v>
      </c>
      <c r="DB24" s="118" t="s">
        <v>331</v>
      </c>
      <c r="DC24" s="118"/>
      <c r="DD24" s="118"/>
      <c r="DE24" s="118"/>
      <c r="DF24" s="118"/>
      <c r="DG24" s="118"/>
      <c r="DH24" s="118"/>
      <c r="DI24" s="118"/>
      <c r="DK24" s="115" t="s">
        <v>336</v>
      </c>
      <c r="DL24" s="115" t="s">
        <v>336</v>
      </c>
      <c r="DM24" s="115"/>
      <c r="DN24" s="115" t="s">
        <v>330</v>
      </c>
      <c r="DO24" s="118" t="s">
        <v>331</v>
      </c>
      <c r="DP24" s="118"/>
      <c r="DQ24" s="118"/>
      <c r="DR24" s="118"/>
      <c r="DS24" s="118"/>
      <c r="DT24" s="118"/>
      <c r="DU24" s="118"/>
      <c r="DV24" s="118"/>
      <c r="EB24" s="118"/>
      <c r="EG24" s="115" t="s">
        <v>336</v>
      </c>
      <c r="EH24" s="115" t="s">
        <v>336</v>
      </c>
      <c r="EI24" s="115"/>
      <c r="EJ24" s="115" t="s">
        <v>330</v>
      </c>
      <c r="EK24" s="118" t="s">
        <v>331</v>
      </c>
      <c r="EM24" s="115" t="s">
        <v>336</v>
      </c>
      <c r="EN24" s="115" t="s">
        <v>336</v>
      </c>
      <c r="EO24" s="115"/>
      <c r="EP24" s="115" t="s">
        <v>330</v>
      </c>
      <c r="EQ24" s="118" t="s">
        <v>331</v>
      </c>
    </row>
    <row r="25" spans="1:177" ht="13" x14ac:dyDescent="0.3">
      <c r="A25" s="117" t="s">
        <v>328</v>
      </c>
      <c r="B25" s="113"/>
      <c r="C25" s="113"/>
      <c r="D25" s="113"/>
      <c r="E25" s="116">
        <f>E20/C20</f>
        <v>0.42754441819862382</v>
      </c>
      <c r="F25" s="116">
        <f>F20/C20</f>
        <v>0.56002875629043858</v>
      </c>
      <c r="G25" s="113"/>
      <c r="H25" s="114"/>
      <c r="I25" s="113"/>
      <c r="J25" s="113"/>
      <c r="K25" s="116">
        <f>K20/$C$20</f>
        <v>0.37044264147067885</v>
      </c>
      <c r="L25" s="116">
        <f>L20/$C$20</f>
        <v>0.36499948649481362</v>
      </c>
      <c r="M25" s="116">
        <f>M20/$C$20</f>
        <v>5.4431549758652562E-3</v>
      </c>
      <c r="N25" s="116">
        <f>N20/K20</f>
        <v>0.37510396451344608</v>
      </c>
      <c r="O25" s="116">
        <f>O20/K20</f>
        <v>0.62489603548655392</v>
      </c>
      <c r="P25" s="116"/>
      <c r="Q25" s="116"/>
      <c r="R25" s="116"/>
      <c r="S25" s="116"/>
      <c r="T25" s="116"/>
      <c r="U25" s="116"/>
      <c r="V25" s="116"/>
      <c r="W25" s="113"/>
      <c r="X25" s="116">
        <f>X20/$C$20</f>
        <v>2.7729280065728664E-3</v>
      </c>
      <c r="Y25" s="116">
        <f>Y20/$C$20</f>
        <v>2.464824894731437E-3</v>
      </c>
      <c r="Z25" s="116">
        <f>Z20/$C$20</f>
        <v>3.0810311184142962E-4</v>
      </c>
      <c r="AA25" s="116">
        <f>AA20/X20</f>
        <v>0.62962962962962965</v>
      </c>
      <c r="AB25" s="116">
        <f>AB20/X20</f>
        <v>0.37037037037037035</v>
      </c>
      <c r="AC25" s="116"/>
      <c r="AD25" s="116"/>
      <c r="AE25" s="116"/>
      <c r="AF25" s="116"/>
      <c r="AG25" s="116"/>
      <c r="AH25" s="116"/>
      <c r="AI25" s="116"/>
      <c r="AJ25" s="113"/>
      <c r="AK25" s="116">
        <f>AK20/$C$20</f>
        <v>0.41255006675567424</v>
      </c>
      <c r="AL25" s="116">
        <f>AL20/$C$20</f>
        <v>0.39416658108246894</v>
      </c>
      <c r="AM25" s="116">
        <f>AM20/$C$20</f>
        <v>1.8383485673205299E-2</v>
      </c>
      <c r="AN25" s="116">
        <f>AN20/AK20</f>
        <v>0.41573313417973612</v>
      </c>
      <c r="AO25" s="116">
        <f>AO20/AK20</f>
        <v>0.58376898182723425</v>
      </c>
      <c r="AP25" s="116"/>
      <c r="AQ25" s="116"/>
      <c r="AR25" s="116"/>
      <c r="AS25" s="116"/>
      <c r="AT25" s="116"/>
      <c r="AU25" s="116"/>
      <c r="AV25" s="116"/>
      <c r="AW25" s="113"/>
      <c r="AX25" s="116">
        <f>AX20/$C$20</f>
        <v>4.8474889596384921E-2</v>
      </c>
      <c r="AY25" s="116">
        <f>AY20/$C$20</f>
        <v>4.6112765738933963E-2</v>
      </c>
      <c r="AZ25" s="116">
        <f>AZ20/$C$20</f>
        <v>2.3621238574509603E-3</v>
      </c>
      <c r="BA25" s="116">
        <f>BA20/AX20</f>
        <v>0.47457627118644069</v>
      </c>
      <c r="BB25" s="116">
        <f>BB20/AX20</f>
        <v>0.56779661016949157</v>
      </c>
      <c r="BC25" s="116"/>
      <c r="BD25" s="116"/>
      <c r="BE25" s="116"/>
      <c r="BF25" s="116"/>
      <c r="BG25" s="116"/>
      <c r="BH25" s="116"/>
      <c r="BI25" s="116"/>
      <c r="BJ25" s="113"/>
      <c r="BK25" s="116">
        <f>BK20/$C$20</f>
        <v>0.21895861148197596</v>
      </c>
      <c r="BL25" s="116">
        <f>BL20/$C$20</f>
        <v>0.19359145527369825</v>
      </c>
      <c r="BM25" s="116">
        <f>BM20/$C$20</f>
        <v>1.4891650405669097E-2</v>
      </c>
      <c r="BN25" s="116">
        <f>BN20/BK20</f>
        <v>0.49530956848030017</v>
      </c>
      <c r="BO25" s="116">
        <f>BO20/BK20</f>
        <v>0.50469043151969983</v>
      </c>
      <c r="BP25" s="116"/>
      <c r="BQ25" s="116"/>
      <c r="BR25" s="116"/>
      <c r="BS25" s="116"/>
      <c r="BT25" s="116"/>
      <c r="BU25" s="116"/>
      <c r="BV25" s="116"/>
      <c r="BW25" s="113"/>
      <c r="BX25" s="116">
        <f>BX20/$C$20</f>
        <v>4.1080414912190617E-3</v>
      </c>
      <c r="BY25" s="116">
        <f>BY20/$C$20</f>
        <v>4.1080414912190617E-3</v>
      </c>
      <c r="BZ25" s="116">
        <f>BZ20/$C$20</f>
        <v>0</v>
      </c>
      <c r="CA25" s="116">
        <f>CA20/BX20</f>
        <v>0.45</v>
      </c>
      <c r="CB25" s="116">
        <f>CB20/BX20</f>
        <v>0.55000000000000004</v>
      </c>
      <c r="CC25" s="116"/>
      <c r="CD25" s="116"/>
      <c r="CE25" s="116"/>
      <c r="CF25" s="116"/>
      <c r="CG25" s="116"/>
      <c r="CH25" s="116"/>
      <c r="CI25" s="116"/>
      <c r="CJ25" s="113"/>
      <c r="CK25" s="116">
        <f>CK20/$C$20</f>
        <v>2.074560953065626E-2</v>
      </c>
      <c r="CL25" s="116">
        <f>CL20/$C$20</f>
        <v>2.0540207456095305E-2</v>
      </c>
      <c r="CM25" s="116">
        <f>CM20/$C$20</f>
        <v>2.0540207456095307E-4</v>
      </c>
      <c r="CN25" s="116">
        <f>CN20/CK20</f>
        <v>0.47029702970297027</v>
      </c>
      <c r="CO25" s="116">
        <f>CO20/CK20</f>
        <v>0.52970297029702973</v>
      </c>
      <c r="CP25" s="116"/>
      <c r="CQ25" s="116"/>
      <c r="CR25" s="116"/>
      <c r="CS25" s="116"/>
      <c r="CT25" s="116"/>
      <c r="CU25" s="116"/>
      <c r="CV25" s="116"/>
      <c r="CW25" s="113"/>
      <c r="CX25" s="116">
        <f>CX20/$C$20</f>
        <v>3.8820992092020126E-2</v>
      </c>
      <c r="CY25" s="116">
        <f>CY20/$C$20</f>
        <v>3.8307486905617749E-2</v>
      </c>
      <c r="CZ25" s="116">
        <f>CZ20/$C$20</f>
        <v>5.1350518640238272E-4</v>
      </c>
      <c r="DA25" s="116">
        <f>DA20/CX20</f>
        <v>0.35978835978835977</v>
      </c>
      <c r="DB25" s="116">
        <f>DB20/CX20</f>
        <v>0.64021164021164023</v>
      </c>
      <c r="DC25" s="116"/>
      <c r="DD25" s="116"/>
      <c r="DE25" s="116"/>
      <c r="DF25" s="116"/>
      <c r="DG25" s="116"/>
      <c r="DH25" s="116"/>
      <c r="DI25" s="116"/>
      <c r="DJ25" s="113"/>
      <c r="DK25" s="116">
        <f>DK20/$C$20</f>
        <v>6.8809694977919278E-2</v>
      </c>
      <c r="DL25" s="116">
        <f>DL20/$C$20</f>
        <v>6.8398890828797368E-2</v>
      </c>
      <c r="DM25" s="116">
        <f>DM20/$C$20</f>
        <v>4.1080414912190614E-4</v>
      </c>
      <c r="DN25" s="116">
        <f>DN20/DK20</f>
        <v>0.30298507462686569</v>
      </c>
      <c r="DO25" s="116">
        <f>DO20/DK20</f>
        <v>0.69701492537313436</v>
      </c>
      <c r="DP25" s="116"/>
      <c r="DQ25" s="116"/>
      <c r="DR25" s="116"/>
      <c r="DS25" s="116"/>
      <c r="DT25" s="116"/>
      <c r="DU25" s="116"/>
      <c r="DV25" s="116"/>
      <c r="DW25" s="113"/>
      <c r="DX25" s="113"/>
      <c r="DY25" s="495">
        <f>DY20/(DY20+DZ20)</f>
        <v>0.54418870077991255</v>
      </c>
      <c r="DZ25" s="495">
        <f>DZ20/(DY20+DZ20)</f>
        <v>0.45581129922008751</v>
      </c>
      <c r="EA25" s="113"/>
      <c r="EB25" s="113"/>
      <c r="EC25" s="113"/>
      <c r="ED25" s="113"/>
      <c r="EE25" s="113"/>
      <c r="EF25" s="113"/>
      <c r="EG25" s="116">
        <f>EG20/$C$20</f>
        <v>1.3351134846461949E-3</v>
      </c>
      <c r="EH25" s="116">
        <f>EH20/$C$20</f>
        <v>1.2324124473657185E-3</v>
      </c>
      <c r="EI25" s="116">
        <f>EI20/$C$20</f>
        <v>1.0270103728047654E-4</v>
      </c>
      <c r="EJ25" s="116">
        <f>EJ20/EG20</f>
        <v>0.76923076923076927</v>
      </c>
      <c r="EK25" s="116">
        <f>EK20/EG20</f>
        <v>0.53846153846153844</v>
      </c>
      <c r="EL25" s="113"/>
      <c r="EM25" s="116">
        <f>EM20/$C$20</f>
        <v>2.3621238574509603E-3</v>
      </c>
      <c r="EN25" s="116">
        <f>EN20/$C$20</f>
        <v>2.2594228201704837E-3</v>
      </c>
      <c r="EO25" s="116">
        <f>EO20/$C$20</f>
        <v>1.0270103728047654E-4</v>
      </c>
      <c r="EP25" s="116">
        <f>EP20/EM20</f>
        <v>0.21739130434782608</v>
      </c>
      <c r="EQ25" s="116">
        <f>EQ20/EM20</f>
        <v>0.78260869565217395</v>
      </c>
      <c r="ER25" s="113"/>
      <c r="ET25" s="113"/>
    </row>
    <row r="26" spans="1:177" x14ac:dyDescent="0.25">
      <c r="B26" s="84"/>
      <c r="K26" s="96"/>
      <c r="X26" s="96"/>
      <c r="AD26" s="96"/>
      <c r="AP26" s="96"/>
      <c r="AS26" s="96"/>
      <c r="AY26" s="96"/>
    </row>
    <row r="27" spans="1:177" x14ac:dyDescent="0.25">
      <c r="AP27" s="96"/>
      <c r="AQ27" s="96"/>
      <c r="AS27" s="84"/>
      <c r="AV27" s="96"/>
      <c r="AW27" s="96"/>
      <c r="AY27" s="84"/>
      <c r="BB27" s="96"/>
      <c r="BC27" s="96"/>
    </row>
    <row r="29" spans="1:177" x14ac:dyDescent="0.25">
      <c r="B29" t="s">
        <v>865</v>
      </c>
      <c r="C29">
        <f>C14/Datos!G27</f>
        <v>0.33819044391731617</v>
      </c>
    </row>
    <row r="30" spans="1:177" x14ac:dyDescent="0.25">
      <c r="B30" t="s">
        <v>866</v>
      </c>
      <c r="C30">
        <f>300/Datos!G27</f>
        <v>0.10166045408336158</v>
      </c>
    </row>
    <row r="31" spans="1:177" x14ac:dyDescent="0.25">
      <c r="B31" t="s">
        <v>867</v>
      </c>
      <c r="C31">
        <f>43/Datos!G27</f>
        <v>1.4571331751948491E-2</v>
      </c>
    </row>
    <row r="32" spans="1:177" x14ac:dyDescent="0.25">
      <c r="B32" t="s">
        <v>868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X49"/>
  <sheetViews>
    <sheetView zoomScale="55" zoomScaleNormal="55" workbookViewId="0">
      <pane xSplit="3" topLeftCell="D1" activePane="topRight" state="frozen"/>
      <selection activeCell="A4" sqref="A4"/>
      <selection pane="topRight" activeCell="AZ76" sqref="AZ76"/>
    </sheetView>
  </sheetViews>
  <sheetFormatPr baseColWidth="10" defaultRowHeight="12.5" x14ac:dyDescent="0.25"/>
  <cols>
    <col min="3" max="3" width="14.453125" customWidth="1"/>
    <col min="4" max="4" width="18.7265625" bestFit="1" customWidth="1"/>
  </cols>
  <sheetData>
    <row r="1" spans="1:180" s="11" customFormat="1" ht="14" thickBot="1" x14ac:dyDescent="0.35">
      <c r="P1" s="64"/>
      <c r="Q1" s="64"/>
      <c r="R1" s="64"/>
      <c r="S1" s="64"/>
      <c r="T1" s="64"/>
      <c r="U1" s="64"/>
      <c r="V1" s="64"/>
      <c r="W1" s="64"/>
      <c r="Y1" s="11" t="s">
        <v>256</v>
      </c>
      <c r="AD1" s="183" t="s">
        <v>128</v>
      </c>
      <c r="AK1" s="183" t="s">
        <v>18</v>
      </c>
      <c r="AR1" s="183" t="s">
        <v>19</v>
      </c>
      <c r="BB1" s="11" t="s">
        <v>249</v>
      </c>
      <c r="BD1" s="63"/>
      <c r="BE1" s="183" t="s">
        <v>128</v>
      </c>
      <c r="BF1" s="183"/>
      <c r="BG1" s="183"/>
      <c r="BH1" s="183"/>
      <c r="BI1" s="183"/>
      <c r="BJ1" s="183"/>
      <c r="BK1" s="183"/>
      <c r="BL1" s="183" t="s">
        <v>18</v>
      </c>
      <c r="BM1" s="183"/>
      <c r="BN1" s="183"/>
      <c r="BO1" s="183"/>
      <c r="BP1" s="183"/>
      <c r="BQ1" s="183"/>
      <c r="BR1" s="183"/>
      <c r="BS1" s="183" t="s">
        <v>19</v>
      </c>
      <c r="CC1" s="11" t="s">
        <v>437</v>
      </c>
      <c r="CE1" s="63"/>
      <c r="CF1" s="11" t="s">
        <v>128</v>
      </c>
      <c r="CM1" s="11" t="s">
        <v>18</v>
      </c>
      <c r="CT1" s="11" t="s">
        <v>19</v>
      </c>
      <c r="DG1" s="141" t="s">
        <v>378</v>
      </c>
    </row>
    <row r="2" spans="1:180" s="1" customFormat="1" ht="13.5" x14ac:dyDescent="0.3">
      <c r="A2" s="11"/>
      <c r="B2" s="3" t="s">
        <v>127</v>
      </c>
      <c r="C2" s="3" t="s">
        <v>24</v>
      </c>
      <c r="D2" s="3" t="s">
        <v>199</v>
      </c>
      <c r="E2" s="3" t="s">
        <v>201</v>
      </c>
      <c r="F2" s="3" t="s">
        <v>431</v>
      </c>
      <c r="G2" s="3" t="s">
        <v>114</v>
      </c>
      <c r="H2" s="3" t="s">
        <v>16</v>
      </c>
      <c r="I2" s="3" t="s">
        <v>17</v>
      </c>
      <c r="J2" s="3" t="s">
        <v>18</v>
      </c>
      <c r="K2" s="3" t="s">
        <v>18</v>
      </c>
      <c r="L2" s="3" t="s">
        <v>128</v>
      </c>
      <c r="M2" s="3" t="s">
        <v>19</v>
      </c>
      <c r="N2" s="3" t="s">
        <v>19</v>
      </c>
      <c r="O2" s="3" t="s">
        <v>128</v>
      </c>
      <c r="P2" s="152" t="s">
        <v>20</v>
      </c>
      <c r="Q2" s="152" t="s">
        <v>20</v>
      </c>
      <c r="R2" s="152" t="s">
        <v>21</v>
      </c>
      <c r="S2" s="152" t="s">
        <v>21</v>
      </c>
      <c r="T2" s="152" t="s">
        <v>22</v>
      </c>
      <c r="U2" s="152" t="s">
        <v>22</v>
      </c>
      <c r="V2" s="152" t="s">
        <v>23</v>
      </c>
      <c r="W2" s="152" t="s">
        <v>23</v>
      </c>
      <c r="X2" s="8" t="s">
        <v>25</v>
      </c>
      <c r="Y2" s="3" t="s">
        <v>25</v>
      </c>
      <c r="Z2" s="3" t="s">
        <v>25</v>
      </c>
      <c r="AA2" s="3" t="s">
        <v>25</v>
      </c>
      <c r="AB2" s="3" t="s">
        <v>25</v>
      </c>
      <c r="AC2" s="3" t="s">
        <v>25</v>
      </c>
      <c r="AD2" s="559" t="s">
        <v>25</v>
      </c>
      <c r="AE2" s="560" t="s">
        <v>25</v>
      </c>
      <c r="AF2" s="560" t="s">
        <v>25</v>
      </c>
      <c r="AG2" s="560" t="s">
        <v>25</v>
      </c>
      <c r="AH2" s="560" t="s">
        <v>25</v>
      </c>
      <c r="AI2" s="560" t="s">
        <v>25</v>
      </c>
      <c r="AJ2" s="561" t="s">
        <v>25</v>
      </c>
      <c r="AK2" s="560" t="s">
        <v>25</v>
      </c>
      <c r="AL2" s="560" t="s">
        <v>25</v>
      </c>
      <c r="AM2" s="560" t="s">
        <v>25</v>
      </c>
      <c r="AN2" s="560" t="s">
        <v>25</v>
      </c>
      <c r="AO2" s="560" t="s">
        <v>25</v>
      </c>
      <c r="AP2" s="560" t="s">
        <v>25</v>
      </c>
      <c r="AQ2" s="561" t="s">
        <v>25</v>
      </c>
      <c r="AR2" s="559" t="s">
        <v>25</v>
      </c>
      <c r="AS2" s="560" t="s">
        <v>25</v>
      </c>
      <c r="AT2" s="560" t="s">
        <v>25</v>
      </c>
      <c r="AU2" s="560" t="s">
        <v>25</v>
      </c>
      <c r="AV2" s="560" t="s">
        <v>25</v>
      </c>
      <c r="AW2" s="560" t="s">
        <v>25</v>
      </c>
      <c r="AX2" s="561" t="s">
        <v>25</v>
      </c>
      <c r="AY2" s="8" t="s">
        <v>26</v>
      </c>
      <c r="AZ2" s="3" t="s">
        <v>26</v>
      </c>
      <c r="BA2" s="3" t="s">
        <v>26</v>
      </c>
      <c r="BB2" s="3" t="s">
        <v>26</v>
      </c>
      <c r="BC2" s="3" t="s">
        <v>26</v>
      </c>
      <c r="BD2" s="59" t="s">
        <v>26</v>
      </c>
      <c r="BE2" s="559" t="s">
        <v>26</v>
      </c>
      <c r="BF2" s="560" t="s">
        <v>26</v>
      </c>
      <c r="BG2" s="560" t="s">
        <v>26</v>
      </c>
      <c r="BH2" s="560" t="s">
        <v>26</v>
      </c>
      <c r="BI2" s="560" t="s">
        <v>26</v>
      </c>
      <c r="BJ2" s="560" t="s">
        <v>26</v>
      </c>
      <c r="BK2" s="561" t="s">
        <v>26</v>
      </c>
      <c r="BL2" s="559" t="s">
        <v>26</v>
      </c>
      <c r="BM2" s="560" t="s">
        <v>26</v>
      </c>
      <c r="BN2" s="560" t="s">
        <v>26</v>
      </c>
      <c r="BO2" s="560" t="s">
        <v>26</v>
      </c>
      <c r="BP2" s="560" t="s">
        <v>26</v>
      </c>
      <c r="BQ2" s="560" t="s">
        <v>26</v>
      </c>
      <c r="BR2" s="561" t="s">
        <v>26</v>
      </c>
      <c r="BS2" s="559" t="s">
        <v>26</v>
      </c>
      <c r="BT2" s="560" t="s">
        <v>26</v>
      </c>
      <c r="BU2" s="560" t="s">
        <v>26</v>
      </c>
      <c r="BV2" s="560" t="s">
        <v>26</v>
      </c>
      <c r="BW2" s="560" t="s">
        <v>26</v>
      </c>
      <c r="BX2" s="560" t="s">
        <v>26</v>
      </c>
      <c r="BY2" s="561" t="s">
        <v>26</v>
      </c>
      <c r="BZ2" s="746" t="s">
        <v>436</v>
      </c>
      <c r="CA2" s="746"/>
      <c r="CB2" s="746"/>
      <c r="CC2" s="746"/>
      <c r="CD2" s="746"/>
      <c r="CE2" s="746"/>
      <c r="CF2" s="750" t="s">
        <v>436</v>
      </c>
      <c r="CG2" s="751"/>
      <c r="CH2" s="751"/>
      <c r="CI2" s="751"/>
      <c r="CJ2" s="751"/>
      <c r="CK2" s="751"/>
      <c r="CL2" s="752"/>
      <c r="CM2" s="750" t="s">
        <v>436</v>
      </c>
      <c r="CN2" s="751"/>
      <c r="CO2" s="751"/>
      <c r="CP2" s="751"/>
      <c r="CQ2" s="751"/>
      <c r="CR2" s="751"/>
      <c r="CS2" s="752"/>
      <c r="CT2" s="750" t="s">
        <v>436</v>
      </c>
      <c r="CU2" s="751"/>
      <c r="CV2" s="751"/>
      <c r="CW2" s="751"/>
      <c r="CX2" s="751"/>
      <c r="CY2" s="751"/>
      <c r="CZ2" s="752"/>
      <c r="DA2" s="11" t="s">
        <v>298</v>
      </c>
      <c r="DB2" s="11" t="s">
        <v>299</v>
      </c>
      <c r="DC2" s="11" t="s">
        <v>374</v>
      </c>
      <c r="DD2" s="11" t="s">
        <v>375</v>
      </c>
      <c r="DE2" s="11" t="s">
        <v>376</v>
      </c>
      <c r="DF2" s="11"/>
      <c r="DG2" s="141" t="s">
        <v>379</v>
      </c>
      <c r="DH2" s="747" t="s">
        <v>932</v>
      </c>
      <c r="DI2" s="748"/>
      <c r="DJ2" s="748"/>
      <c r="DK2" s="748"/>
      <c r="DL2" s="748"/>
      <c r="DM2" s="748"/>
      <c r="DN2" s="749"/>
      <c r="DO2" s="747" t="s">
        <v>933</v>
      </c>
      <c r="DP2" s="748"/>
      <c r="DQ2" s="748"/>
      <c r="DR2" s="748"/>
      <c r="DS2" s="748"/>
      <c r="DT2" s="748"/>
      <c r="DU2" s="749"/>
      <c r="DV2" s="747" t="s">
        <v>934</v>
      </c>
      <c r="DW2" s="748"/>
      <c r="DX2" s="748"/>
      <c r="DY2" s="748"/>
      <c r="DZ2" s="748"/>
      <c r="EA2" s="748"/>
      <c r="EB2" s="749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</row>
    <row r="3" spans="1:180" s="4" customFormat="1" ht="13.5" x14ac:dyDescent="0.3">
      <c r="A3" s="17"/>
      <c r="B3" s="18"/>
      <c r="C3" s="18"/>
      <c r="D3" s="18" t="s">
        <v>200</v>
      </c>
      <c r="E3" s="18" t="s">
        <v>202</v>
      </c>
      <c r="F3" s="18"/>
      <c r="G3" s="18" t="s">
        <v>30</v>
      </c>
      <c r="H3" s="18" t="s">
        <v>30</v>
      </c>
      <c r="I3" s="18" t="s">
        <v>30</v>
      </c>
      <c r="J3" s="18" t="s">
        <v>16</v>
      </c>
      <c r="K3" s="18" t="s">
        <v>17</v>
      </c>
      <c r="L3" s="18" t="s">
        <v>18</v>
      </c>
      <c r="M3" s="18" t="s">
        <v>16</v>
      </c>
      <c r="N3" s="18" t="s">
        <v>17</v>
      </c>
      <c r="O3" s="18" t="s">
        <v>19</v>
      </c>
      <c r="P3" s="153" t="s">
        <v>16</v>
      </c>
      <c r="Q3" s="153" t="s">
        <v>17</v>
      </c>
      <c r="R3" s="153" t="s">
        <v>16</v>
      </c>
      <c r="S3" s="153" t="s">
        <v>17</v>
      </c>
      <c r="T3" s="153" t="s">
        <v>16</v>
      </c>
      <c r="U3" s="153" t="s">
        <v>17</v>
      </c>
      <c r="V3" s="153" t="s">
        <v>16</v>
      </c>
      <c r="W3" s="153" t="s">
        <v>17</v>
      </c>
      <c r="X3" s="19" t="s">
        <v>297</v>
      </c>
      <c r="Y3" s="18" t="s">
        <v>16</v>
      </c>
      <c r="Z3" s="18" t="s">
        <v>17</v>
      </c>
      <c r="AA3" s="20" t="s">
        <v>34</v>
      </c>
      <c r="AB3" s="20" t="s">
        <v>35</v>
      </c>
      <c r="AC3" s="18" t="s">
        <v>109</v>
      </c>
      <c r="AD3" s="562" t="s">
        <v>36</v>
      </c>
      <c r="AE3" s="20" t="s">
        <v>37</v>
      </c>
      <c r="AF3" s="20" t="s">
        <v>38</v>
      </c>
      <c r="AG3" s="20" t="s">
        <v>39</v>
      </c>
      <c r="AH3" s="20" t="s">
        <v>40</v>
      </c>
      <c r="AI3" s="20" t="s">
        <v>41</v>
      </c>
      <c r="AJ3" s="563" t="s">
        <v>42</v>
      </c>
      <c r="AK3" s="20" t="s">
        <v>36</v>
      </c>
      <c r="AL3" s="20" t="s">
        <v>37</v>
      </c>
      <c r="AM3" s="20" t="s">
        <v>38</v>
      </c>
      <c r="AN3" s="20" t="s">
        <v>39</v>
      </c>
      <c r="AO3" s="20" t="s">
        <v>40</v>
      </c>
      <c r="AP3" s="20" t="s">
        <v>41</v>
      </c>
      <c r="AQ3" s="563" t="s">
        <v>42</v>
      </c>
      <c r="AR3" s="562" t="s">
        <v>36</v>
      </c>
      <c r="AS3" s="20" t="s">
        <v>37</v>
      </c>
      <c r="AT3" s="20" t="s">
        <v>38</v>
      </c>
      <c r="AU3" s="20" t="s">
        <v>39</v>
      </c>
      <c r="AV3" s="20" t="s">
        <v>40</v>
      </c>
      <c r="AW3" s="20" t="s">
        <v>41</v>
      </c>
      <c r="AX3" s="563" t="s">
        <v>42</v>
      </c>
      <c r="AY3" s="34" t="s">
        <v>297</v>
      </c>
      <c r="AZ3" s="18" t="s">
        <v>16</v>
      </c>
      <c r="BA3" s="18" t="s">
        <v>17</v>
      </c>
      <c r="BB3" s="20" t="s">
        <v>310</v>
      </c>
      <c r="BC3" s="20" t="s">
        <v>311</v>
      </c>
      <c r="BD3" s="60" t="s">
        <v>109</v>
      </c>
      <c r="BE3" s="562" t="s">
        <v>36</v>
      </c>
      <c r="BF3" s="20" t="s">
        <v>37</v>
      </c>
      <c r="BG3" s="20" t="s">
        <v>38</v>
      </c>
      <c r="BH3" s="20" t="s">
        <v>39</v>
      </c>
      <c r="BI3" s="20" t="s">
        <v>40</v>
      </c>
      <c r="BJ3" s="20" t="s">
        <v>41</v>
      </c>
      <c r="BK3" s="563" t="s">
        <v>42</v>
      </c>
      <c r="BL3" s="562" t="s">
        <v>36</v>
      </c>
      <c r="BM3" s="20" t="s">
        <v>37</v>
      </c>
      <c r="BN3" s="20" t="s">
        <v>38</v>
      </c>
      <c r="BO3" s="20" t="s">
        <v>39</v>
      </c>
      <c r="BP3" s="20" t="s">
        <v>40</v>
      </c>
      <c r="BQ3" s="20" t="s">
        <v>41</v>
      </c>
      <c r="BR3" s="563" t="s">
        <v>42</v>
      </c>
      <c r="BS3" s="562" t="s">
        <v>36</v>
      </c>
      <c r="BT3" s="20" t="s">
        <v>37</v>
      </c>
      <c r="BU3" s="20" t="s">
        <v>38</v>
      </c>
      <c r="BV3" s="20" t="s">
        <v>39</v>
      </c>
      <c r="BW3" s="20" t="s">
        <v>40</v>
      </c>
      <c r="BX3" s="20" t="s">
        <v>41</v>
      </c>
      <c r="BY3" s="563" t="s">
        <v>42</v>
      </c>
      <c r="BZ3" s="20" t="s">
        <v>297</v>
      </c>
      <c r="CA3" s="18" t="s">
        <v>16</v>
      </c>
      <c r="CB3" s="18" t="s">
        <v>17</v>
      </c>
      <c r="CC3" s="20" t="s">
        <v>34</v>
      </c>
      <c r="CD3" s="20" t="s">
        <v>35</v>
      </c>
      <c r="CE3" s="60" t="s">
        <v>109</v>
      </c>
      <c r="CF3" s="562" t="s">
        <v>36</v>
      </c>
      <c r="CG3" s="20" t="s">
        <v>37</v>
      </c>
      <c r="CH3" s="20" t="s">
        <v>38</v>
      </c>
      <c r="CI3" s="20" t="s">
        <v>39</v>
      </c>
      <c r="CJ3" s="20" t="s">
        <v>40</v>
      </c>
      <c r="CK3" s="20" t="s">
        <v>41</v>
      </c>
      <c r="CL3" s="563" t="s">
        <v>42</v>
      </c>
      <c r="CM3" s="562" t="s">
        <v>36</v>
      </c>
      <c r="CN3" s="20" t="s">
        <v>37</v>
      </c>
      <c r="CO3" s="20" t="s">
        <v>38</v>
      </c>
      <c r="CP3" s="20" t="s">
        <v>39</v>
      </c>
      <c r="CQ3" s="20" t="s">
        <v>40</v>
      </c>
      <c r="CR3" s="20" t="s">
        <v>41</v>
      </c>
      <c r="CS3" s="563" t="s">
        <v>42</v>
      </c>
      <c r="CT3" s="562" t="s">
        <v>36</v>
      </c>
      <c r="CU3" s="20" t="s">
        <v>37</v>
      </c>
      <c r="CV3" s="20" t="s">
        <v>38</v>
      </c>
      <c r="CW3" s="20" t="s">
        <v>39</v>
      </c>
      <c r="CX3" s="20" t="s">
        <v>40</v>
      </c>
      <c r="CY3" s="20" t="s">
        <v>41</v>
      </c>
      <c r="CZ3" s="563" t="s">
        <v>42</v>
      </c>
      <c r="DA3" s="17"/>
      <c r="DB3" s="17"/>
      <c r="DC3" s="17"/>
      <c r="DD3" s="17"/>
      <c r="DE3" s="17"/>
      <c r="DF3" s="17"/>
      <c r="DG3" s="142"/>
      <c r="DH3" s="678" t="s">
        <v>36</v>
      </c>
      <c r="DI3" s="679" t="s">
        <v>37</v>
      </c>
      <c r="DJ3" s="679" t="s">
        <v>38</v>
      </c>
      <c r="DK3" s="679" t="s">
        <v>39</v>
      </c>
      <c r="DL3" s="679" t="s">
        <v>40</v>
      </c>
      <c r="DM3" s="679" t="s">
        <v>41</v>
      </c>
      <c r="DN3" s="680" t="s">
        <v>42</v>
      </c>
      <c r="DO3" s="678" t="s">
        <v>36</v>
      </c>
      <c r="DP3" s="679" t="s">
        <v>37</v>
      </c>
      <c r="DQ3" s="679" t="s">
        <v>38</v>
      </c>
      <c r="DR3" s="679" t="s">
        <v>39</v>
      </c>
      <c r="DS3" s="679" t="s">
        <v>40</v>
      </c>
      <c r="DT3" s="679" t="s">
        <v>41</v>
      </c>
      <c r="DU3" s="680" t="s">
        <v>42</v>
      </c>
      <c r="DV3" s="678" t="s">
        <v>36</v>
      </c>
      <c r="DW3" s="679" t="s">
        <v>37</v>
      </c>
      <c r="DX3" s="679" t="s">
        <v>38</v>
      </c>
      <c r="DY3" s="679" t="s">
        <v>39</v>
      </c>
      <c r="DZ3" s="679" t="s">
        <v>40</v>
      </c>
      <c r="EA3" s="679" t="s">
        <v>41</v>
      </c>
      <c r="EB3" s="680" t="s">
        <v>42</v>
      </c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</row>
    <row r="4" spans="1:180" s="1" customFormat="1" ht="13.5" x14ac:dyDescent="0.3">
      <c r="A4" s="11"/>
      <c r="B4" s="3">
        <v>1</v>
      </c>
      <c r="C4" s="1" t="s">
        <v>0</v>
      </c>
      <c r="D4" s="22">
        <v>0</v>
      </c>
      <c r="E4" s="22">
        <v>0</v>
      </c>
      <c r="F4" s="22">
        <v>506000</v>
      </c>
      <c r="G4" s="22">
        <v>1793</v>
      </c>
      <c r="H4" s="22">
        <v>0</v>
      </c>
      <c r="I4" s="22">
        <v>1513</v>
      </c>
      <c r="J4" s="22">
        <v>0</v>
      </c>
      <c r="K4" s="22">
        <v>796</v>
      </c>
      <c r="L4" s="23">
        <f>+SUM(J4:K4)</f>
        <v>796</v>
      </c>
      <c r="M4" s="22">
        <v>0</v>
      </c>
      <c r="N4" s="22">
        <v>717</v>
      </c>
      <c r="O4" s="23">
        <f>+SUM(M4:N4)</f>
        <v>717</v>
      </c>
      <c r="P4" s="22">
        <v>0</v>
      </c>
      <c r="Q4" s="22">
        <v>209</v>
      </c>
      <c r="R4" s="22">
        <v>0</v>
      </c>
      <c r="S4" s="22">
        <v>417</v>
      </c>
      <c r="T4" s="22">
        <v>0</v>
      </c>
      <c r="U4" s="22">
        <v>749</v>
      </c>
      <c r="V4" s="22">
        <v>0</v>
      </c>
      <c r="W4" s="22">
        <v>138</v>
      </c>
      <c r="X4" s="24">
        <f>Y4+Z4</f>
        <v>604</v>
      </c>
      <c r="Y4" s="22">
        <v>0</v>
      </c>
      <c r="Z4" s="22">
        <v>604</v>
      </c>
      <c r="AA4" s="22">
        <v>252</v>
      </c>
      <c r="AB4" s="22">
        <v>352</v>
      </c>
      <c r="AC4" s="57" t="s">
        <v>108</v>
      </c>
      <c r="AD4" s="564">
        <v>53</v>
      </c>
      <c r="AE4" s="124">
        <v>31</v>
      </c>
      <c r="AF4" s="124">
        <v>120</v>
      </c>
      <c r="AG4" s="124">
        <v>202</v>
      </c>
      <c r="AH4" s="124">
        <v>124</v>
      </c>
      <c r="AI4" s="124">
        <v>68</v>
      </c>
      <c r="AJ4" s="565">
        <v>6</v>
      </c>
      <c r="AK4" s="124"/>
      <c r="AL4" s="124"/>
      <c r="AM4" s="124"/>
      <c r="AN4" s="124"/>
      <c r="AO4" s="124"/>
      <c r="AP4" s="124"/>
      <c r="AQ4" s="565"/>
      <c r="AR4" s="564"/>
      <c r="AS4" s="124"/>
      <c r="AT4" s="124"/>
      <c r="AU4" s="124"/>
      <c r="AV4" s="124"/>
      <c r="AW4" s="124"/>
      <c r="AX4" s="565"/>
      <c r="AY4" s="24">
        <f>AZ4+BA4</f>
        <v>242</v>
      </c>
      <c r="AZ4" s="22">
        <v>0</v>
      </c>
      <c r="BA4" s="22">
        <v>242</v>
      </c>
      <c r="BB4" s="22">
        <v>109</v>
      </c>
      <c r="BC4" s="22">
        <v>133</v>
      </c>
      <c r="BD4" s="57" t="s">
        <v>110</v>
      </c>
      <c r="BE4" s="564">
        <v>6</v>
      </c>
      <c r="BF4" s="124">
        <v>9</v>
      </c>
      <c r="BG4" s="124">
        <v>37</v>
      </c>
      <c r="BH4" s="124">
        <v>68</v>
      </c>
      <c r="BI4" s="124">
        <v>80</v>
      </c>
      <c r="BJ4" s="124">
        <v>36</v>
      </c>
      <c r="BK4" s="565">
        <v>6</v>
      </c>
      <c r="BL4" s="564"/>
      <c r="BM4" s="124"/>
      <c r="BN4" s="124"/>
      <c r="BO4" s="124"/>
      <c r="BP4" s="124"/>
      <c r="BQ4" s="124"/>
      <c r="BR4" s="565"/>
      <c r="BS4" s="564"/>
      <c r="BT4" s="124"/>
      <c r="BU4" s="124"/>
      <c r="BV4" s="124"/>
      <c r="BW4" s="124"/>
      <c r="BX4" s="124"/>
      <c r="BY4" s="565"/>
      <c r="BZ4" s="22"/>
      <c r="CA4" s="22">
        <v>0</v>
      </c>
      <c r="CB4" s="22">
        <v>242</v>
      </c>
      <c r="CC4" s="22">
        <v>109</v>
      </c>
      <c r="CD4" s="22">
        <v>133</v>
      </c>
      <c r="CE4" s="57" t="s">
        <v>110</v>
      </c>
      <c r="CF4" s="564"/>
      <c r="CG4" s="124"/>
      <c r="CH4" s="124"/>
      <c r="CI4" s="124"/>
      <c r="CJ4" s="124"/>
      <c r="CK4" s="124"/>
      <c r="CL4" s="565"/>
      <c r="CM4" s="564"/>
      <c r="CN4" s="124"/>
      <c r="CO4" s="124"/>
      <c r="CP4" s="124"/>
      <c r="CQ4" s="124"/>
      <c r="CR4" s="124"/>
      <c r="CS4" s="565"/>
      <c r="CT4" s="564"/>
      <c r="CU4" s="124"/>
      <c r="CV4" s="124"/>
      <c r="CW4" s="124"/>
      <c r="CX4" s="124"/>
      <c r="CY4" s="124"/>
      <c r="CZ4" s="565"/>
      <c r="DA4" s="44">
        <f t="shared" ref="DA4:DA28" si="0">P4+Q4</f>
        <v>209</v>
      </c>
      <c r="DB4" s="44">
        <f t="shared" ref="DB4:DB28" si="1">R4+S4+T4+U4+V4+W4</f>
        <v>1304</v>
      </c>
      <c r="DC4" s="63">
        <f t="shared" ref="DC4:DC28" si="2">I4*100/G4</f>
        <v>84.383714445064143</v>
      </c>
      <c r="DD4" s="63">
        <f t="shared" ref="DD4:DD28" si="3">H4*100/G4</f>
        <v>0</v>
      </c>
      <c r="DE4" s="63">
        <f t="shared" ref="DE4:DE28" si="4">G4*1000/F4</f>
        <v>3.5434782608695654</v>
      </c>
      <c r="DF4" s="11"/>
      <c r="DG4" s="44" t="e">
        <f>#REF!*100/G4</f>
        <v>#REF!</v>
      </c>
      <c r="DH4" s="564"/>
      <c r="DI4" s="124"/>
      <c r="DJ4" s="124"/>
      <c r="DK4" s="124"/>
      <c r="DL4" s="124"/>
      <c r="DM4" s="124"/>
      <c r="DN4" s="565"/>
      <c r="DO4" s="564"/>
      <c r="DP4" s="124"/>
      <c r="DQ4" s="124"/>
      <c r="DR4" s="124"/>
      <c r="DS4" s="124"/>
      <c r="DT4" s="124"/>
      <c r="DU4" s="565"/>
      <c r="DV4" s="564"/>
      <c r="DW4" s="124"/>
      <c r="DX4" s="124"/>
      <c r="DY4" s="124"/>
      <c r="DZ4" s="124"/>
      <c r="EA4" s="124"/>
      <c r="EB4" s="565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</row>
    <row r="5" spans="1:180" s="1" customFormat="1" ht="13.5" x14ac:dyDescent="0.3">
      <c r="A5" s="11"/>
      <c r="B5" s="3">
        <v>2</v>
      </c>
      <c r="C5" s="1" t="s">
        <v>2</v>
      </c>
      <c r="D5" s="22">
        <v>0</v>
      </c>
      <c r="E5" s="22">
        <v>0</v>
      </c>
      <c r="F5" s="22">
        <v>551192</v>
      </c>
      <c r="G5" s="22">
        <v>1906</v>
      </c>
      <c r="H5" s="22">
        <v>0</v>
      </c>
      <c r="I5" s="22">
        <v>1601</v>
      </c>
      <c r="J5" s="22">
        <v>0</v>
      </c>
      <c r="K5" s="22">
        <v>806</v>
      </c>
      <c r="L5" s="23">
        <f t="shared" ref="L5:L30" si="5">+SUM(J5:K5)</f>
        <v>806</v>
      </c>
      <c r="M5" s="22">
        <v>0</v>
      </c>
      <c r="N5" s="22">
        <v>795</v>
      </c>
      <c r="O5" s="23">
        <f t="shared" ref="O5:O18" si="6">+SUM(M5:N5)</f>
        <v>795</v>
      </c>
      <c r="P5" s="22">
        <v>0</v>
      </c>
      <c r="Q5" s="22">
        <v>222</v>
      </c>
      <c r="R5" s="22">
        <v>0</v>
      </c>
      <c r="S5" s="22">
        <v>463</v>
      </c>
      <c r="T5" s="22">
        <v>0</v>
      </c>
      <c r="U5" s="22">
        <v>776</v>
      </c>
      <c r="V5" s="22">
        <v>0</v>
      </c>
      <c r="W5" s="22">
        <v>140</v>
      </c>
      <c r="X5" s="24">
        <f t="shared" ref="X5:X21" si="7">Y5+Z5</f>
        <v>590</v>
      </c>
      <c r="Y5" s="22">
        <v>0</v>
      </c>
      <c r="Z5" s="22">
        <v>590</v>
      </c>
      <c r="AA5" s="22">
        <v>240</v>
      </c>
      <c r="AB5" s="22">
        <v>350</v>
      </c>
      <c r="AC5" s="57" t="s">
        <v>107</v>
      </c>
      <c r="AD5" s="564">
        <v>47</v>
      </c>
      <c r="AE5" s="124">
        <v>47</v>
      </c>
      <c r="AF5" s="124">
        <v>124</v>
      </c>
      <c r="AG5" s="124">
        <v>164</v>
      </c>
      <c r="AH5" s="124">
        <v>126</v>
      </c>
      <c r="AI5" s="124">
        <v>76</v>
      </c>
      <c r="AJ5" s="565">
        <v>6</v>
      </c>
      <c r="AK5" s="124"/>
      <c r="AL5" s="124"/>
      <c r="AM5" s="124"/>
      <c r="AN5" s="124"/>
      <c r="AO5" s="124"/>
      <c r="AP5" s="124"/>
      <c r="AQ5" s="565"/>
      <c r="AR5" s="564"/>
      <c r="AS5" s="124"/>
      <c r="AT5" s="124"/>
      <c r="AU5" s="124"/>
      <c r="AV5" s="124"/>
      <c r="AW5" s="124"/>
      <c r="AX5" s="565"/>
      <c r="AY5" s="24">
        <f t="shared" ref="AY5:AY21" si="8">AZ5+BA5</f>
        <v>284</v>
      </c>
      <c r="AZ5" s="22">
        <v>0</v>
      </c>
      <c r="BA5" s="22">
        <v>284</v>
      </c>
      <c r="BB5" s="22">
        <v>115</v>
      </c>
      <c r="BC5" s="22">
        <v>169</v>
      </c>
      <c r="BD5" s="57">
        <v>35.25</v>
      </c>
      <c r="BE5" s="564">
        <v>8</v>
      </c>
      <c r="BF5" s="124">
        <v>12</v>
      </c>
      <c r="BG5" s="124">
        <v>38</v>
      </c>
      <c r="BH5" s="124">
        <v>83</v>
      </c>
      <c r="BI5" s="124">
        <v>87</v>
      </c>
      <c r="BJ5" s="124">
        <v>53</v>
      </c>
      <c r="BK5" s="565">
        <v>3</v>
      </c>
      <c r="BL5" s="564"/>
      <c r="BM5" s="124"/>
      <c r="BN5" s="124"/>
      <c r="BO5" s="124"/>
      <c r="BP5" s="124"/>
      <c r="BQ5" s="124"/>
      <c r="BR5" s="565"/>
      <c r="BS5" s="564"/>
      <c r="BT5" s="124"/>
      <c r="BU5" s="124"/>
      <c r="BV5" s="124"/>
      <c r="BW5" s="124"/>
      <c r="BX5" s="124"/>
      <c r="BY5" s="565"/>
      <c r="BZ5" s="22"/>
      <c r="CA5" s="22">
        <v>0</v>
      </c>
      <c r="CB5" s="22">
        <v>284</v>
      </c>
      <c r="CC5" s="22">
        <v>115</v>
      </c>
      <c r="CD5" s="22">
        <v>169</v>
      </c>
      <c r="CE5" s="57">
        <v>35.25</v>
      </c>
      <c r="CF5" s="564"/>
      <c r="CG5" s="124"/>
      <c r="CH5" s="124"/>
      <c r="CI5" s="124"/>
      <c r="CJ5" s="124"/>
      <c r="CK5" s="124"/>
      <c r="CL5" s="565"/>
      <c r="CM5" s="564"/>
      <c r="CN5" s="124"/>
      <c r="CO5" s="124"/>
      <c r="CP5" s="124"/>
      <c r="CQ5" s="124"/>
      <c r="CR5" s="124"/>
      <c r="CS5" s="565"/>
      <c r="CT5" s="564"/>
      <c r="CU5" s="124"/>
      <c r="CV5" s="124"/>
      <c r="CW5" s="124"/>
      <c r="CX5" s="124"/>
      <c r="CY5" s="124"/>
      <c r="CZ5" s="565"/>
      <c r="DA5" s="44">
        <f t="shared" si="0"/>
        <v>222</v>
      </c>
      <c r="DB5" s="44">
        <f t="shared" si="1"/>
        <v>1379</v>
      </c>
      <c r="DC5" s="63">
        <f t="shared" si="2"/>
        <v>83.997901364113332</v>
      </c>
      <c r="DD5" s="63">
        <f t="shared" si="3"/>
        <v>0</v>
      </c>
      <c r="DE5" s="63">
        <f t="shared" si="4"/>
        <v>3.4579602026154226</v>
      </c>
      <c r="DF5" s="11"/>
      <c r="DG5" s="44" t="e">
        <f>#REF!*100/G5</f>
        <v>#REF!</v>
      </c>
      <c r="DH5" s="564"/>
      <c r="DI5" s="124"/>
      <c r="DJ5" s="124"/>
      <c r="DK5" s="124"/>
      <c r="DL5" s="124"/>
      <c r="DM5" s="124"/>
      <c r="DN5" s="565"/>
      <c r="DO5" s="564"/>
      <c r="DP5" s="124"/>
      <c r="DQ5" s="124"/>
      <c r="DR5" s="124"/>
      <c r="DS5" s="124"/>
      <c r="DT5" s="124"/>
      <c r="DU5" s="565"/>
      <c r="DV5" s="564"/>
      <c r="DW5" s="124"/>
      <c r="DX5" s="124"/>
      <c r="DY5" s="124"/>
      <c r="DZ5" s="124"/>
      <c r="EA5" s="124"/>
      <c r="EB5" s="565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</row>
    <row r="6" spans="1:180" s="1" customFormat="1" ht="13.5" x14ac:dyDescent="0.3">
      <c r="A6" s="11"/>
      <c r="B6" s="3">
        <v>3</v>
      </c>
      <c r="C6" s="1" t="s">
        <v>3</v>
      </c>
      <c r="D6" s="22">
        <v>0</v>
      </c>
      <c r="E6" s="22">
        <v>0</v>
      </c>
      <c r="F6" s="22">
        <v>596389</v>
      </c>
      <c r="G6" s="22">
        <v>1960</v>
      </c>
      <c r="H6" s="22">
        <v>12</v>
      </c>
      <c r="I6" s="22">
        <v>1648</v>
      </c>
      <c r="J6" s="22">
        <v>9</v>
      </c>
      <c r="K6" s="22">
        <v>827</v>
      </c>
      <c r="L6" s="23">
        <f t="shared" si="5"/>
        <v>836</v>
      </c>
      <c r="M6" s="22">
        <v>3</v>
      </c>
      <c r="N6" s="22">
        <v>821</v>
      </c>
      <c r="O6" s="23">
        <f t="shared" si="6"/>
        <v>824</v>
      </c>
      <c r="P6" s="22">
        <v>12</v>
      </c>
      <c r="Q6" s="22">
        <v>231</v>
      </c>
      <c r="R6" s="22">
        <v>39</v>
      </c>
      <c r="S6" s="22">
        <v>460</v>
      </c>
      <c r="T6" s="22">
        <v>11</v>
      </c>
      <c r="U6" s="22">
        <v>763</v>
      </c>
      <c r="V6" s="22">
        <v>0</v>
      </c>
      <c r="W6" s="22">
        <v>144</v>
      </c>
      <c r="X6" s="24">
        <f t="shared" si="7"/>
        <v>678</v>
      </c>
      <c r="Y6" s="22">
        <v>19</v>
      </c>
      <c r="Z6" s="22">
        <v>659</v>
      </c>
      <c r="AA6" s="22">
        <v>272</v>
      </c>
      <c r="AB6" s="22">
        <v>406</v>
      </c>
      <c r="AC6" s="57" t="s">
        <v>106</v>
      </c>
      <c r="AD6" s="564">
        <v>52</v>
      </c>
      <c r="AE6" s="124">
        <v>58</v>
      </c>
      <c r="AF6" s="124">
        <v>144</v>
      </c>
      <c r="AG6" s="124">
        <v>189</v>
      </c>
      <c r="AH6" s="124">
        <v>146</v>
      </c>
      <c r="AI6" s="124">
        <v>80</v>
      </c>
      <c r="AJ6" s="565">
        <v>9</v>
      </c>
      <c r="AK6" s="124"/>
      <c r="AL6" s="124"/>
      <c r="AM6" s="124"/>
      <c r="AN6" s="124"/>
      <c r="AO6" s="124"/>
      <c r="AP6" s="124"/>
      <c r="AQ6" s="565"/>
      <c r="AR6" s="564"/>
      <c r="AS6" s="124"/>
      <c r="AT6" s="124"/>
      <c r="AU6" s="124"/>
      <c r="AV6" s="124"/>
      <c r="AW6" s="124"/>
      <c r="AX6" s="565"/>
      <c r="AY6" s="24">
        <f t="shared" si="8"/>
        <v>212</v>
      </c>
      <c r="AZ6" s="22">
        <v>3</v>
      </c>
      <c r="BA6" s="22">
        <v>209</v>
      </c>
      <c r="BB6" s="22">
        <v>77</v>
      </c>
      <c r="BC6" s="22">
        <v>135</v>
      </c>
      <c r="BD6" s="57">
        <v>37.130000000000003</v>
      </c>
      <c r="BE6" s="564">
        <v>9</v>
      </c>
      <c r="BF6" s="124">
        <v>8</v>
      </c>
      <c r="BG6" s="124">
        <v>31</v>
      </c>
      <c r="BH6" s="124">
        <v>65</v>
      </c>
      <c r="BI6" s="124">
        <v>60</v>
      </c>
      <c r="BJ6" s="124">
        <v>37</v>
      </c>
      <c r="BK6" s="565">
        <v>2</v>
      </c>
      <c r="BL6" s="564"/>
      <c r="BM6" s="124"/>
      <c r="BN6" s="124"/>
      <c r="BO6" s="124"/>
      <c r="BP6" s="124"/>
      <c r="BQ6" s="124"/>
      <c r="BR6" s="565"/>
      <c r="BS6" s="564"/>
      <c r="BT6" s="124"/>
      <c r="BU6" s="124"/>
      <c r="BV6" s="124"/>
      <c r="BW6" s="124"/>
      <c r="BX6" s="124"/>
      <c r="BY6" s="565"/>
      <c r="BZ6" s="22"/>
      <c r="CA6" s="22">
        <v>3</v>
      </c>
      <c r="CB6" s="22">
        <v>209</v>
      </c>
      <c r="CC6" s="22">
        <v>77</v>
      </c>
      <c r="CD6" s="22">
        <v>135</v>
      </c>
      <c r="CE6" s="57">
        <v>37.130000000000003</v>
      </c>
      <c r="CF6" s="564"/>
      <c r="CG6" s="124"/>
      <c r="CH6" s="124"/>
      <c r="CI6" s="124"/>
      <c r="CJ6" s="124"/>
      <c r="CK6" s="124"/>
      <c r="CL6" s="565"/>
      <c r="CM6" s="564"/>
      <c r="CN6" s="124"/>
      <c r="CO6" s="124"/>
      <c r="CP6" s="124"/>
      <c r="CQ6" s="124"/>
      <c r="CR6" s="124"/>
      <c r="CS6" s="565"/>
      <c r="CT6" s="564"/>
      <c r="CU6" s="124"/>
      <c r="CV6" s="124"/>
      <c r="CW6" s="124"/>
      <c r="CX6" s="124"/>
      <c r="CY6" s="124"/>
      <c r="CZ6" s="565"/>
      <c r="DA6" s="44">
        <f t="shared" si="0"/>
        <v>243</v>
      </c>
      <c r="DB6" s="44">
        <f t="shared" si="1"/>
        <v>1417</v>
      </c>
      <c r="DC6" s="63">
        <f t="shared" si="2"/>
        <v>84.08163265306122</v>
      </c>
      <c r="DD6" s="63">
        <f t="shared" si="3"/>
        <v>0.61224489795918369</v>
      </c>
      <c r="DE6" s="63">
        <f t="shared" si="4"/>
        <v>3.2864455917194983</v>
      </c>
      <c r="DF6" s="11"/>
      <c r="DG6" s="44" t="e">
        <f>#REF!*100/G6</f>
        <v>#REF!</v>
      </c>
      <c r="DH6" s="564"/>
      <c r="DI6" s="124"/>
      <c r="DJ6" s="124"/>
      <c r="DK6" s="124"/>
      <c r="DL6" s="124"/>
      <c r="DM6" s="124"/>
      <c r="DN6" s="565"/>
      <c r="DO6" s="564"/>
      <c r="DP6" s="124"/>
      <c r="DQ6" s="124"/>
      <c r="DR6" s="124"/>
      <c r="DS6" s="124"/>
      <c r="DT6" s="124"/>
      <c r="DU6" s="565"/>
      <c r="DV6" s="564"/>
      <c r="DW6" s="124"/>
      <c r="DX6" s="124"/>
      <c r="DY6" s="124"/>
      <c r="DZ6" s="124"/>
      <c r="EA6" s="124"/>
      <c r="EB6" s="565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</row>
    <row r="7" spans="1:180" s="1" customFormat="1" ht="13.5" x14ac:dyDescent="0.3">
      <c r="A7" s="11"/>
      <c r="B7" s="3">
        <v>4</v>
      </c>
      <c r="C7" s="1" t="s">
        <v>4</v>
      </c>
      <c r="D7" s="22">
        <v>0</v>
      </c>
      <c r="E7" s="22">
        <v>0</v>
      </c>
      <c r="F7" s="22">
        <v>609271</v>
      </c>
      <c r="G7" s="22">
        <v>1762</v>
      </c>
      <c r="H7" s="22">
        <v>60</v>
      </c>
      <c r="I7" s="22">
        <v>1702</v>
      </c>
      <c r="J7" s="22">
        <v>43</v>
      </c>
      <c r="K7" s="22">
        <v>863</v>
      </c>
      <c r="L7" s="23">
        <f t="shared" si="5"/>
        <v>906</v>
      </c>
      <c r="M7" s="22">
        <v>17</v>
      </c>
      <c r="N7" s="22">
        <v>839</v>
      </c>
      <c r="O7" s="23">
        <f t="shared" si="6"/>
        <v>856</v>
      </c>
      <c r="P7" s="22">
        <v>18</v>
      </c>
      <c r="Q7" s="22">
        <v>246</v>
      </c>
      <c r="R7" s="22">
        <v>45</v>
      </c>
      <c r="S7" s="22">
        <v>489</v>
      </c>
      <c r="T7" s="22">
        <v>23</v>
      </c>
      <c r="U7" s="22">
        <v>808</v>
      </c>
      <c r="V7" s="22">
        <v>0</v>
      </c>
      <c r="W7" s="22">
        <v>133</v>
      </c>
      <c r="X7" s="24">
        <f t="shared" si="7"/>
        <v>494</v>
      </c>
      <c r="Y7" s="22">
        <v>19</v>
      </c>
      <c r="Z7" s="22">
        <v>475</v>
      </c>
      <c r="AA7" s="22">
        <v>202</v>
      </c>
      <c r="AB7" s="22">
        <v>292</v>
      </c>
      <c r="AC7" s="57" t="s">
        <v>43</v>
      </c>
      <c r="AD7" s="564">
        <v>51</v>
      </c>
      <c r="AE7" s="124">
        <v>33</v>
      </c>
      <c r="AF7" s="124">
        <v>108</v>
      </c>
      <c r="AG7" s="124">
        <v>150</v>
      </c>
      <c r="AH7" s="124">
        <v>117</v>
      </c>
      <c r="AI7" s="124">
        <v>30</v>
      </c>
      <c r="AJ7" s="565">
        <v>5</v>
      </c>
      <c r="AK7" s="124"/>
      <c r="AL7" s="124"/>
      <c r="AM7" s="124"/>
      <c r="AN7" s="124"/>
      <c r="AO7" s="124"/>
      <c r="AP7" s="124"/>
      <c r="AQ7" s="565"/>
      <c r="AR7" s="564"/>
      <c r="AS7" s="124"/>
      <c r="AT7" s="124"/>
      <c r="AU7" s="124"/>
      <c r="AV7" s="124"/>
      <c r="AW7" s="124"/>
      <c r="AX7" s="565"/>
      <c r="AY7" s="24">
        <f t="shared" si="8"/>
        <v>253</v>
      </c>
      <c r="AZ7" s="22">
        <v>2</v>
      </c>
      <c r="BA7" s="22">
        <v>251</v>
      </c>
      <c r="BB7" s="22">
        <v>89</v>
      </c>
      <c r="BC7" s="22">
        <v>164</v>
      </c>
      <c r="BD7" s="57">
        <v>34.93</v>
      </c>
      <c r="BE7" s="564">
        <v>16</v>
      </c>
      <c r="BF7" s="124">
        <v>14</v>
      </c>
      <c r="BG7" s="124">
        <v>47</v>
      </c>
      <c r="BH7" s="124">
        <v>76</v>
      </c>
      <c r="BI7" s="124">
        <v>76</v>
      </c>
      <c r="BJ7" s="124">
        <v>21</v>
      </c>
      <c r="BK7" s="565">
        <v>3</v>
      </c>
      <c r="BL7" s="564"/>
      <c r="BM7" s="124"/>
      <c r="BN7" s="124"/>
      <c r="BO7" s="124"/>
      <c r="BP7" s="124"/>
      <c r="BQ7" s="124"/>
      <c r="BR7" s="565"/>
      <c r="BS7" s="564"/>
      <c r="BT7" s="124"/>
      <c r="BU7" s="124"/>
      <c r="BV7" s="124"/>
      <c r="BW7" s="124"/>
      <c r="BX7" s="124"/>
      <c r="BY7" s="565"/>
      <c r="BZ7" s="22"/>
      <c r="CA7" s="22">
        <v>2</v>
      </c>
      <c r="CB7" s="22">
        <v>251</v>
      </c>
      <c r="CC7" s="22">
        <v>89</v>
      </c>
      <c r="CD7" s="22">
        <v>164</v>
      </c>
      <c r="CE7" s="57">
        <v>34.93</v>
      </c>
      <c r="CF7" s="564"/>
      <c r="CG7" s="124"/>
      <c r="CH7" s="124"/>
      <c r="CI7" s="124"/>
      <c r="CJ7" s="124"/>
      <c r="CK7" s="124"/>
      <c r="CL7" s="565"/>
      <c r="CM7" s="564"/>
      <c r="CN7" s="124"/>
      <c r="CO7" s="124"/>
      <c r="CP7" s="124"/>
      <c r="CQ7" s="124"/>
      <c r="CR7" s="124"/>
      <c r="CS7" s="565"/>
      <c r="CT7" s="564"/>
      <c r="CU7" s="124"/>
      <c r="CV7" s="124"/>
      <c r="CW7" s="124"/>
      <c r="CX7" s="124"/>
      <c r="CY7" s="124"/>
      <c r="CZ7" s="565"/>
      <c r="DA7" s="44">
        <f t="shared" si="0"/>
        <v>264</v>
      </c>
      <c r="DB7" s="44">
        <f t="shared" si="1"/>
        <v>1498</v>
      </c>
      <c r="DC7" s="63">
        <f t="shared" si="2"/>
        <v>96.594778660612945</v>
      </c>
      <c r="DD7" s="63">
        <f t="shared" si="3"/>
        <v>3.4052213393870603</v>
      </c>
      <c r="DE7" s="63">
        <f t="shared" si="4"/>
        <v>2.8919807442008563</v>
      </c>
      <c r="DF7" s="11"/>
      <c r="DG7" s="44" t="e">
        <f>#REF!*100/G7</f>
        <v>#REF!</v>
      </c>
      <c r="DH7" s="564"/>
      <c r="DI7" s="124"/>
      <c r="DJ7" s="124"/>
      <c r="DK7" s="124"/>
      <c r="DL7" s="124"/>
      <c r="DM7" s="124"/>
      <c r="DN7" s="565"/>
      <c r="DO7" s="564"/>
      <c r="DP7" s="124"/>
      <c r="DQ7" s="124"/>
      <c r="DR7" s="124"/>
      <c r="DS7" s="124"/>
      <c r="DT7" s="124"/>
      <c r="DU7" s="565"/>
      <c r="DV7" s="564"/>
      <c r="DW7" s="124"/>
      <c r="DX7" s="124"/>
      <c r="DY7" s="124"/>
      <c r="DZ7" s="124"/>
      <c r="EA7" s="124"/>
      <c r="EB7" s="565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</row>
    <row r="8" spans="1:180" s="1" customFormat="1" ht="13.5" x14ac:dyDescent="0.3">
      <c r="A8" s="11"/>
      <c r="B8" s="3">
        <v>5</v>
      </c>
      <c r="C8" s="1" t="s">
        <v>5</v>
      </c>
      <c r="D8" s="22">
        <v>0</v>
      </c>
      <c r="E8" s="22">
        <v>0</v>
      </c>
      <c r="F8" s="22">
        <v>508295</v>
      </c>
      <c r="G8" s="22">
        <v>1921</v>
      </c>
      <c r="H8" s="22">
        <v>95</v>
      </c>
      <c r="I8" s="22">
        <v>1526</v>
      </c>
      <c r="J8" s="22">
        <v>60</v>
      </c>
      <c r="K8" s="22">
        <v>801</v>
      </c>
      <c r="L8" s="23">
        <f t="shared" si="5"/>
        <v>861</v>
      </c>
      <c r="M8" s="22">
        <v>35</v>
      </c>
      <c r="N8" s="22">
        <v>725</v>
      </c>
      <c r="O8" s="23">
        <f t="shared" si="6"/>
        <v>760</v>
      </c>
      <c r="P8" s="22">
        <v>46</v>
      </c>
      <c r="Q8" s="22">
        <v>207</v>
      </c>
      <c r="R8" s="22">
        <v>100</v>
      </c>
      <c r="S8" s="22">
        <v>398</v>
      </c>
      <c r="T8" s="22">
        <v>26</v>
      </c>
      <c r="U8" s="22">
        <v>714</v>
      </c>
      <c r="V8" s="22">
        <v>1</v>
      </c>
      <c r="W8" s="22">
        <v>129</v>
      </c>
      <c r="X8" s="24">
        <f t="shared" si="7"/>
        <v>435</v>
      </c>
      <c r="Y8" s="22">
        <v>16</v>
      </c>
      <c r="Z8" s="22">
        <v>419</v>
      </c>
      <c r="AA8" s="22">
        <v>152</v>
      </c>
      <c r="AB8" s="22">
        <v>283</v>
      </c>
      <c r="AC8" s="57" t="s">
        <v>44</v>
      </c>
      <c r="AD8" s="564">
        <v>52</v>
      </c>
      <c r="AE8" s="124">
        <v>21</v>
      </c>
      <c r="AF8" s="124">
        <v>85</v>
      </c>
      <c r="AG8" s="124">
        <v>137</v>
      </c>
      <c r="AH8" s="124">
        <v>103</v>
      </c>
      <c r="AI8" s="124">
        <v>33</v>
      </c>
      <c r="AJ8" s="565">
        <v>4</v>
      </c>
      <c r="AK8" s="124"/>
      <c r="AL8" s="124"/>
      <c r="AM8" s="124"/>
      <c r="AN8" s="124"/>
      <c r="AO8" s="124"/>
      <c r="AP8" s="124"/>
      <c r="AQ8" s="565"/>
      <c r="AR8" s="564"/>
      <c r="AS8" s="124"/>
      <c r="AT8" s="124"/>
      <c r="AU8" s="124"/>
      <c r="AV8" s="124"/>
      <c r="AW8" s="124"/>
      <c r="AX8" s="565"/>
      <c r="AY8" s="24">
        <f t="shared" si="8"/>
        <v>154</v>
      </c>
      <c r="AZ8" s="22">
        <v>5</v>
      </c>
      <c r="BA8" s="22">
        <v>149</v>
      </c>
      <c r="BB8" s="22">
        <v>55</v>
      </c>
      <c r="BC8" s="22">
        <v>99</v>
      </c>
      <c r="BD8" s="57">
        <v>35.619999999999997</v>
      </c>
      <c r="BE8" s="564">
        <v>7</v>
      </c>
      <c r="BF8" s="124">
        <v>7</v>
      </c>
      <c r="BG8" s="124">
        <v>30</v>
      </c>
      <c r="BH8" s="124">
        <v>50</v>
      </c>
      <c r="BI8" s="124">
        <v>46</v>
      </c>
      <c r="BJ8" s="124">
        <v>12</v>
      </c>
      <c r="BK8" s="565">
        <v>2</v>
      </c>
      <c r="BL8" s="564"/>
      <c r="BM8" s="124"/>
      <c r="BN8" s="124"/>
      <c r="BO8" s="124"/>
      <c r="BP8" s="124"/>
      <c r="BQ8" s="124"/>
      <c r="BR8" s="565"/>
      <c r="BS8" s="564"/>
      <c r="BT8" s="124"/>
      <c r="BU8" s="124"/>
      <c r="BV8" s="124"/>
      <c r="BW8" s="124"/>
      <c r="BX8" s="124"/>
      <c r="BY8" s="565"/>
      <c r="BZ8" s="22"/>
      <c r="CA8" s="22">
        <v>5</v>
      </c>
      <c r="CB8" s="22">
        <v>149</v>
      </c>
      <c r="CC8" s="22">
        <v>55</v>
      </c>
      <c r="CD8" s="22">
        <v>99</v>
      </c>
      <c r="CE8" s="57">
        <v>35.619999999999997</v>
      </c>
      <c r="CF8" s="564"/>
      <c r="CG8" s="124"/>
      <c r="CH8" s="124"/>
      <c r="CI8" s="124"/>
      <c r="CJ8" s="124"/>
      <c r="CK8" s="124"/>
      <c r="CL8" s="565"/>
      <c r="CM8" s="564"/>
      <c r="CN8" s="124"/>
      <c r="CO8" s="124"/>
      <c r="CP8" s="124"/>
      <c r="CQ8" s="124"/>
      <c r="CR8" s="124"/>
      <c r="CS8" s="565"/>
      <c r="CT8" s="564"/>
      <c r="CU8" s="124"/>
      <c r="CV8" s="124"/>
      <c r="CW8" s="124"/>
      <c r="CX8" s="124"/>
      <c r="CY8" s="124"/>
      <c r="CZ8" s="565"/>
      <c r="DA8" s="44">
        <f t="shared" si="0"/>
        <v>253</v>
      </c>
      <c r="DB8" s="44">
        <f t="shared" si="1"/>
        <v>1368</v>
      </c>
      <c r="DC8" s="63">
        <f t="shared" si="2"/>
        <v>79.43779281624154</v>
      </c>
      <c r="DD8" s="63">
        <f t="shared" si="3"/>
        <v>4.9453409682457057</v>
      </c>
      <c r="DE8" s="63">
        <f t="shared" si="4"/>
        <v>3.7793013899408807</v>
      </c>
      <c r="DF8" s="11"/>
      <c r="DG8" s="44" t="e">
        <f>#REF!*100/G8</f>
        <v>#REF!</v>
      </c>
      <c r="DH8" s="564"/>
      <c r="DI8" s="124"/>
      <c r="DJ8" s="124"/>
      <c r="DK8" s="124"/>
      <c r="DL8" s="124"/>
      <c r="DM8" s="124"/>
      <c r="DN8" s="565"/>
      <c r="DO8" s="564"/>
      <c r="DP8" s="124"/>
      <c r="DQ8" s="124"/>
      <c r="DR8" s="124"/>
      <c r="DS8" s="124"/>
      <c r="DT8" s="124"/>
      <c r="DU8" s="565"/>
      <c r="DV8" s="564"/>
      <c r="DW8" s="124"/>
      <c r="DX8" s="124"/>
      <c r="DY8" s="124"/>
      <c r="DZ8" s="124"/>
      <c r="EA8" s="124"/>
      <c r="EB8" s="565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</row>
    <row r="9" spans="1:180" s="1" customFormat="1" ht="13.5" x14ac:dyDescent="0.3">
      <c r="A9" s="11"/>
      <c r="B9" s="3">
        <v>6</v>
      </c>
      <c r="C9" s="1" t="s">
        <v>6</v>
      </c>
      <c r="D9" s="22">
        <v>0</v>
      </c>
      <c r="E9" s="22">
        <v>0</v>
      </c>
      <c r="F9" s="22">
        <v>650363</v>
      </c>
      <c r="G9" s="22">
        <v>2251</v>
      </c>
      <c r="H9" s="22">
        <v>194</v>
      </c>
      <c r="I9" s="22">
        <v>1994</v>
      </c>
      <c r="J9" s="22">
        <v>123</v>
      </c>
      <c r="K9" s="22">
        <v>1056</v>
      </c>
      <c r="L9" s="23">
        <f t="shared" si="5"/>
        <v>1179</v>
      </c>
      <c r="M9" s="22">
        <v>64</v>
      </c>
      <c r="N9" s="22">
        <v>838</v>
      </c>
      <c r="O9" s="23">
        <f t="shared" si="6"/>
        <v>902</v>
      </c>
      <c r="P9" s="22">
        <v>32</v>
      </c>
      <c r="Q9" s="22">
        <v>269</v>
      </c>
      <c r="R9" s="22">
        <v>215</v>
      </c>
      <c r="S9" s="22">
        <v>403</v>
      </c>
      <c r="T9" s="22">
        <v>90</v>
      </c>
      <c r="U9" s="22">
        <v>871</v>
      </c>
      <c r="V9" s="22">
        <v>0</v>
      </c>
      <c r="W9" s="22">
        <v>201</v>
      </c>
      <c r="X9" s="24">
        <f t="shared" si="7"/>
        <v>651</v>
      </c>
      <c r="Y9" s="22">
        <v>21</v>
      </c>
      <c r="Z9" s="22">
        <v>630</v>
      </c>
      <c r="AA9" s="22">
        <v>261</v>
      </c>
      <c r="AB9" s="22">
        <v>390</v>
      </c>
      <c r="AC9" s="57" t="s">
        <v>45</v>
      </c>
      <c r="AD9" s="564">
        <v>67</v>
      </c>
      <c r="AE9" s="124">
        <v>42</v>
      </c>
      <c r="AF9" s="124">
        <v>154</v>
      </c>
      <c r="AG9" s="124">
        <v>159</v>
      </c>
      <c r="AH9" s="124">
        <v>158</v>
      </c>
      <c r="AI9" s="124">
        <v>61</v>
      </c>
      <c r="AJ9" s="565">
        <v>10</v>
      </c>
      <c r="AK9" s="124"/>
      <c r="AL9" s="124"/>
      <c r="AM9" s="124"/>
      <c r="AN9" s="124"/>
      <c r="AO9" s="124"/>
      <c r="AP9" s="124"/>
      <c r="AQ9" s="565"/>
      <c r="AR9" s="564"/>
      <c r="AS9" s="124"/>
      <c r="AT9" s="124"/>
      <c r="AU9" s="124"/>
      <c r="AV9" s="124"/>
      <c r="AW9" s="124"/>
      <c r="AX9" s="565"/>
      <c r="AY9" s="24">
        <f t="shared" si="8"/>
        <v>249</v>
      </c>
      <c r="AZ9" s="22">
        <v>9</v>
      </c>
      <c r="BA9" s="22">
        <v>240</v>
      </c>
      <c r="BB9" s="22">
        <v>85</v>
      </c>
      <c r="BC9" s="22">
        <v>164</v>
      </c>
      <c r="BD9" s="57">
        <v>35.71</v>
      </c>
      <c r="BE9" s="564">
        <v>8</v>
      </c>
      <c r="BF9" s="124">
        <v>13</v>
      </c>
      <c r="BG9" s="124">
        <v>58</v>
      </c>
      <c r="BH9" s="124">
        <v>67</v>
      </c>
      <c r="BI9" s="124">
        <v>76</v>
      </c>
      <c r="BJ9" s="124">
        <v>25</v>
      </c>
      <c r="BK9" s="565">
        <v>2</v>
      </c>
      <c r="BL9" s="564"/>
      <c r="BM9" s="124"/>
      <c r="BN9" s="124"/>
      <c r="BO9" s="124"/>
      <c r="BP9" s="124"/>
      <c r="BQ9" s="124"/>
      <c r="BR9" s="565"/>
      <c r="BS9" s="564"/>
      <c r="BT9" s="124"/>
      <c r="BU9" s="124"/>
      <c r="BV9" s="124"/>
      <c r="BW9" s="124"/>
      <c r="BX9" s="124"/>
      <c r="BY9" s="565"/>
      <c r="BZ9" s="22"/>
      <c r="CA9" s="22">
        <v>9</v>
      </c>
      <c r="CB9" s="22">
        <v>240</v>
      </c>
      <c r="CC9" s="22">
        <v>85</v>
      </c>
      <c r="CD9" s="22">
        <v>164</v>
      </c>
      <c r="CE9" s="57">
        <v>35.71</v>
      </c>
      <c r="CF9" s="564"/>
      <c r="CG9" s="124"/>
      <c r="CH9" s="124"/>
      <c r="CI9" s="124"/>
      <c r="CJ9" s="124"/>
      <c r="CK9" s="124"/>
      <c r="CL9" s="565"/>
      <c r="CM9" s="564"/>
      <c r="CN9" s="124"/>
      <c r="CO9" s="124"/>
      <c r="CP9" s="124"/>
      <c r="CQ9" s="124"/>
      <c r="CR9" s="124"/>
      <c r="CS9" s="565"/>
      <c r="CT9" s="564"/>
      <c r="CU9" s="124"/>
      <c r="CV9" s="124"/>
      <c r="CW9" s="124"/>
      <c r="CX9" s="124"/>
      <c r="CY9" s="124"/>
      <c r="CZ9" s="565"/>
      <c r="DA9" s="44">
        <f t="shared" si="0"/>
        <v>301</v>
      </c>
      <c r="DB9" s="44">
        <f t="shared" si="1"/>
        <v>1780</v>
      </c>
      <c r="DC9" s="63">
        <f t="shared" si="2"/>
        <v>88.582852065748554</v>
      </c>
      <c r="DD9" s="63">
        <f t="shared" si="3"/>
        <v>8.6183918258551753</v>
      </c>
      <c r="DE9" s="63">
        <f t="shared" si="4"/>
        <v>3.4611440072697861</v>
      </c>
      <c r="DF9" s="11"/>
      <c r="DG9" s="44" t="e">
        <f>#REF!*100/G9</f>
        <v>#REF!</v>
      </c>
      <c r="DH9" s="564"/>
      <c r="DI9" s="124"/>
      <c r="DJ9" s="124"/>
      <c r="DK9" s="124"/>
      <c r="DL9" s="124"/>
      <c r="DM9" s="124"/>
      <c r="DN9" s="565"/>
      <c r="DO9" s="564"/>
      <c r="DP9" s="124"/>
      <c r="DQ9" s="124"/>
      <c r="DR9" s="124"/>
      <c r="DS9" s="124"/>
      <c r="DT9" s="124"/>
      <c r="DU9" s="565"/>
      <c r="DV9" s="564"/>
      <c r="DW9" s="124"/>
      <c r="DX9" s="124"/>
      <c r="DY9" s="124"/>
      <c r="DZ9" s="124"/>
      <c r="EA9" s="124"/>
      <c r="EB9" s="565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</row>
    <row r="10" spans="1:180" s="1" customFormat="1" ht="13.5" x14ac:dyDescent="0.3">
      <c r="A10" s="11"/>
      <c r="B10" s="3">
        <v>7</v>
      </c>
      <c r="C10" s="1" t="s">
        <v>7</v>
      </c>
      <c r="D10" s="22">
        <v>0</v>
      </c>
      <c r="E10" s="22">
        <v>0</v>
      </c>
      <c r="F10" s="22">
        <v>771287</v>
      </c>
      <c r="G10" s="22">
        <v>2558</v>
      </c>
      <c r="H10" s="22">
        <v>321</v>
      </c>
      <c r="I10" s="22">
        <v>1850</v>
      </c>
      <c r="J10" s="22">
        <v>194</v>
      </c>
      <c r="K10" s="22">
        <v>915</v>
      </c>
      <c r="L10" s="23">
        <f t="shared" si="5"/>
        <v>1109</v>
      </c>
      <c r="M10" s="22">
        <v>80</v>
      </c>
      <c r="N10" s="22">
        <v>810</v>
      </c>
      <c r="O10" s="23">
        <f t="shared" si="6"/>
        <v>890</v>
      </c>
      <c r="P10" s="22">
        <v>43</v>
      </c>
      <c r="Q10" s="22">
        <v>276</v>
      </c>
      <c r="R10" s="22">
        <v>281</v>
      </c>
      <c r="S10" s="22">
        <v>371</v>
      </c>
      <c r="T10" s="22">
        <v>96</v>
      </c>
      <c r="U10" s="22">
        <v>764</v>
      </c>
      <c r="V10" s="22">
        <v>1</v>
      </c>
      <c r="W10" s="22">
        <v>167</v>
      </c>
      <c r="X10" s="24">
        <f t="shared" si="7"/>
        <v>814</v>
      </c>
      <c r="Y10" s="22">
        <v>24</v>
      </c>
      <c r="Z10" s="22">
        <v>790</v>
      </c>
      <c r="AA10" s="22">
        <v>307</v>
      </c>
      <c r="AB10" s="22">
        <v>507</v>
      </c>
      <c r="AC10" s="57" t="s">
        <v>46</v>
      </c>
      <c r="AD10" s="564">
        <v>79</v>
      </c>
      <c r="AE10" s="124">
        <v>45</v>
      </c>
      <c r="AF10" s="124">
        <v>184</v>
      </c>
      <c r="AG10" s="124">
        <v>214</v>
      </c>
      <c r="AH10" s="124">
        <v>195</v>
      </c>
      <c r="AI10" s="124">
        <v>78</v>
      </c>
      <c r="AJ10" s="565">
        <v>19</v>
      </c>
      <c r="AK10" s="124"/>
      <c r="AL10" s="124"/>
      <c r="AM10" s="124"/>
      <c r="AN10" s="124"/>
      <c r="AO10" s="124"/>
      <c r="AP10" s="124"/>
      <c r="AQ10" s="565"/>
      <c r="AR10" s="564"/>
      <c r="AS10" s="124"/>
      <c r="AT10" s="124"/>
      <c r="AU10" s="124"/>
      <c r="AV10" s="124"/>
      <c r="AW10" s="124"/>
      <c r="AX10" s="565"/>
      <c r="AY10" s="24">
        <f t="shared" si="8"/>
        <v>388</v>
      </c>
      <c r="AZ10" s="22">
        <v>8</v>
      </c>
      <c r="BA10" s="22">
        <v>380</v>
      </c>
      <c r="BB10" s="22">
        <v>137</v>
      </c>
      <c r="BC10" s="22">
        <v>251</v>
      </c>
      <c r="BD10" s="57">
        <v>36.78</v>
      </c>
      <c r="BE10" s="564">
        <v>12</v>
      </c>
      <c r="BF10" s="124">
        <v>8</v>
      </c>
      <c r="BG10" s="124">
        <v>87</v>
      </c>
      <c r="BH10" s="124">
        <v>120</v>
      </c>
      <c r="BI10" s="124">
        <v>111</v>
      </c>
      <c r="BJ10" s="124">
        <v>45</v>
      </c>
      <c r="BK10" s="565">
        <v>5</v>
      </c>
      <c r="BL10" s="564"/>
      <c r="BM10" s="124"/>
      <c r="BN10" s="124"/>
      <c r="BO10" s="124"/>
      <c r="BP10" s="124"/>
      <c r="BQ10" s="124"/>
      <c r="BR10" s="565"/>
      <c r="BS10" s="564"/>
      <c r="BT10" s="124"/>
      <c r="BU10" s="124"/>
      <c r="BV10" s="124"/>
      <c r="BW10" s="124"/>
      <c r="BX10" s="124"/>
      <c r="BY10" s="565"/>
      <c r="BZ10" s="22"/>
      <c r="CA10" s="22">
        <v>8</v>
      </c>
      <c r="CB10" s="22">
        <v>380</v>
      </c>
      <c r="CC10" s="22">
        <v>137</v>
      </c>
      <c r="CD10" s="22">
        <v>251</v>
      </c>
      <c r="CE10" s="57">
        <v>36.78</v>
      </c>
      <c r="CF10" s="564"/>
      <c r="CG10" s="124"/>
      <c r="CH10" s="124"/>
      <c r="CI10" s="124"/>
      <c r="CJ10" s="124"/>
      <c r="CK10" s="124"/>
      <c r="CL10" s="565"/>
      <c r="CM10" s="564"/>
      <c r="CN10" s="124"/>
      <c r="CO10" s="124"/>
      <c r="CP10" s="124"/>
      <c r="CQ10" s="124"/>
      <c r="CR10" s="124"/>
      <c r="CS10" s="565"/>
      <c r="CT10" s="564"/>
      <c r="CU10" s="124"/>
      <c r="CV10" s="124"/>
      <c r="CW10" s="124"/>
      <c r="CX10" s="124"/>
      <c r="CY10" s="124"/>
      <c r="CZ10" s="565"/>
      <c r="DA10" s="44">
        <f t="shared" si="0"/>
        <v>319</v>
      </c>
      <c r="DB10" s="44">
        <f t="shared" si="1"/>
        <v>1680</v>
      </c>
      <c r="DC10" s="63">
        <f t="shared" si="2"/>
        <v>72.322126661454263</v>
      </c>
      <c r="DD10" s="63">
        <f t="shared" si="3"/>
        <v>12.548866301798279</v>
      </c>
      <c r="DE10" s="63">
        <f t="shared" si="4"/>
        <v>3.3165345714370913</v>
      </c>
      <c r="DF10" s="11"/>
      <c r="DG10" s="44" t="e">
        <f>#REF!*100/G10</f>
        <v>#REF!</v>
      </c>
      <c r="DH10" s="564"/>
      <c r="DI10" s="124"/>
      <c r="DJ10" s="124"/>
      <c r="DK10" s="124"/>
      <c r="DL10" s="124"/>
      <c r="DM10" s="124"/>
      <c r="DN10" s="565"/>
      <c r="DO10" s="564"/>
      <c r="DP10" s="124"/>
      <c r="DQ10" s="124"/>
      <c r="DR10" s="124"/>
      <c r="DS10" s="124"/>
      <c r="DT10" s="124"/>
      <c r="DU10" s="565"/>
      <c r="DV10" s="564"/>
      <c r="DW10" s="124"/>
      <c r="DX10" s="124"/>
      <c r="DY10" s="124"/>
      <c r="DZ10" s="124"/>
      <c r="EA10" s="124"/>
      <c r="EB10" s="565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</row>
    <row r="11" spans="1:180" s="1" customFormat="1" ht="13.5" x14ac:dyDescent="0.3">
      <c r="A11" s="11"/>
      <c r="B11" s="3">
        <v>8</v>
      </c>
      <c r="C11" s="1" t="s">
        <v>8</v>
      </c>
      <c r="D11" s="22">
        <v>0</v>
      </c>
      <c r="E11" s="22">
        <v>0</v>
      </c>
      <c r="F11" s="22">
        <v>864188</v>
      </c>
      <c r="G11" s="22">
        <v>3045</v>
      </c>
      <c r="H11" s="22">
        <v>460</v>
      </c>
      <c r="I11" s="22">
        <f>1650+469</f>
        <v>2119</v>
      </c>
      <c r="J11" s="22">
        <v>326</v>
      </c>
      <c r="K11" s="22">
        <v>1073</v>
      </c>
      <c r="L11" s="23">
        <f t="shared" si="5"/>
        <v>1399</v>
      </c>
      <c r="M11" s="22">
        <v>134</v>
      </c>
      <c r="N11" s="22">
        <v>1046</v>
      </c>
      <c r="O11" s="23">
        <f t="shared" si="6"/>
        <v>1180</v>
      </c>
      <c r="P11" s="22">
        <v>65</v>
      </c>
      <c r="Q11" s="22">
        <v>303</v>
      </c>
      <c r="R11" s="22">
        <v>305</v>
      </c>
      <c r="S11" s="22">
        <v>647</v>
      </c>
      <c r="T11" s="22">
        <v>83</v>
      </c>
      <c r="U11" s="22">
        <v>998</v>
      </c>
      <c r="V11" s="22">
        <v>3</v>
      </c>
      <c r="W11" s="22">
        <v>175</v>
      </c>
      <c r="X11" s="24">
        <f t="shared" si="7"/>
        <v>783</v>
      </c>
      <c r="Y11" s="22">
        <v>37</v>
      </c>
      <c r="Z11" s="22">
        <v>746</v>
      </c>
      <c r="AA11" s="22">
        <v>308</v>
      </c>
      <c r="AB11" s="22">
        <v>475</v>
      </c>
      <c r="AC11" s="57" t="s">
        <v>47</v>
      </c>
      <c r="AD11" s="564">
        <v>50</v>
      </c>
      <c r="AE11" s="124">
        <v>32</v>
      </c>
      <c r="AF11" s="124">
        <v>217</v>
      </c>
      <c r="AG11" s="124">
        <v>205</v>
      </c>
      <c r="AH11" s="124">
        <v>204</v>
      </c>
      <c r="AI11" s="124">
        <v>62</v>
      </c>
      <c r="AJ11" s="565">
        <v>13</v>
      </c>
      <c r="AK11" s="124"/>
      <c r="AL11" s="124"/>
      <c r="AM11" s="124"/>
      <c r="AN11" s="124"/>
      <c r="AO11" s="124"/>
      <c r="AP11" s="124"/>
      <c r="AQ11" s="565"/>
      <c r="AR11" s="564"/>
      <c r="AS11" s="124"/>
      <c r="AT11" s="124"/>
      <c r="AU11" s="124"/>
      <c r="AV11" s="124"/>
      <c r="AW11" s="124"/>
      <c r="AX11" s="565"/>
      <c r="AY11" s="24">
        <f t="shared" si="8"/>
        <v>298</v>
      </c>
      <c r="AZ11" s="22">
        <v>7</v>
      </c>
      <c r="BA11" s="22">
        <v>291</v>
      </c>
      <c r="BB11" s="22">
        <v>113</v>
      </c>
      <c r="BC11" s="22">
        <v>185</v>
      </c>
      <c r="BD11" s="57">
        <v>36.07</v>
      </c>
      <c r="BE11" s="564">
        <v>9</v>
      </c>
      <c r="BF11" s="124">
        <v>7</v>
      </c>
      <c r="BG11" s="124">
        <v>73</v>
      </c>
      <c r="BH11" s="124">
        <v>88</v>
      </c>
      <c r="BI11" s="124">
        <v>93</v>
      </c>
      <c r="BJ11" s="124">
        <v>26</v>
      </c>
      <c r="BK11" s="565">
        <v>2</v>
      </c>
      <c r="BL11" s="564"/>
      <c r="BM11" s="124"/>
      <c r="BN11" s="124"/>
      <c r="BO11" s="124"/>
      <c r="BP11" s="124"/>
      <c r="BQ11" s="124"/>
      <c r="BR11" s="565"/>
      <c r="BS11" s="564"/>
      <c r="BT11" s="124"/>
      <c r="BU11" s="124"/>
      <c r="BV11" s="124"/>
      <c r="BW11" s="124"/>
      <c r="BX11" s="124"/>
      <c r="BY11" s="565"/>
      <c r="BZ11" s="22"/>
      <c r="CA11" s="22">
        <v>7</v>
      </c>
      <c r="CB11" s="22">
        <v>291</v>
      </c>
      <c r="CC11" s="22">
        <v>113</v>
      </c>
      <c r="CD11" s="22">
        <v>185</v>
      </c>
      <c r="CE11" s="57">
        <v>36.07</v>
      </c>
      <c r="CF11" s="564"/>
      <c r="CG11" s="124"/>
      <c r="CH11" s="124"/>
      <c r="CI11" s="124"/>
      <c r="CJ11" s="124"/>
      <c r="CK11" s="124"/>
      <c r="CL11" s="565"/>
      <c r="CM11" s="564"/>
      <c r="CN11" s="124"/>
      <c r="CO11" s="124"/>
      <c r="CP11" s="124"/>
      <c r="CQ11" s="124"/>
      <c r="CR11" s="124"/>
      <c r="CS11" s="565"/>
      <c r="CT11" s="564"/>
      <c r="CU11" s="124"/>
      <c r="CV11" s="124"/>
      <c r="CW11" s="124"/>
      <c r="CX11" s="124"/>
      <c r="CY11" s="124"/>
      <c r="CZ11" s="565"/>
      <c r="DA11" s="44">
        <f t="shared" si="0"/>
        <v>368</v>
      </c>
      <c r="DB11" s="44">
        <f t="shared" si="1"/>
        <v>2211</v>
      </c>
      <c r="DC11" s="63">
        <f t="shared" si="2"/>
        <v>69.589490968801314</v>
      </c>
      <c r="DD11" s="63">
        <f t="shared" si="3"/>
        <v>15.106732348111658</v>
      </c>
      <c r="DE11" s="63">
        <f t="shared" si="4"/>
        <v>3.5235388595999946</v>
      </c>
      <c r="DF11" s="11"/>
      <c r="DG11" s="44" t="e">
        <f>#REF!*100/G11</f>
        <v>#REF!</v>
      </c>
      <c r="DH11" s="564"/>
      <c r="DI11" s="124"/>
      <c r="DJ11" s="124"/>
      <c r="DK11" s="124"/>
      <c r="DL11" s="124"/>
      <c r="DM11" s="124"/>
      <c r="DN11" s="565"/>
      <c r="DO11" s="564"/>
      <c r="DP11" s="124"/>
      <c r="DQ11" s="124"/>
      <c r="DR11" s="124"/>
      <c r="DS11" s="124"/>
      <c r="DT11" s="124"/>
      <c r="DU11" s="565"/>
      <c r="DV11" s="564"/>
      <c r="DW11" s="124"/>
      <c r="DX11" s="124"/>
      <c r="DY11" s="124"/>
      <c r="DZ11" s="124"/>
      <c r="EA11" s="124"/>
      <c r="EB11" s="565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</row>
    <row r="12" spans="1:180" s="1" customFormat="1" ht="13.5" x14ac:dyDescent="0.3">
      <c r="A12" s="11"/>
      <c r="B12" s="3">
        <v>9</v>
      </c>
      <c r="C12" s="1" t="s">
        <v>9</v>
      </c>
      <c r="D12" s="22">
        <v>0</v>
      </c>
      <c r="E12" s="22">
        <v>0</v>
      </c>
      <c r="F12" s="22">
        <v>537652</v>
      </c>
      <c r="G12" s="22">
        <v>2102</v>
      </c>
      <c r="H12" s="22">
        <v>444</v>
      </c>
      <c r="I12" s="22">
        <f>1116+469</f>
        <v>1585</v>
      </c>
      <c r="J12" s="22">
        <v>240</v>
      </c>
      <c r="K12" s="22">
        <v>805</v>
      </c>
      <c r="L12" s="23">
        <f t="shared" si="5"/>
        <v>1045</v>
      </c>
      <c r="M12" s="22">
        <v>63</v>
      </c>
      <c r="N12" s="22">
        <v>780</v>
      </c>
      <c r="O12" s="23">
        <f t="shared" si="6"/>
        <v>843</v>
      </c>
      <c r="P12" s="22">
        <v>55</v>
      </c>
      <c r="Q12" s="22">
        <v>215</v>
      </c>
      <c r="R12" s="22">
        <v>185</v>
      </c>
      <c r="S12" s="22">
        <v>347</v>
      </c>
      <c r="T12" s="22">
        <v>69</v>
      </c>
      <c r="U12" s="22">
        <v>819</v>
      </c>
      <c r="V12" s="22">
        <v>4</v>
      </c>
      <c r="W12" s="22">
        <v>194</v>
      </c>
      <c r="X12" s="24">
        <f t="shared" si="7"/>
        <v>517</v>
      </c>
      <c r="Y12" s="22">
        <v>22</v>
      </c>
      <c r="Z12" s="22">
        <v>495</v>
      </c>
      <c r="AA12" s="22">
        <v>213</v>
      </c>
      <c r="AB12" s="22">
        <v>304</v>
      </c>
      <c r="AC12" s="57" t="s">
        <v>48</v>
      </c>
      <c r="AD12" s="564">
        <v>29</v>
      </c>
      <c r="AE12" s="124">
        <v>15</v>
      </c>
      <c r="AF12" s="124">
        <v>94</v>
      </c>
      <c r="AG12" s="124">
        <v>173</v>
      </c>
      <c r="AH12" s="124">
        <v>133</v>
      </c>
      <c r="AI12" s="124">
        <v>57</v>
      </c>
      <c r="AJ12" s="565">
        <v>16</v>
      </c>
      <c r="AK12" s="124"/>
      <c r="AL12" s="124"/>
      <c r="AM12" s="124"/>
      <c r="AN12" s="124"/>
      <c r="AO12" s="124"/>
      <c r="AP12" s="124"/>
      <c r="AQ12" s="565"/>
      <c r="AR12" s="564"/>
      <c r="AS12" s="124"/>
      <c r="AT12" s="124"/>
      <c r="AU12" s="124"/>
      <c r="AV12" s="124"/>
      <c r="AW12" s="124"/>
      <c r="AX12" s="565"/>
      <c r="AY12" s="24">
        <f t="shared" si="8"/>
        <v>205</v>
      </c>
      <c r="AZ12" s="22">
        <v>3</v>
      </c>
      <c r="BA12" s="22">
        <v>202</v>
      </c>
      <c r="BB12" s="22">
        <v>73</v>
      </c>
      <c r="BC12" s="22">
        <v>132</v>
      </c>
      <c r="BD12" s="57">
        <v>39.03</v>
      </c>
      <c r="BE12" s="564">
        <v>3</v>
      </c>
      <c r="BF12" s="124">
        <v>3</v>
      </c>
      <c r="BG12" s="124">
        <v>36</v>
      </c>
      <c r="BH12" s="124">
        <v>67</v>
      </c>
      <c r="BI12" s="124">
        <v>64</v>
      </c>
      <c r="BJ12" s="124">
        <v>25</v>
      </c>
      <c r="BK12" s="565">
        <v>7</v>
      </c>
      <c r="BL12" s="564"/>
      <c r="BM12" s="124"/>
      <c r="BN12" s="124"/>
      <c r="BO12" s="124"/>
      <c r="BP12" s="124"/>
      <c r="BQ12" s="124"/>
      <c r="BR12" s="565"/>
      <c r="BS12" s="564"/>
      <c r="BT12" s="124"/>
      <c r="BU12" s="124"/>
      <c r="BV12" s="124"/>
      <c r="BW12" s="124"/>
      <c r="BX12" s="124"/>
      <c r="BY12" s="565"/>
      <c r="BZ12" s="22"/>
      <c r="CA12" s="22">
        <v>3</v>
      </c>
      <c r="CB12" s="22">
        <v>202</v>
      </c>
      <c r="CC12" s="22">
        <v>73</v>
      </c>
      <c r="CD12" s="22">
        <v>132</v>
      </c>
      <c r="CE12" s="57">
        <v>39.03</v>
      </c>
      <c r="CF12" s="564"/>
      <c r="CG12" s="124"/>
      <c r="CH12" s="124"/>
      <c r="CI12" s="124"/>
      <c r="CJ12" s="124"/>
      <c r="CK12" s="124"/>
      <c r="CL12" s="565"/>
      <c r="CM12" s="564"/>
      <c r="CN12" s="124"/>
      <c r="CO12" s="124"/>
      <c r="CP12" s="124"/>
      <c r="CQ12" s="124"/>
      <c r="CR12" s="124"/>
      <c r="CS12" s="565"/>
      <c r="CT12" s="564"/>
      <c r="CU12" s="124"/>
      <c r="CV12" s="124"/>
      <c r="CW12" s="124"/>
      <c r="CX12" s="124"/>
      <c r="CY12" s="124"/>
      <c r="CZ12" s="565"/>
      <c r="DA12" s="44">
        <f t="shared" si="0"/>
        <v>270</v>
      </c>
      <c r="DB12" s="44">
        <f t="shared" si="1"/>
        <v>1618</v>
      </c>
      <c r="DC12" s="63">
        <f t="shared" si="2"/>
        <v>75.404376784015227</v>
      </c>
      <c r="DD12" s="63">
        <f t="shared" si="3"/>
        <v>21.122740247383444</v>
      </c>
      <c r="DE12" s="63">
        <f t="shared" si="4"/>
        <v>3.9095920781472029</v>
      </c>
      <c r="DF12" s="11"/>
      <c r="DG12" s="44" t="e">
        <f>#REF!*100/G12</f>
        <v>#REF!</v>
      </c>
      <c r="DH12" s="564"/>
      <c r="DI12" s="124"/>
      <c r="DJ12" s="124"/>
      <c r="DK12" s="124"/>
      <c r="DL12" s="124"/>
      <c r="DM12" s="124"/>
      <c r="DN12" s="565"/>
      <c r="DO12" s="564"/>
      <c r="DP12" s="124"/>
      <c r="DQ12" s="124"/>
      <c r="DR12" s="124"/>
      <c r="DS12" s="124"/>
      <c r="DT12" s="124"/>
      <c r="DU12" s="565"/>
      <c r="DV12" s="564"/>
      <c r="DW12" s="124"/>
      <c r="DX12" s="124"/>
      <c r="DY12" s="124"/>
      <c r="DZ12" s="124"/>
      <c r="EA12" s="124"/>
      <c r="EB12" s="565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</row>
    <row r="13" spans="1:180" s="1" customFormat="1" ht="13.5" x14ac:dyDescent="0.3">
      <c r="A13" s="11"/>
      <c r="B13" s="3">
        <v>10</v>
      </c>
      <c r="C13" s="2" t="s">
        <v>1</v>
      </c>
      <c r="D13" s="22">
        <v>0</v>
      </c>
      <c r="E13" s="22">
        <v>0</v>
      </c>
      <c r="F13" s="22">
        <v>830927</v>
      </c>
      <c r="G13" s="22">
        <v>2921</v>
      </c>
      <c r="H13" s="22">
        <v>502</v>
      </c>
      <c r="I13" s="22">
        <f>584+1636</f>
        <v>2220</v>
      </c>
      <c r="J13" s="22">
        <v>356</v>
      </c>
      <c r="K13" s="22">
        <v>1124</v>
      </c>
      <c r="L13" s="23">
        <f t="shared" si="5"/>
        <v>1480</v>
      </c>
      <c r="M13" s="22">
        <v>146</v>
      </c>
      <c r="N13" s="22">
        <v>1096</v>
      </c>
      <c r="O13" s="23">
        <f t="shared" si="6"/>
        <v>1242</v>
      </c>
      <c r="P13" s="22">
        <v>95</v>
      </c>
      <c r="Q13" s="22">
        <v>350</v>
      </c>
      <c r="R13" s="22">
        <v>321</v>
      </c>
      <c r="S13" s="22">
        <v>483</v>
      </c>
      <c r="T13" s="22">
        <v>143</v>
      </c>
      <c r="U13" s="22">
        <v>1040</v>
      </c>
      <c r="V13" s="22">
        <v>14</v>
      </c>
      <c r="W13" s="22">
        <v>276</v>
      </c>
      <c r="X13" s="24">
        <f t="shared" si="7"/>
        <v>559</v>
      </c>
      <c r="Y13" s="22">
        <v>33</v>
      </c>
      <c r="Z13" s="22">
        <v>526</v>
      </c>
      <c r="AA13" s="22">
        <v>213</v>
      </c>
      <c r="AB13" s="22">
        <v>346</v>
      </c>
      <c r="AC13" s="57" t="s">
        <v>49</v>
      </c>
      <c r="AD13" s="564">
        <v>41</v>
      </c>
      <c r="AE13" s="124">
        <v>16</v>
      </c>
      <c r="AF13" s="124">
        <v>131</v>
      </c>
      <c r="AG13" s="124">
        <v>180</v>
      </c>
      <c r="AH13" s="124">
        <v>118</v>
      </c>
      <c r="AI13" s="124">
        <v>61</v>
      </c>
      <c r="AJ13" s="565">
        <v>12</v>
      </c>
      <c r="AK13" s="124"/>
      <c r="AL13" s="124"/>
      <c r="AM13" s="124"/>
      <c r="AN13" s="124"/>
      <c r="AO13" s="124"/>
      <c r="AP13" s="124"/>
      <c r="AQ13" s="565"/>
      <c r="AR13" s="564"/>
      <c r="AS13" s="124"/>
      <c r="AT13" s="124"/>
      <c r="AU13" s="124"/>
      <c r="AV13" s="124"/>
      <c r="AW13" s="124"/>
      <c r="AX13" s="565"/>
      <c r="AY13" s="24">
        <f t="shared" si="8"/>
        <v>213</v>
      </c>
      <c r="AZ13" s="22">
        <v>6</v>
      </c>
      <c r="BA13" s="22">
        <v>207</v>
      </c>
      <c r="BB13" s="22">
        <v>73</v>
      </c>
      <c r="BC13" s="22">
        <v>140</v>
      </c>
      <c r="BD13" s="57">
        <v>37.340000000000003</v>
      </c>
      <c r="BE13" s="564">
        <v>5</v>
      </c>
      <c r="BF13" s="124">
        <v>7</v>
      </c>
      <c r="BG13" s="124">
        <v>44</v>
      </c>
      <c r="BH13" s="124">
        <v>68</v>
      </c>
      <c r="BI13" s="124">
        <v>55</v>
      </c>
      <c r="BJ13" s="124">
        <v>30</v>
      </c>
      <c r="BK13" s="565">
        <v>4</v>
      </c>
      <c r="BL13" s="564"/>
      <c r="BM13" s="124"/>
      <c r="BN13" s="124"/>
      <c r="BO13" s="124"/>
      <c r="BP13" s="124"/>
      <c r="BQ13" s="124"/>
      <c r="BR13" s="565"/>
      <c r="BS13" s="564"/>
      <c r="BT13" s="124"/>
      <c r="BU13" s="124"/>
      <c r="BV13" s="124"/>
      <c r="BW13" s="124"/>
      <c r="BX13" s="124"/>
      <c r="BY13" s="565"/>
      <c r="BZ13" s="22"/>
      <c r="CA13" s="22">
        <v>6</v>
      </c>
      <c r="CB13" s="22">
        <v>207</v>
      </c>
      <c r="CC13" s="22">
        <v>73</v>
      </c>
      <c r="CD13" s="22">
        <v>140</v>
      </c>
      <c r="CE13" s="57">
        <v>37.340000000000003</v>
      </c>
      <c r="CF13" s="564"/>
      <c r="CG13" s="124"/>
      <c r="CH13" s="124"/>
      <c r="CI13" s="124"/>
      <c r="CJ13" s="124"/>
      <c r="CK13" s="124"/>
      <c r="CL13" s="565"/>
      <c r="CM13" s="564"/>
      <c r="CN13" s="124"/>
      <c r="CO13" s="124"/>
      <c r="CP13" s="124"/>
      <c r="CQ13" s="124"/>
      <c r="CR13" s="124"/>
      <c r="CS13" s="565"/>
      <c r="CT13" s="564"/>
      <c r="CU13" s="124"/>
      <c r="CV13" s="124"/>
      <c r="CW13" s="124"/>
      <c r="CX13" s="124"/>
      <c r="CY13" s="124"/>
      <c r="CZ13" s="565"/>
      <c r="DA13" s="44">
        <f t="shared" si="0"/>
        <v>445</v>
      </c>
      <c r="DB13" s="44">
        <f t="shared" si="1"/>
        <v>2277</v>
      </c>
      <c r="DC13" s="63">
        <f t="shared" si="2"/>
        <v>76.001369394043138</v>
      </c>
      <c r="DD13" s="63">
        <f t="shared" si="3"/>
        <v>17.185895241355698</v>
      </c>
      <c r="DE13" s="63">
        <f t="shared" si="4"/>
        <v>3.5153509273377805</v>
      </c>
      <c r="DF13" s="11"/>
      <c r="DG13" s="44" t="e">
        <f>#REF!*100/G13</f>
        <v>#REF!</v>
      </c>
      <c r="DH13" s="564"/>
      <c r="DI13" s="124"/>
      <c r="DJ13" s="124"/>
      <c r="DK13" s="124"/>
      <c r="DL13" s="124"/>
      <c r="DM13" s="124"/>
      <c r="DN13" s="565"/>
      <c r="DO13" s="564"/>
      <c r="DP13" s="124"/>
      <c r="DQ13" s="124"/>
      <c r="DR13" s="124"/>
      <c r="DS13" s="124"/>
      <c r="DT13" s="124"/>
      <c r="DU13" s="565"/>
      <c r="DV13" s="564"/>
      <c r="DW13" s="124"/>
      <c r="DX13" s="124"/>
      <c r="DY13" s="124"/>
      <c r="DZ13" s="124"/>
      <c r="EA13" s="124"/>
      <c r="EB13" s="565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</row>
    <row r="14" spans="1:180" s="1" customFormat="1" ht="13.5" x14ac:dyDescent="0.3">
      <c r="A14" s="11"/>
      <c r="B14" s="3">
        <v>11</v>
      </c>
      <c r="C14" s="1" t="s">
        <v>10</v>
      </c>
      <c r="D14" s="22">
        <v>0</v>
      </c>
      <c r="E14" s="22">
        <v>0</v>
      </c>
      <c r="F14" s="22">
        <v>788827</v>
      </c>
      <c r="G14" s="22">
        <v>2816</v>
      </c>
      <c r="H14" s="22">
        <v>465</v>
      </c>
      <c r="I14" s="22">
        <f>393+1448</f>
        <v>1841</v>
      </c>
      <c r="J14" s="22">
        <v>346</v>
      </c>
      <c r="K14" s="22">
        <v>1000</v>
      </c>
      <c r="L14" s="23">
        <f t="shared" si="5"/>
        <v>1346</v>
      </c>
      <c r="M14" s="22">
        <v>119</v>
      </c>
      <c r="N14" s="22">
        <v>841</v>
      </c>
      <c r="O14" s="23">
        <f t="shared" si="6"/>
        <v>960</v>
      </c>
      <c r="P14" s="22">
        <v>59</v>
      </c>
      <c r="Q14" s="22">
        <v>279</v>
      </c>
      <c r="R14" s="22">
        <v>257</v>
      </c>
      <c r="S14" s="22">
        <v>424</v>
      </c>
      <c r="T14" s="22">
        <v>107</v>
      </c>
      <c r="U14" s="22">
        <v>914</v>
      </c>
      <c r="V14" s="22">
        <v>8</v>
      </c>
      <c r="W14" s="22">
        <v>258</v>
      </c>
      <c r="X14" s="24">
        <f t="shared" si="7"/>
        <v>584</v>
      </c>
      <c r="Y14" s="22">
        <v>39</v>
      </c>
      <c r="Z14" s="22">
        <v>545</v>
      </c>
      <c r="AA14" s="22">
        <v>238</v>
      </c>
      <c r="AB14" s="22">
        <v>346</v>
      </c>
      <c r="AC14" s="57" t="s">
        <v>50</v>
      </c>
      <c r="AD14" s="564">
        <v>42</v>
      </c>
      <c r="AE14" s="124">
        <v>22</v>
      </c>
      <c r="AF14" s="124">
        <v>129</v>
      </c>
      <c r="AG14" s="124">
        <v>141</v>
      </c>
      <c r="AH14" s="124">
        <v>153</v>
      </c>
      <c r="AI14" s="124">
        <v>79</v>
      </c>
      <c r="AJ14" s="565">
        <v>18</v>
      </c>
      <c r="AK14" s="124"/>
      <c r="AL14" s="124"/>
      <c r="AM14" s="124"/>
      <c r="AN14" s="124"/>
      <c r="AO14" s="124"/>
      <c r="AP14" s="124"/>
      <c r="AQ14" s="565"/>
      <c r="AR14" s="564"/>
      <c r="AS14" s="124"/>
      <c r="AT14" s="124"/>
      <c r="AU14" s="124"/>
      <c r="AV14" s="124"/>
      <c r="AW14" s="124"/>
      <c r="AX14" s="565"/>
      <c r="AY14" s="24">
        <f t="shared" si="8"/>
        <v>213</v>
      </c>
      <c r="AZ14" s="22">
        <v>6</v>
      </c>
      <c r="BA14" s="22">
        <v>207</v>
      </c>
      <c r="BB14" s="22">
        <v>69</v>
      </c>
      <c r="BC14" s="22">
        <v>144</v>
      </c>
      <c r="BD14" s="57">
        <v>37.76</v>
      </c>
      <c r="BE14" s="564">
        <v>7</v>
      </c>
      <c r="BF14" s="124">
        <v>5</v>
      </c>
      <c r="BG14" s="124">
        <v>39</v>
      </c>
      <c r="BH14" s="124">
        <v>66</v>
      </c>
      <c r="BI14" s="124">
        <v>58</v>
      </c>
      <c r="BJ14" s="124">
        <v>35</v>
      </c>
      <c r="BK14" s="565">
        <v>3</v>
      </c>
      <c r="BL14" s="564"/>
      <c r="BM14" s="124"/>
      <c r="BN14" s="124"/>
      <c r="BO14" s="124"/>
      <c r="BP14" s="124"/>
      <c r="BQ14" s="124"/>
      <c r="BR14" s="565"/>
      <c r="BS14" s="564"/>
      <c r="BT14" s="124"/>
      <c r="BU14" s="124"/>
      <c r="BV14" s="124"/>
      <c r="BW14" s="124"/>
      <c r="BX14" s="124"/>
      <c r="BY14" s="565"/>
      <c r="BZ14" s="22"/>
      <c r="CA14" s="22">
        <v>6</v>
      </c>
      <c r="CB14" s="22">
        <v>207</v>
      </c>
      <c r="CC14" s="22">
        <v>69</v>
      </c>
      <c r="CD14" s="22">
        <v>144</v>
      </c>
      <c r="CE14" s="57">
        <v>37.76</v>
      </c>
      <c r="CF14" s="564"/>
      <c r="CG14" s="124"/>
      <c r="CH14" s="124"/>
      <c r="CI14" s="124"/>
      <c r="CJ14" s="124"/>
      <c r="CK14" s="124"/>
      <c r="CL14" s="565"/>
      <c r="CM14" s="564"/>
      <c r="CN14" s="124"/>
      <c r="CO14" s="124"/>
      <c r="CP14" s="124"/>
      <c r="CQ14" s="124"/>
      <c r="CR14" s="124"/>
      <c r="CS14" s="565"/>
      <c r="CT14" s="564"/>
      <c r="CU14" s="124"/>
      <c r="CV14" s="124"/>
      <c r="CW14" s="124"/>
      <c r="CX14" s="124"/>
      <c r="CY14" s="124"/>
      <c r="CZ14" s="565"/>
      <c r="DA14" s="44">
        <f t="shared" si="0"/>
        <v>338</v>
      </c>
      <c r="DB14" s="44">
        <f t="shared" si="1"/>
        <v>1968</v>
      </c>
      <c r="DC14" s="63">
        <f t="shared" si="2"/>
        <v>65.376420454545453</v>
      </c>
      <c r="DD14" s="63">
        <f t="shared" si="3"/>
        <v>16.51278409090909</v>
      </c>
      <c r="DE14" s="63">
        <f t="shared" si="4"/>
        <v>3.5698575226253664</v>
      </c>
      <c r="DF14" s="11"/>
      <c r="DG14" s="44" t="e">
        <f>#REF!*100/G14</f>
        <v>#REF!</v>
      </c>
      <c r="DH14" s="564"/>
      <c r="DI14" s="124"/>
      <c r="DJ14" s="124"/>
      <c r="DK14" s="124"/>
      <c r="DL14" s="124"/>
      <c r="DM14" s="124"/>
      <c r="DN14" s="565"/>
      <c r="DO14" s="564"/>
      <c r="DP14" s="124"/>
      <c r="DQ14" s="124"/>
      <c r="DR14" s="124"/>
      <c r="DS14" s="124"/>
      <c r="DT14" s="124"/>
      <c r="DU14" s="565"/>
      <c r="DV14" s="564"/>
      <c r="DW14" s="124"/>
      <c r="DX14" s="124"/>
      <c r="DY14" s="124"/>
      <c r="DZ14" s="124"/>
      <c r="EA14" s="124"/>
      <c r="EB14" s="565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</row>
    <row r="15" spans="1:180" s="1" customFormat="1" ht="13.5" x14ac:dyDescent="0.3">
      <c r="A15" s="11"/>
      <c r="B15" s="3">
        <v>12</v>
      </c>
      <c r="C15" s="1" t="s">
        <v>11</v>
      </c>
      <c r="D15" s="22">
        <v>0</v>
      </c>
      <c r="E15" s="22">
        <v>0</v>
      </c>
      <c r="F15" s="22">
        <v>771770</v>
      </c>
      <c r="G15" s="22">
        <v>2630</v>
      </c>
      <c r="H15" s="22">
        <v>498</v>
      </c>
      <c r="I15" s="22">
        <f>207+1550</f>
        <v>1757</v>
      </c>
      <c r="J15" s="22">
        <v>335</v>
      </c>
      <c r="K15" s="22">
        <v>946</v>
      </c>
      <c r="L15" s="23">
        <f t="shared" si="5"/>
        <v>1281</v>
      </c>
      <c r="M15" s="22">
        <v>163</v>
      </c>
      <c r="N15" s="22">
        <v>811</v>
      </c>
      <c r="O15" s="23">
        <f t="shared" si="6"/>
        <v>974</v>
      </c>
      <c r="P15" s="22">
        <v>60</v>
      </c>
      <c r="Q15" s="22">
        <v>295</v>
      </c>
      <c r="R15" s="22">
        <v>305</v>
      </c>
      <c r="S15" s="22">
        <v>390</v>
      </c>
      <c r="T15" s="22">
        <v>108</v>
      </c>
      <c r="U15" s="22">
        <v>887</v>
      </c>
      <c r="V15" s="22">
        <v>5</v>
      </c>
      <c r="W15" s="22">
        <v>205</v>
      </c>
      <c r="X15" s="24">
        <f t="shared" si="7"/>
        <v>578</v>
      </c>
      <c r="Y15" s="22">
        <v>29</v>
      </c>
      <c r="Z15" s="22">
        <v>549</v>
      </c>
      <c r="AA15" s="22">
        <v>239</v>
      </c>
      <c r="AB15" s="22">
        <v>339</v>
      </c>
      <c r="AC15" s="57" t="s">
        <v>51</v>
      </c>
      <c r="AD15" s="564">
        <v>50</v>
      </c>
      <c r="AE15" s="124">
        <v>18</v>
      </c>
      <c r="AF15" s="124">
        <v>120</v>
      </c>
      <c r="AG15" s="124">
        <v>149</v>
      </c>
      <c r="AH15" s="124">
        <v>150</v>
      </c>
      <c r="AI15" s="124">
        <v>77</v>
      </c>
      <c r="AJ15" s="565">
        <v>14</v>
      </c>
      <c r="AK15" s="124"/>
      <c r="AL15" s="124"/>
      <c r="AM15" s="124"/>
      <c r="AN15" s="124"/>
      <c r="AO15" s="124"/>
      <c r="AP15" s="124"/>
      <c r="AQ15" s="565"/>
      <c r="AR15" s="564"/>
      <c r="AS15" s="124"/>
      <c r="AT15" s="124"/>
      <c r="AU15" s="124"/>
      <c r="AV15" s="124"/>
      <c r="AW15" s="124"/>
      <c r="AX15" s="565"/>
      <c r="AY15" s="24">
        <f t="shared" si="8"/>
        <v>214</v>
      </c>
      <c r="AZ15" s="22">
        <v>6</v>
      </c>
      <c r="BA15" s="22">
        <v>208</v>
      </c>
      <c r="BB15" s="22">
        <v>88</v>
      </c>
      <c r="BC15" s="22">
        <v>126</v>
      </c>
      <c r="BD15" s="57">
        <v>38.86</v>
      </c>
      <c r="BE15" s="564">
        <v>6</v>
      </c>
      <c r="BF15" s="124">
        <v>2</v>
      </c>
      <c r="BG15" s="124">
        <v>39</v>
      </c>
      <c r="BH15" s="124">
        <v>62</v>
      </c>
      <c r="BI15" s="124">
        <v>61</v>
      </c>
      <c r="BJ15" s="124">
        <v>38</v>
      </c>
      <c r="BK15" s="565">
        <v>6</v>
      </c>
      <c r="BL15" s="564"/>
      <c r="BM15" s="124"/>
      <c r="BN15" s="124"/>
      <c r="BO15" s="124"/>
      <c r="BP15" s="124"/>
      <c r="BQ15" s="124"/>
      <c r="BR15" s="565"/>
      <c r="BS15" s="564"/>
      <c r="BT15" s="124"/>
      <c r="BU15" s="124"/>
      <c r="BV15" s="124"/>
      <c r="BW15" s="124"/>
      <c r="BX15" s="124"/>
      <c r="BY15" s="565"/>
      <c r="BZ15" s="22"/>
      <c r="CA15" s="22">
        <v>6</v>
      </c>
      <c r="CB15" s="22">
        <v>208</v>
      </c>
      <c r="CC15" s="22">
        <v>88</v>
      </c>
      <c r="CD15" s="22">
        <v>126</v>
      </c>
      <c r="CE15" s="57">
        <v>38.86</v>
      </c>
      <c r="CF15" s="564"/>
      <c r="CG15" s="124"/>
      <c r="CH15" s="124"/>
      <c r="CI15" s="124"/>
      <c r="CJ15" s="124"/>
      <c r="CK15" s="124"/>
      <c r="CL15" s="565"/>
      <c r="CM15" s="564"/>
      <c r="CN15" s="124"/>
      <c r="CO15" s="124"/>
      <c r="CP15" s="124"/>
      <c r="CQ15" s="124"/>
      <c r="CR15" s="124"/>
      <c r="CS15" s="565"/>
      <c r="CT15" s="564"/>
      <c r="CU15" s="124"/>
      <c r="CV15" s="124"/>
      <c r="CW15" s="124"/>
      <c r="CX15" s="124"/>
      <c r="CY15" s="124"/>
      <c r="CZ15" s="565"/>
      <c r="DA15" s="44">
        <f t="shared" si="0"/>
        <v>355</v>
      </c>
      <c r="DB15" s="44">
        <f t="shared" si="1"/>
        <v>1900</v>
      </c>
      <c r="DC15" s="63">
        <f t="shared" si="2"/>
        <v>66.806083650190118</v>
      </c>
      <c r="DD15" s="63">
        <f t="shared" si="3"/>
        <v>18.935361216730037</v>
      </c>
      <c r="DE15" s="63">
        <f t="shared" si="4"/>
        <v>3.407751013903106</v>
      </c>
      <c r="DF15" s="11"/>
      <c r="DG15" s="44" t="e">
        <f>#REF!*100/G15</f>
        <v>#REF!</v>
      </c>
      <c r="DH15" s="564"/>
      <c r="DI15" s="124"/>
      <c r="DJ15" s="124"/>
      <c r="DK15" s="124"/>
      <c r="DL15" s="124"/>
      <c r="DM15" s="124"/>
      <c r="DN15" s="565"/>
      <c r="DO15" s="564"/>
      <c r="DP15" s="124"/>
      <c r="DQ15" s="124"/>
      <c r="DR15" s="124"/>
      <c r="DS15" s="124"/>
      <c r="DT15" s="124"/>
      <c r="DU15" s="565"/>
      <c r="DV15" s="564"/>
      <c r="DW15" s="124"/>
      <c r="DX15" s="124"/>
      <c r="DY15" s="124"/>
      <c r="DZ15" s="124"/>
      <c r="EA15" s="124"/>
      <c r="EB15" s="565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</row>
    <row r="16" spans="1:180" s="134" customFormat="1" ht="13.5" x14ac:dyDescent="0.3">
      <c r="B16" s="135">
        <v>13</v>
      </c>
      <c r="C16" s="134" t="s">
        <v>12</v>
      </c>
      <c r="D16" s="136">
        <v>786621</v>
      </c>
      <c r="E16" s="136">
        <v>128</v>
      </c>
      <c r="F16" s="136">
        <v>907310</v>
      </c>
      <c r="G16" s="136">
        <v>3015</v>
      </c>
      <c r="H16" s="136">
        <v>429</v>
      </c>
      <c r="I16" s="136">
        <f>224+1808</f>
        <v>2032</v>
      </c>
      <c r="J16" s="136">
        <v>297</v>
      </c>
      <c r="K16" s="136">
        <v>1076</v>
      </c>
      <c r="L16" s="137">
        <f t="shared" si="5"/>
        <v>1373</v>
      </c>
      <c r="M16" s="136">
        <v>132</v>
      </c>
      <c r="N16" s="136">
        <v>956</v>
      </c>
      <c r="O16" s="137">
        <f t="shared" si="6"/>
        <v>1088</v>
      </c>
      <c r="P16" s="136">
        <v>62</v>
      </c>
      <c r="Q16" s="136">
        <v>339</v>
      </c>
      <c r="R16" s="136">
        <v>248</v>
      </c>
      <c r="S16" s="136">
        <v>405</v>
      </c>
      <c r="T16" s="136">
        <v>109</v>
      </c>
      <c r="U16" s="136">
        <v>1031</v>
      </c>
      <c r="V16" s="136">
        <v>7</v>
      </c>
      <c r="W16" s="136">
        <v>260</v>
      </c>
      <c r="X16" s="136">
        <f t="shared" si="7"/>
        <v>632</v>
      </c>
      <c r="Y16" s="136">
        <v>31</v>
      </c>
      <c r="Z16" s="136">
        <v>601</v>
      </c>
      <c r="AA16" s="136">
        <v>278</v>
      </c>
      <c r="AB16" s="136">
        <v>354</v>
      </c>
      <c r="AC16" s="138" t="s">
        <v>52</v>
      </c>
      <c r="AD16" s="566">
        <v>55</v>
      </c>
      <c r="AE16" s="167">
        <v>21</v>
      </c>
      <c r="AF16" s="167">
        <v>133</v>
      </c>
      <c r="AG16" s="167">
        <v>168</v>
      </c>
      <c r="AH16" s="167">
        <v>169</v>
      </c>
      <c r="AI16" s="167">
        <v>75</v>
      </c>
      <c r="AJ16" s="567">
        <v>11</v>
      </c>
      <c r="AK16" s="167"/>
      <c r="AL16" s="167"/>
      <c r="AM16" s="167"/>
      <c r="AN16" s="167"/>
      <c r="AO16" s="167"/>
      <c r="AP16" s="167"/>
      <c r="AQ16" s="567"/>
      <c r="AR16" s="566"/>
      <c r="AS16" s="167"/>
      <c r="AT16" s="167"/>
      <c r="AU16" s="167"/>
      <c r="AV16" s="167"/>
      <c r="AW16" s="167"/>
      <c r="AX16" s="567"/>
      <c r="AY16" s="136">
        <f t="shared" si="8"/>
        <v>230</v>
      </c>
      <c r="AZ16" s="136">
        <v>2</v>
      </c>
      <c r="BA16" s="136">
        <v>228</v>
      </c>
      <c r="BB16" s="136">
        <v>93</v>
      </c>
      <c r="BC16" s="136">
        <v>137</v>
      </c>
      <c r="BD16" s="138">
        <v>38.79</v>
      </c>
      <c r="BE16" s="566">
        <v>8</v>
      </c>
      <c r="BF16" s="167">
        <v>6</v>
      </c>
      <c r="BG16" s="167">
        <v>32</v>
      </c>
      <c r="BH16" s="167">
        <v>65</v>
      </c>
      <c r="BI16" s="167">
        <v>84</v>
      </c>
      <c r="BJ16" s="167">
        <v>31</v>
      </c>
      <c r="BK16" s="567">
        <v>4</v>
      </c>
      <c r="BL16" s="566"/>
      <c r="BM16" s="167"/>
      <c r="BN16" s="167"/>
      <c r="BO16" s="167"/>
      <c r="BP16" s="167"/>
      <c r="BQ16" s="167"/>
      <c r="BR16" s="567"/>
      <c r="BS16" s="566"/>
      <c r="BT16" s="167"/>
      <c r="BU16" s="167"/>
      <c r="BV16" s="167"/>
      <c r="BW16" s="167"/>
      <c r="BX16" s="167"/>
      <c r="BY16" s="567"/>
      <c r="BZ16" s="136"/>
      <c r="CA16" s="136">
        <v>2</v>
      </c>
      <c r="CB16" s="136">
        <v>228</v>
      </c>
      <c r="CC16" s="136">
        <v>93</v>
      </c>
      <c r="CD16" s="136">
        <v>137</v>
      </c>
      <c r="CE16" s="138">
        <v>38.79</v>
      </c>
      <c r="CF16" s="566"/>
      <c r="CG16" s="167"/>
      <c r="CH16" s="167"/>
      <c r="CI16" s="167"/>
      <c r="CJ16" s="167"/>
      <c r="CK16" s="167"/>
      <c r="CL16" s="567"/>
      <c r="CM16" s="566"/>
      <c r="CN16" s="167"/>
      <c r="CO16" s="167"/>
      <c r="CP16" s="167"/>
      <c r="CQ16" s="167"/>
      <c r="CR16" s="167"/>
      <c r="CS16" s="567"/>
      <c r="CT16" s="566"/>
      <c r="CU16" s="167"/>
      <c r="CV16" s="167"/>
      <c r="CW16" s="167"/>
      <c r="CX16" s="167"/>
      <c r="CY16" s="167"/>
      <c r="CZ16" s="567"/>
      <c r="DA16" s="139">
        <f t="shared" si="0"/>
        <v>401</v>
      </c>
      <c r="DB16" s="139">
        <f t="shared" si="1"/>
        <v>2060</v>
      </c>
      <c r="DC16" s="63">
        <f t="shared" si="2"/>
        <v>67.396351575456052</v>
      </c>
      <c r="DD16" s="63">
        <f t="shared" si="3"/>
        <v>14.228855721393035</v>
      </c>
      <c r="DE16" s="63">
        <f t="shared" si="4"/>
        <v>3.3230097761514807</v>
      </c>
      <c r="DG16" s="44" t="e">
        <f>#REF!*100/G16</f>
        <v>#REF!</v>
      </c>
      <c r="DH16" s="566"/>
      <c r="DI16" s="167"/>
      <c r="DJ16" s="167"/>
      <c r="DK16" s="167"/>
      <c r="DL16" s="167"/>
      <c r="DM16" s="167"/>
      <c r="DN16" s="567"/>
      <c r="DO16" s="566"/>
      <c r="DP16" s="167"/>
      <c r="DQ16" s="167"/>
      <c r="DR16" s="167"/>
      <c r="DS16" s="167"/>
      <c r="DT16" s="167"/>
      <c r="DU16" s="567"/>
      <c r="DV16" s="566"/>
      <c r="DW16" s="167"/>
      <c r="DX16" s="167"/>
      <c r="DY16" s="167"/>
      <c r="DZ16" s="167"/>
      <c r="EA16" s="167"/>
      <c r="EB16" s="567"/>
    </row>
    <row r="17" spans="1:180" s="1" customFormat="1" ht="13.5" x14ac:dyDescent="0.3">
      <c r="A17" s="11"/>
      <c r="B17" s="3">
        <v>14</v>
      </c>
      <c r="C17" s="1" t="s">
        <v>13</v>
      </c>
      <c r="D17" s="22">
        <v>726464</v>
      </c>
      <c r="E17" s="22">
        <v>149</v>
      </c>
      <c r="F17" s="22">
        <v>894172</v>
      </c>
      <c r="G17" s="22">
        <v>3259</v>
      </c>
      <c r="H17" s="22">
        <v>455</v>
      </c>
      <c r="I17" s="22">
        <f>2249+58</f>
        <v>2307</v>
      </c>
      <c r="J17" s="22">
        <v>300</v>
      </c>
      <c r="K17" s="22">
        <v>1258</v>
      </c>
      <c r="L17" s="23">
        <f t="shared" si="5"/>
        <v>1558</v>
      </c>
      <c r="M17" s="22">
        <v>155</v>
      </c>
      <c r="N17" s="22">
        <v>1049</v>
      </c>
      <c r="O17" s="23">
        <f t="shared" si="6"/>
        <v>1204</v>
      </c>
      <c r="P17" s="22">
        <v>61</v>
      </c>
      <c r="Q17" s="22">
        <v>359</v>
      </c>
      <c r="R17" s="22">
        <v>257</v>
      </c>
      <c r="S17" s="22">
        <v>482</v>
      </c>
      <c r="T17" s="22">
        <v>130</v>
      </c>
      <c r="U17" s="22">
        <v>1165</v>
      </c>
      <c r="V17" s="22">
        <v>3</v>
      </c>
      <c r="W17" s="22">
        <v>305</v>
      </c>
      <c r="X17" s="24">
        <f t="shared" si="7"/>
        <v>775</v>
      </c>
      <c r="Y17" s="22">
        <v>35</v>
      </c>
      <c r="Z17" s="22">
        <v>740</v>
      </c>
      <c r="AA17" s="22">
        <v>346</v>
      </c>
      <c r="AB17" s="22">
        <v>429</v>
      </c>
      <c r="AC17" s="57" t="s">
        <v>53</v>
      </c>
      <c r="AD17" s="564">
        <v>82</v>
      </c>
      <c r="AE17" s="124">
        <v>36</v>
      </c>
      <c r="AF17" s="124">
        <v>154</v>
      </c>
      <c r="AG17" s="124">
        <v>212</v>
      </c>
      <c r="AH17" s="124">
        <v>192</v>
      </c>
      <c r="AI17" s="124">
        <v>76</v>
      </c>
      <c r="AJ17" s="565">
        <v>23</v>
      </c>
      <c r="AK17" s="124"/>
      <c r="AL17" s="124"/>
      <c r="AM17" s="124"/>
      <c r="AN17" s="124"/>
      <c r="AO17" s="124"/>
      <c r="AP17" s="124"/>
      <c r="AQ17" s="565"/>
      <c r="AR17" s="564"/>
      <c r="AS17" s="124"/>
      <c r="AT17" s="124"/>
      <c r="AU17" s="124"/>
      <c r="AV17" s="124"/>
      <c r="AW17" s="124"/>
      <c r="AX17" s="565"/>
      <c r="AY17" s="24">
        <f t="shared" si="8"/>
        <v>298</v>
      </c>
      <c r="AZ17" s="22">
        <v>7</v>
      </c>
      <c r="BA17" s="22">
        <v>291</v>
      </c>
      <c r="BB17" s="22">
        <v>127</v>
      </c>
      <c r="BC17" s="22">
        <v>171</v>
      </c>
      <c r="BD17" s="57">
        <v>36.770000000000003</v>
      </c>
      <c r="BE17" s="564">
        <v>20</v>
      </c>
      <c r="BF17" s="124">
        <v>14</v>
      </c>
      <c r="BG17" s="124">
        <v>49</v>
      </c>
      <c r="BH17" s="124">
        <v>79</v>
      </c>
      <c r="BI17" s="124">
        <v>90</v>
      </c>
      <c r="BJ17" s="124">
        <v>36</v>
      </c>
      <c r="BK17" s="565">
        <v>10</v>
      </c>
      <c r="BL17" s="564"/>
      <c r="BM17" s="124"/>
      <c r="BN17" s="124"/>
      <c r="BO17" s="124"/>
      <c r="BP17" s="124"/>
      <c r="BQ17" s="124"/>
      <c r="BR17" s="565"/>
      <c r="BS17" s="564"/>
      <c r="BT17" s="124"/>
      <c r="BU17" s="124"/>
      <c r="BV17" s="124"/>
      <c r="BW17" s="124"/>
      <c r="BX17" s="124"/>
      <c r="BY17" s="565"/>
      <c r="BZ17" s="22"/>
      <c r="CA17" s="22">
        <v>7</v>
      </c>
      <c r="CB17" s="22">
        <v>291</v>
      </c>
      <c r="CC17" s="22">
        <v>127</v>
      </c>
      <c r="CD17" s="22">
        <v>171</v>
      </c>
      <c r="CE17" s="57">
        <v>36.770000000000003</v>
      </c>
      <c r="CF17" s="564"/>
      <c r="CG17" s="124"/>
      <c r="CH17" s="124"/>
      <c r="CI17" s="124"/>
      <c r="CJ17" s="124"/>
      <c r="CK17" s="124"/>
      <c r="CL17" s="565"/>
      <c r="CM17" s="564"/>
      <c r="CN17" s="124"/>
      <c r="CO17" s="124"/>
      <c r="CP17" s="124"/>
      <c r="CQ17" s="124"/>
      <c r="CR17" s="124"/>
      <c r="CS17" s="565"/>
      <c r="CT17" s="564"/>
      <c r="CU17" s="124"/>
      <c r="CV17" s="124"/>
      <c r="CW17" s="124"/>
      <c r="CX17" s="124"/>
      <c r="CY17" s="124"/>
      <c r="CZ17" s="565"/>
      <c r="DA17" s="44">
        <f t="shared" si="0"/>
        <v>420</v>
      </c>
      <c r="DB17" s="44">
        <f t="shared" si="1"/>
        <v>2342</v>
      </c>
      <c r="DC17" s="63">
        <f t="shared" si="2"/>
        <v>70.788585455661249</v>
      </c>
      <c r="DD17" s="63">
        <f t="shared" si="3"/>
        <v>13.961337833691317</v>
      </c>
      <c r="DE17" s="63">
        <f t="shared" si="4"/>
        <v>3.6447126503625702</v>
      </c>
      <c r="DF17" s="11"/>
      <c r="DG17" s="44" t="e">
        <f>#REF!*100/G17</f>
        <v>#REF!</v>
      </c>
      <c r="DH17" s="564"/>
      <c r="DI17" s="124"/>
      <c r="DJ17" s="124"/>
      <c r="DK17" s="124"/>
      <c r="DL17" s="124"/>
      <c r="DM17" s="124"/>
      <c r="DN17" s="565"/>
      <c r="DO17" s="564"/>
      <c r="DP17" s="124"/>
      <c r="DQ17" s="124"/>
      <c r="DR17" s="124"/>
      <c r="DS17" s="124"/>
      <c r="DT17" s="124"/>
      <c r="DU17" s="565"/>
      <c r="DV17" s="564"/>
      <c r="DW17" s="124"/>
      <c r="DX17" s="124"/>
      <c r="DY17" s="124"/>
      <c r="DZ17" s="124"/>
      <c r="EA17" s="124"/>
      <c r="EB17" s="565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</row>
    <row r="18" spans="1:180" s="1" customFormat="1" ht="13.5" x14ac:dyDescent="0.3">
      <c r="A18" s="11"/>
      <c r="B18" s="3">
        <v>15</v>
      </c>
      <c r="C18" s="1" t="s">
        <v>14</v>
      </c>
      <c r="D18" s="22">
        <v>444730</v>
      </c>
      <c r="E18" s="22">
        <v>122</v>
      </c>
      <c r="F18" s="22">
        <v>558180</v>
      </c>
      <c r="G18" s="22">
        <v>2243</v>
      </c>
      <c r="H18" s="22">
        <v>415</v>
      </c>
      <c r="I18" s="22">
        <f>1471+59</f>
        <v>1530</v>
      </c>
      <c r="J18" s="22">
        <v>277</v>
      </c>
      <c r="K18" s="22">
        <v>786</v>
      </c>
      <c r="L18" s="23">
        <f t="shared" si="5"/>
        <v>1063</v>
      </c>
      <c r="M18" s="22">
        <v>138</v>
      </c>
      <c r="N18" s="22">
        <v>744</v>
      </c>
      <c r="O18" s="23">
        <f t="shared" si="6"/>
        <v>882</v>
      </c>
      <c r="P18" s="22">
        <v>64</v>
      </c>
      <c r="Q18" s="22">
        <v>270</v>
      </c>
      <c r="R18" s="22">
        <v>217</v>
      </c>
      <c r="S18" s="22">
        <v>293</v>
      </c>
      <c r="T18" s="22">
        <v>119</v>
      </c>
      <c r="U18" s="22">
        <v>772</v>
      </c>
      <c r="V18" s="22">
        <v>4</v>
      </c>
      <c r="W18" s="22">
        <v>206</v>
      </c>
      <c r="X18" s="24">
        <f t="shared" si="7"/>
        <v>428</v>
      </c>
      <c r="Y18" s="22">
        <v>30</v>
      </c>
      <c r="Z18" s="22">
        <v>398</v>
      </c>
      <c r="AA18" s="22">
        <v>178</v>
      </c>
      <c r="AB18" s="22">
        <v>250</v>
      </c>
      <c r="AC18" s="57" t="s">
        <v>54</v>
      </c>
      <c r="AD18" s="564">
        <v>39</v>
      </c>
      <c r="AE18" s="124">
        <v>18</v>
      </c>
      <c r="AF18" s="124">
        <v>63</v>
      </c>
      <c r="AG18" s="124">
        <v>109</v>
      </c>
      <c r="AH18" s="124">
        <v>130</v>
      </c>
      <c r="AI18" s="124">
        <v>58</v>
      </c>
      <c r="AJ18" s="565">
        <v>11</v>
      </c>
      <c r="AK18" s="124"/>
      <c r="AL18" s="124"/>
      <c r="AM18" s="124"/>
      <c r="AN18" s="124"/>
      <c r="AO18" s="124"/>
      <c r="AP18" s="124"/>
      <c r="AQ18" s="565"/>
      <c r="AR18" s="564"/>
      <c r="AS18" s="124"/>
      <c r="AT18" s="124"/>
      <c r="AU18" s="124"/>
      <c r="AV18" s="124"/>
      <c r="AW18" s="124"/>
      <c r="AX18" s="565"/>
      <c r="AY18" s="24">
        <f t="shared" si="8"/>
        <v>174</v>
      </c>
      <c r="AZ18" s="22">
        <v>3</v>
      </c>
      <c r="BA18" s="22">
        <v>171</v>
      </c>
      <c r="BB18" s="22">
        <v>63</v>
      </c>
      <c r="BC18" s="22">
        <v>111</v>
      </c>
      <c r="BD18" s="57">
        <v>36.76</v>
      </c>
      <c r="BE18" s="564">
        <v>8</v>
      </c>
      <c r="BF18" s="124">
        <v>5</v>
      </c>
      <c r="BG18" s="124">
        <v>22</v>
      </c>
      <c r="BH18" s="124">
        <v>38</v>
      </c>
      <c r="BI18" s="124">
        <v>66</v>
      </c>
      <c r="BJ18" s="124">
        <v>30</v>
      </c>
      <c r="BK18" s="565">
        <v>5</v>
      </c>
      <c r="BL18" s="564"/>
      <c r="BM18" s="124"/>
      <c r="BN18" s="124"/>
      <c r="BO18" s="124"/>
      <c r="BP18" s="124"/>
      <c r="BQ18" s="124"/>
      <c r="BR18" s="565"/>
      <c r="BS18" s="564"/>
      <c r="BT18" s="124"/>
      <c r="BU18" s="124"/>
      <c r="BV18" s="124"/>
      <c r="BW18" s="124"/>
      <c r="BX18" s="124"/>
      <c r="BY18" s="565"/>
      <c r="BZ18" s="22"/>
      <c r="CA18" s="22">
        <v>3</v>
      </c>
      <c r="CB18" s="22">
        <v>171</v>
      </c>
      <c r="CC18" s="22">
        <v>63</v>
      </c>
      <c r="CD18" s="22">
        <v>111</v>
      </c>
      <c r="CE18" s="57">
        <v>36.76</v>
      </c>
      <c r="CF18" s="564"/>
      <c r="CG18" s="124"/>
      <c r="CH18" s="124"/>
      <c r="CI18" s="124"/>
      <c r="CJ18" s="124"/>
      <c r="CK18" s="124"/>
      <c r="CL18" s="565"/>
      <c r="CM18" s="564"/>
      <c r="CN18" s="124"/>
      <c r="CO18" s="124"/>
      <c r="CP18" s="124"/>
      <c r="CQ18" s="124"/>
      <c r="CR18" s="124"/>
      <c r="CS18" s="565"/>
      <c r="CT18" s="564"/>
      <c r="CU18" s="124"/>
      <c r="CV18" s="124"/>
      <c r="CW18" s="124"/>
      <c r="CX18" s="124"/>
      <c r="CY18" s="124"/>
      <c r="CZ18" s="565"/>
      <c r="DA18" s="44">
        <f t="shared" si="0"/>
        <v>334</v>
      </c>
      <c r="DB18" s="44">
        <f t="shared" si="1"/>
        <v>1611</v>
      </c>
      <c r="DC18" s="63">
        <f t="shared" si="2"/>
        <v>68.212215782434242</v>
      </c>
      <c r="DD18" s="63">
        <f t="shared" si="3"/>
        <v>18.502006241640661</v>
      </c>
      <c r="DE18" s="63">
        <f t="shared" si="4"/>
        <v>4.018416998100971</v>
      </c>
      <c r="DF18" s="11"/>
      <c r="DG18" s="44" t="e">
        <f>#REF!*100/G18</f>
        <v>#REF!</v>
      </c>
      <c r="DH18" s="564"/>
      <c r="DI18" s="124"/>
      <c r="DJ18" s="124"/>
      <c r="DK18" s="124"/>
      <c r="DL18" s="124"/>
      <c r="DM18" s="124"/>
      <c r="DN18" s="565"/>
      <c r="DO18" s="564"/>
      <c r="DP18" s="124"/>
      <c r="DQ18" s="124"/>
      <c r="DR18" s="124"/>
      <c r="DS18" s="124"/>
      <c r="DT18" s="124"/>
      <c r="DU18" s="565"/>
      <c r="DV18" s="564"/>
      <c r="DW18" s="124"/>
      <c r="DX18" s="124"/>
      <c r="DY18" s="124"/>
      <c r="DZ18" s="124"/>
      <c r="EA18" s="124"/>
      <c r="EB18" s="565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</row>
    <row r="19" spans="1:180" s="1" customFormat="1" ht="13.5" x14ac:dyDescent="0.3">
      <c r="A19" s="11"/>
      <c r="B19" s="3">
        <v>16</v>
      </c>
      <c r="C19" s="1" t="s">
        <v>15</v>
      </c>
      <c r="D19" s="22">
        <v>602543</v>
      </c>
      <c r="E19" s="22">
        <v>128</v>
      </c>
      <c r="F19" s="22">
        <v>750499</v>
      </c>
      <c r="G19" s="22">
        <v>3151</v>
      </c>
      <c r="H19" s="22">
        <v>511</v>
      </c>
      <c r="I19" s="22">
        <f>2177+51</f>
        <v>2228</v>
      </c>
      <c r="J19" s="22">
        <v>355</v>
      </c>
      <c r="K19" s="22">
        <v>1139</v>
      </c>
      <c r="L19" s="23">
        <f t="shared" si="5"/>
        <v>1494</v>
      </c>
      <c r="M19" s="22">
        <v>156</v>
      </c>
      <c r="N19" s="22">
        <v>1089</v>
      </c>
      <c r="O19" s="23">
        <f t="shared" ref="O19:O30" si="9">+SUM(M19:N19)</f>
        <v>1245</v>
      </c>
      <c r="P19" s="22">
        <v>80</v>
      </c>
      <c r="Q19" s="22">
        <v>435</v>
      </c>
      <c r="R19" s="22">
        <v>266</v>
      </c>
      <c r="S19" s="22">
        <v>440</v>
      </c>
      <c r="T19" s="22">
        <v>131</v>
      </c>
      <c r="U19" s="22">
        <v>1077</v>
      </c>
      <c r="V19" s="22">
        <v>3</v>
      </c>
      <c r="W19" s="22">
        <v>307</v>
      </c>
      <c r="X19" s="24">
        <f t="shared" si="7"/>
        <v>490</v>
      </c>
      <c r="Y19" s="22">
        <v>24</v>
      </c>
      <c r="Z19" s="22">
        <v>466</v>
      </c>
      <c r="AA19" s="22">
        <v>216</v>
      </c>
      <c r="AB19" s="22">
        <v>274</v>
      </c>
      <c r="AC19" s="57" t="s">
        <v>55</v>
      </c>
      <c r="AD19" s="564">
        <v>36</v>
      </c>
      <c r="AE19" s="124">
        <v>14</v>
      </c>
      <c r="AF19" s="124">
        <v>76</v>
      </c>
      <c r="AG19" s="124">
        <v>120</v>
      </c>
      <c r="AH19" s="124">
        <v>162</v>
      </c>
      <c r="AI19" s="124">
        <v>62</v>
      </c>
      <c r="AJ19" s="565">
        <v>20</v>
      </c>
      <c r="AK19" s="124"/>
      <c r="AL19" s="124"/>
      <c r="AM19" s="124"/>
      <c r="AN19" s="124"/>
      <c r="AO19" s="124"/>
      <c r="AP19" s="124"/>
      <c r="AQ19" s="565"/>
      <c r="AR19" s="564"/>
      <c r="AS19" s="124"/>
      <c r="AT19" s="124"/>
      <c r="AU19" s="124"/>
      <c r="AV19" s="124"/>
      <c r="AW19" s="124"/>
      <c r="AX19" s="565"/>
      <c r="AY19" s="24">
        <f t="shared" si="8"/>
        <v>198</v>
      </c>
      <c r="AZ19" s="22">
        <v>2</v>
      </c>
      <c r="BA19" s="22">
        <v>196</v>
      </c>
      <c r="BB19" s="22">
        <v>73</v>
      </c>
      <c r="BC19" s="22">
        <v>125</v>
      </c>
      <c r="BD19" s="57">
        <v>40</v>
      </c>
      <c r="BE19" s="564">
        <v>9</v>
      </c>
      <c r="BF19" s="124">
        <v>6</v>
      </c>
      <c r="BG19" s="124">
        <v>26</v>
      </c>
      <c r="BH19" s="124">
        <v>46</v>
      </c>
      <c r="BI19" s="124">
        <v>75</v>
      </c>
      <c r="BJ19" s="124">
        <v>27</v>
      </c>
      <c r="BK19" s="565">
        <v>9</v>
      </c>
      <c r="BL19" s="564"/>
      <c r="BM19" s="124"/>
      <c r="BN19" s="124"/>
      <c r="BO19" s="124"/>
      <c r="BP19" s="124"/>
      <c r="BQ19" s="124"/>
      <c r="BR19" s="565"/>
      <c r="BS19" s="564"/>
      <c r="BT19" s="124"/>
      <c r="BU19" s="124"/>
      <c r="BV19" s="124"/>
      <c r="BW19" s="124"/>
      <c r="BX19" s="124"/>
      <c r="BY19" s="565"/>
      <c r="BZ19" s="22"/>
      <c r="CA19" s="22">
        <v>2</v>
      </c>
      <c r="CB19" s="22">
        <v>196</v>
      </c>
      <c r="CC19" s="22">
        <v>73</v>
      </c>
      <c r="CD19" s="22">
        <v>125</v>
      </c>
      <c r="CE19" s="57">
        <v>40</v>
      </c>
      <c r="CF19" s="564"/>
      <c r="CG19" s="124"/>
      <c r="CH19" s="124"/>
      <c r="CI19" s="124"/>
      <c r="CJ19" s="124"/>
      <c r="CK19" s="124"/>
      <c r="CL19" s="565"/>
      <c r="CM19" s="564"/>
      <c r="CN19" s="124"/>
      <c r="CO19" s="124"/>
      <c r="CP19" s="124"/>
      <c r="CQ19" s="124"/>
      <c r="CR19" s="124"/>
      <c r="CS19" s="565"/>
      <c r="CT19" s="564"/>
      <c r="CU19" s="124"/>
      <c r="CV19" s="124"/>
      <c r="CW19" s="124"/>
      <c r="CX19" s="124"/>
      <c r="CY19" s="124"/>
      <c r="CZ19" s="565"/>
      <c r="DA19" s="44">
        <f t="shared" si="0"/>
        <v>515</v>
      </c>
      <c r="DB19" s="44">
        <f t="shared" si="1"/>
        <v>2224</v>
      </c>
      <c r="DC19" s="63">
        <f t="shared" si="2"/>
        <v>70.707711837511894</v>
      </c>
      <c r="DD19" s="63">
        <f t="shared" si="3"/>
        <v>16.217073944779436</v>
      </c>
      <c r="DE19" s="63">
        <f t="shared" si="4"/>
        <v>4.1985399047833507</v>
      </c>
      <c r="DF19" s="11"/>
      <c r="DG19" s="44" t="e">
        <f>#REF!*100/G19</f>
        <v>#REF!</v>
      </c>
      <c r="DH19" s="564"/>
      <c r="DI19" s="124"/>
      <c r="DJ19" s="124"/>
      <c r="DK19" s="124"/>
      <c r="DL19" s="124"/>
      <c r="DM19" s="124"/>
      <c r="DN19" s="565"/>
      <c r="DO19" s="564"/>
      <c r="DP19" s="124"/>
      <c r="DQ19" s="124"/>
      <c r="DR19" s="124"/>
      <c r="DS19" s="124"/>
      <c r="DT19" s="124"/>
      <c r="DU19" s="565"/>
      <c r="DV19" s="564"/>
      <c r="DW19" s="124"/>
      <c r="DX19" s="124"/>
      <c r="DY19" s="124"/>
      <c r="DZ19" s="124"/>
      <c r="EA19" s="124"/>
      <c r="EB19" s="565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</row>
    <row r="20" spans="1:180" s="1" customFormat="1" ht="13.5" x14ac:dyDescent="0.3">
      <c r="A20" s="11"/>
      <c r="B20" s="3">
        <v>17</v>
      </c>
      <c r="C20" s="1" t="s">
        <v>196</v>
      </c>
      <c r="D20" s="22">
        <v>612990</v>
      </c>
      <c r="E20" s="22">
        <v>149</v>
      </c>
      <c r="F20" s="22">
        <v>812336</v>
      </c>
      <c r="G20" s="22">
        <v>2777</v>
      </c>
      <c r="H20" s="22">
        <v>301</v>
      </c>
      <c r="I20" s="22">
        <v>2328</v>
      </c>
      <c r="J20" s="22">
        <v>210</v>
      </c>
      <c r="K20" s="22">
        <v>1193</v>
      </c>
      <c r="L20" s="23">
        <f t="shared" si="5"/>
        <v>1403</v>
      </c>
      <c r="M20" s="22">
        <v>91</v>
      </c>
      <c r="N20" s="22">
        <v>1128</v>
      </c>
      <c r="O20" s="23">
        <f t="shared" si="9"/>
        <v>1219</v>
      </c>
      <c r="P20" s="22">
        <v>44</v>
      </c>
      <c r="Q20" s="22">
        <v>428</v>
      </c>
      <c r="R20" s="22">
        <v>163</v>
      </c>
      <c r="S20" s="22">
        <v>446</v>
      </c>
      <c r="T20" s="22">
        <v>96</v>
      </c>
      <c r="U20" s="22">
        <v>1110</v>
      </c>
      <c r="V20" s="22">
        <v>2</v>
      </c>
      <c r="W20" s="22">
        <v>395</v>
      </c>
      <c r="X20" s="24">
        <f t="shared" si="7"/>
        <v>737</v>
      </c>
      <c r="Y20" s="22">
        <v>27</v>
      </c>
      <c r="Z20" s="22">
        <v>710</v>
      </c>
      <c r="AA20" s="22">
        <v>302</v>
      </c>
      <c r="AB20" s="22">
        <v>445</v>
      </c>
      <c r="AC20" s="57" t="s">
        <v>198</v>
      </c>
      <c r="AD20" s="564">
        <v>104</v>
      </c>
      <c r="AE20" s="124">
        <v>32</v>
      </c>
      <c r="AF20" s="124">
        <v>102</v>
      </c>
      <c r="AG20" s="124">
        <v>179</v>
      </c>
      <c r="AH20" s="124">
        <v>180</v>
      </c>
      <c r="AI20" s="124">
        <v>112</v>
      </c>
      <c r="AJ20" s="565">
        <v>35</v>
      </c>
      <c r="AK20" s="124"/>
      <c r="AL20" s="124"/>
      <c r="AM20" s="124"/>
      <c r="AN20" s="124"/>
      <c r="AO20" s="124"/>
      <c r="AP20" s="124"/>
      <c r="AQ20" s="565"/>
      <c r="AR20" s="564"/>
      <c r="AS20" s="124"/>
      <c r="AT20" s="124"/>
      <c r="AU20" s="124"/>
      <c r="AV20" s="124"/>
      <c r="AW20" s="124"/>
      <c r="AX20" s="565"/>
      <c r="AY20" s="24">
        <f t="shared" si="8"/>
        <v>251</v>
      </c>
      <c r="AZ20" s="22">
        <v>2</v>
      </c>
      <c r="BA20" s="22">
        <v>249</v>
      </c>
      <c r="BB20" s="22">
        <v>86</v>
      </c>
      <c r="BC20" s="22">
        <v>170</v>
      </c>
      <c r="BD20" s="57">
        <v>38.979999999999997</v>
      </c>
      <c r="BE20" s="564">
        <v>14</v>
      </c>
      <c r="BF20" s="124">
        <v>10</v>
      </c>
      <c r="BG20" s="124">
        <v>36</v>
      </c>
      <c r="BH20" s="124">
        <v>62</v>
      </c>
      <c r="BI20" s="124">
        <v>71</v>
      </c>
      <c r="BJ20" s="124">
        <v>52</v>
      </c>
      <c r="BK20" s="565">
        <v>10</v>
      </c>
      <c r="BL20" s="564"/>
      <c r="BM20" s="124"/>
      <c r="BN20" s="124"/>
      <c r="BO20" s="124"/>
      <c r="BP20" s="124"/>
      <c r="BQ20" s="124"/>
      <c r="BR20" s="565"/>
      <c r="BS20" s="564"/>
      <c r="BT20" s="124"/>
      <c r="BU20" s="124"/>
      <c r="BV20" s="124"/>
      <c r="BW20" s="124"/>
      <c r="BX20" s="124"/>
      <c r="BY20" s="565"/>
      <c r="BZ20" s="22"/>
      <c r="CA20" s="22">
        <v>2</v>
      </c>
      <c r="CB20" s="22">
        <v>249</v>
      </c>
      <c r="CC20" s="22">
        <v>86</v>
      </c>
      <c r="CD20" s="22">
        <v>170</v>
      </c>
      <c r="CE20" s="57">
        <v>38.979999999999997</v>
      </c>
      <c r="CF20" s="564"/>
      <c r="CG20" s="124"/>
      <c r="CH20" s="124"/>
      <c r="CI20" s="124"/>
      <c r="CJ20" s="124"/>
      <c r="CK20" s="124"/>
      <c r="CL20" s="565"/>
      <c r="CM20" s="564"/>
      <c r="CN20" s="124"/>
      <c r="CO20" s="124"/>
      <c r="CP20" s="124"/>
      <c r="CQ20" s="124"/>
      <c r="CR20" s="124"/>
      <c r="CS20" s="565"/>
      <c r="CT20" s="564"/>
      <c r="CU20" s="124"/>
      <c r="CV20" s="124"/>
      <c r="CW20" s="124"/>
      <c r="CX20" s="124"/>
      <c r="CY20" s="124"/>
      <c r="CZ20" s="565"/>
      <c r="DA20" s="44">
        <f t="shared" si="0"/>
        <v>472</v>
      </c>
      <c r="DB20" s="44">
        <f t="shared" si="1"/>
        <v>2212</v>
      </c>
      <c r="DC20" s="63">
        <f t="shared" si="2"/>
        <v>83.831472812387474</v>
      </c>
      <c r="DD20" s="63">
        <f t="shared" si="3"/>
        <v>10.839034929780338</v>
      </c>
      <c r="DE20" s="63">
        <f t="shared" si="4"/>
        <v>3.4185361722243011</v>
      </c>
      <c r="DF20" s="11"/>
      <c r="DG20" s="44" t="e">
        <f>#REF!*100/G20</f>
        <v>#REF!</v>
      </c>
      <c r="DH20" s="564"/>
      <c r="DI20" s="124"/>
      <c r="DJ20" s="124"/>
      <c r="DK20" s="124"/>
      <c r="DL20" s="124"/>
      <c r="DM20" s="124"/>
      <c r="DN20" s="565"/>
      <c r="DO20" s="564"/>
      <c r="DP20" s="124"/>
      <c r="DQ20" s="124"/>
      <c r="DR20" s="124"/>
      <c r="DS20" s="124"/>
      <c r="DT20" s="124"/>
      <c r="DU20" s="565"/>
      <c r="DV20" s="564"/>
      <c r="DW20" s="124"/>
      <c r="DX20" s="124"/>
      <c r="DY20" s="124"/>
      <c r="DZ20" s="124"/>
      <c r="EA20" s="124"/>
      <c r="EB20" s="565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</row>
    <row r="21" spans="1:180" s="1" customFormat="1" ht="13.5" x14ac:dyDescent="0.3">
      <c r="A21" s="11"/>
      <c r="B21" s="3">
        <v>18</v>
      </c>
      <c r="C21" s="1" t="s">
        <v>197</v>
      </c>
      <c r="D21" s="22">
        <v>586183</v>
      </c>
      <c r="E21" s="22">
        <v>123</v>
      </c>
      <c r="F21" s="22">
        <v>767951</v>
      </c>
      <c r="G21" s="22">
        <v>2433</v>
      </c>
      <c r="H21" s="22">
        <v>330</v>
      </c>
      <c r="I21" s="22">
        <v>2015</v>
      </c>
      <c r="J21" s="22">
        <v>220</v>
      </c>
      <c r="K21" s="22">
        <v>1103</v>
      </c>
      <c r="L21" s="23">
        <f t="shared" si="5"/>
        <v>1323</v>
      </c>
      <c r="M21" s="22">
        <v>109</v>
      </c>
      <c r="N21" s="22">
        <v>912</v>
      </c>
      <c r="O21" s="23">
        <f t="shared" si="9"/>
        <v>1021</v>
      </c>
      <c r="P21" s="22">
        <v>38</v>
      </c>
      <c r="Q21" s="28">
        <v>348</v>
      </c>
      <c r="R21" s="22">
        <v>161</v>
      </c>
      <c r="S21" s="22">
        <v>371</v>
      </c>
      <c r="T21" s="22">
        <v>126</v>
      </c>
      <c r="U21" s="28">
        <v>919</v>
      </c>
      <c r="V21" s="22">
        <v>4</v>
      </c>
      <c r="W21" s="28">
        <v>376</v>
      </c>
      <c r="X21" s="24">
        <f t="shared" si="7"/>
        <v>627</v>
      </c>
      <c r="Y21" s="29">
        <v>34</v>
      </c>
      <c r="Z21" s="28">
        <v>593</v>
      </c>
      <c r="AA21" s="28">
        <v>288</v>
      </c>
      <c r="AB21" s="28">
        <v>365</v>
      </c>
      <c r="AC21" s="58">
        <v>36.26</v>
      </c>
      <c r="AD21" s="568">
        <v>91</v>
      </c>
      <c r="AE21" s="169">
        <v>26</v>
      </c>
      <c r="AF21" s="169">
        <v>86</v>
      </c>
      <c r="AG21" s="169">
        <v>143</v>
      </c>
      <c r="AH21" s="169">
        <v>172</v>
      </c>
      <c r="AI21" s="169">
        <v>102</v>
      </c>
      <c r="AJ21" s="569">
        <v>32</v>
      </c>
      <c r="AK21" s="169"/>
      <c r="AL21" s="169"/>
      <c r="AM21" s="169"/>
      <c r="AN21" s="169"/>
      <c r="AO21" s="169"/>
      <c r="AP21" s="169"/>
      <c r="AQ21" s="569"/>
      <c r="AR21" s="568"/>
      <c r="AS21" s="169"/>
      <c r="AT21" s="169"/>
      <c r="AU21" s="169"/>
      <c r="AV21" s="169"/>
      <c r="AW21" s="169"/>
      <c r="AX21" s="569"/>
      <c r="AY21" s="24">
        <f t="shared" si="8"/>
        <v>145</v>
      </c>
      <c r="AZ21" s="22">
        <v>4</v>
      </c>
      <c r="BA21" s="22">
        <v>141</v>
      </c>
      <c r="BB21" s="22">
        <v>65</v>
      </c>
      <c r="BC21" s="22">
        <v>93</v>
      </c>
      <c r="BD21" s="57">
        <v>39.89</v>
      </c>
      <c r="BE21" s="564">
        <v>6</v>
      </c>
      <c r="BF21" s="124">
        <v>1</v>
      </c>
      <c r="BG21" s="124">
        <v>25</v>
      </c>
      <c r="BH21" s="124">
        <v>41</v>
      </c>
      <c r="BI21" s="124">
        <v>49</v>
      </c>
      <c r="BJ21" s="124">
        <v>28</v>
      </c>
      <c r="BK21" s="565">
        <v>8</v>
      </c>
      <c r="BL21" s="564"/>
      <c r="BM21" s="124"/>
      <c r="BN21" s="124"/>
      <c r="BO21" s="124"/>
      <c r="BP21" s="124"/>
      <c r="BQ21" s="124"/>
      <c r="BR21" s="565"/>
      <c r="BS21" s="564"/>
      <c r="BT21" s="124"/>
      <c r="BU21" s="124"/>
      <c r="BV21" s="124"/>
      <c r="BW21" s="124"/>
      <c r="BX21" s="124"/>
      <c r="BY21" s="565"/>
      <c r="BZ21" s="22"/>
      <c r="CA21" s="124">
        <v>4</v>
      </c>
      <c r="CB21" s="124">
        <v>141</v>
      </c>
      <c r="CC21" s="22">
        <v>65</v>
      </c>
      <c r="CD21" s="22">
        <v>93</v>
      </c>
      <c r="CE21" s="57">
        <v>39.89</v>
      </c>
      <c r="CF21" s="564"/>
      <c r="CG21" s="124"/>
      <c r="CH21" s="124"/>
      <c r="CI21" s="124"/>
      <c r="CJ21" s="124"/>
      <c r="CK21" s="124"/>
      <c r="CL21" s="565"/>
      <c r="CM21" s="564"/>
      <c r="CN21" s="124"/>
      <c r="CO21" s="124"/>
      <c r="CP21" s="124"/>
      <c r="CQ21" s="124"/>
      <c r="CR21" s="124"/>
      <c r="CS21" s="565"/>
      <c r="CT21" s="564"/>
      <c r="CU21" s="124"/>
      <c r="CV21" s="124"/>
      <c r="CW21" s="124"/>
      <c r="CX21" s="124"/>
      <c r="CY21" s="124"/>
      <c r="CZ21" s="565"/>
      <c r="DA21" s="44">
        <f t="shared" si="0"/>
        <v>386</v>
      </c>
      <c r="DB21" s="44">
        <f t="shared" si="1"/>
        <v>1957</v>
      </c>
      <c r="DC21" s="63">
        <f t="shared" si="2"/>
        <v>82.819564323879987</v>
      </c>
      <c r="DD21" s="63">
        <f t="shared" si="3"/>
        <v>13.563501849568434</v>
      </c>
      <c r="DE21" s="63">
        <f t="shared" si="4"/>
        <v>3.1681708859028768</v>
      </c>
      <c r="DF21" s="11"/>
      <c r="DG21" s="44" t="e">
        <f>#REF!*100/G21</f>
        <v>#REF!</v>
      </c>
      <c r="DH21" s="564"/>
      <c r="DI21" s="124"/>
      <c r="DJ21" s="124"/>
      <c r="DK21" s="124"/>
      <c r="DL21" s="124"/>
      <c r="DM21" s="124"/>
      <c r="DN21" s="565"/>
      <c r="DO21" s="564"/>
      <c r="DP21" s="124"/>
      <c r="DQ21" s="124"/>
      <c r="DR21" s="124"/>
      <c r="DS21" s="124"/>
      <c r="DT21" s="124"/>
      <c r="DU21" s="565"/>
      <c r="DV21" s="564"/>
      <c r="DW21" s="124"/>
      <c r="DX21" s="124"/>
      <c r="DY21" s="124"/>
      <c r="DZ21" s="124"/>
      <c r="EA21" s="124"/>
      <c r="EB21" s="565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</row>
    <row r="22" spans="1:180" s="66" customFormat="1" ht="13.5" x14ac:dyDescent="0.3">
      <c r="B22" s="65">
        <v>19</v>
      </c>
      <c r="C22" s="66" t="s">
        <v>211</v>
      </c>
      <c r="D22" s="67">
        <v>566304</v>
      </c>
      <c r="E22" s="67">
        <v>150</v>
      </c>
      <c r="F22" s="67">
        <v>776274</v>
      </c>
      <c r="G22" s="67">
        <v>3234</v>
      </c>
      <c r="H22" s="67">
        <v>541</v>
      </c>
      <c r="I22" s="67">
        <v>2432</v>
      </c>
      <c r="J22" s="67">
        <v>369</v>
      </c>
      <c r="K22" s="67">
        <v>1247</v>
      </c>
      <c r="L22" s="74">
        <f t="shared" si="5"/>
        <v>1616</v>
      </c>
      <c r="M22" s="67">
        <v>172</v>
      </c>
      <c r="N22" s="67">
        <v>1185</v>
      </c>
      <c r="O22" s="74">
        <f t="shared" si="9"/>
        <v>1357</v>
      </c>
      <c r="P22" s="67">
        <v>58</v>
      </c>
      <c r="Q22" s="67">
        <v>351</v>
      </c>
      <c r="R22" s="67">
        <v>292</v>
      </c>
      <c r="S22" s="67">
        <v>520</v>
      </c>
      <c r="T22" s="67">
        <v>182</v>
      </c>
      <c r="U22" s="67">
        <v>932</v>
      </c>
      <c r="V22" s="67">
        <v>9</v>
      </c>
      <c r="W22" s="67">
        <v>628</v>
      </c>
      <c r="X22" s="67">
        <v>607</v>
      </c>
      <c r="Y22" s="67">
        <v>34</v>
      </c>
      <c r="Z22" s="67">
        <v>571</v>
      </c>
      <c r="AA22" s="67">
        <v>243</v>
      </c>
      <c r="AB22" s="67">
        <v>364</v>
      </c>
      <c r="AC22" s="73">
        <v>37</v>
      </c>
      <c r="AD22" s="570">
        <v>98</v>
      </c>
      <c r="AE22" s="171">
        <v>54</v>
      </c>
      <c r="AF22" s="171">
        <v>92</v>
      </c>
      <c r="AG22" s="171">
        <v>138</v>
      </c>
      <c r="AH22" s="171">
        <v>177</v>
      </c>
      <c r="AI22" s="171">
        <v>130</v>
      </c>
      <c r="AJ22" s="571">
        <v>51</v>
      </c>
      <c r="AK22" s="171">
        <v>26</v>
      </c>
      <c r="AL22" s="171">
        <v>11</v>
      </c>
      <c r="AM22" s="171">
        <v>27</v>
      </c>
      <c r="AN22" s="171">
        <v>48</v>
      </c>
      <c r="AO22" s="171">
        <v>66</v>
      </c>
      <c r="AP22" s="171">
        <v>48</v>
      </c>
      <c r="AQ22" s="571">
        <v>26</v>
      </c>
      <c r="AR22" s="570">
        <v>26</v>
      </c>
      <c r="AS22" s="171">
        <v>15</v>
      </c>
      <c r="AT22" s="171">
        <v>39</v>
      </c>
      <c r="AU22" s="171">
        <v>70</v>
      </c>
      <c r="AV22" s="171">
        <v>92</v>
      </c>
      <c r="AW22" s="171">
        <v>85</v>
      </c>
      <c r="AX22" s="571">
        <v>32</v>
      </c>
      <c r="AY22" s="67">
        <f t="shared" ref="AY22:AY28" si="10">SUM(BE22:BK22)</f>
        <v>314</v>
      </c>
      <c r="AZ22" s="67">
        <v>10</v>
      </c>
      <c r="BA22" s="67">
        <v>304</v>
      </c>
      <c r="BB22" s="67">
        <f t="shared" ref="BB22:BB28" si="11">SUM(BL22:BR22)</f>
        <v>118</v>
      </c>
      <c r="BC22" s="67">
        <f t="shared" ref="BC22:BC28" si="12">SUM(BS22:BY22)</f>
        <v>196</v>
      </c>
      <c r="BD22" s="73">
        <v>44</v>
      </c>
      <c r="BE22" s="570">
        <f t="shared" ref="BE22:BK28" si="13">BL22+BS22</f>
        <v>7</v>
      </c>
      <c r="BF22" s="171">
        <f t="shared" si="13"/>
        <v>12</v>
      </c>
      <c r="BG22" s="171">
        <f t="shared" si="13"/>
        <v>32</v>
      </c>
      <c r="BH22" s="171">
        <f t="shared" si="13"/>
        <v>62</v>
      </c>
      <c r="BI22" s="171">
        <f t="shared" si="13"/>
        <v>83</v>
      </c>
      <c r="BJ22" s="171">
        <f t="shared" si="13"/>
        <v>79</v>
      </c>
      <c r="BK22" s="571">
        <f t="shared" si="13"/>
        <v>39</v>
      </c>
      <c r="BL22" s="570">
        <v>3</v>
      </c>
      <c r="BM22" s="171">
        <v>4</v>
      </c>
      <c r="BN22" s="171">
        <v>12</v>
      </c>
      <c r="BO22" s="171">
        <v>24</v>
      </c>
      <c r="BP22" s="171">
        <v>30</v>
      </c>
      <c r="BQ22" s="171">
        <v>30</v>
      </c>
      <c r="BR22" s="571">
        <v>15</v>
      </c>
      <c r="BS22" s="570">
        <v>4</v>
      </c>
      <c r="BT22" s="171">
        <v>8</v>
      </c>
      <c r="BU22" s="171">
        <v>20</v>
      </c>
      <c r="BV22" s="171">
        <v>38</v>
      </c>
      <c r="BW22" s="171">
        <v>53</v>
      </c>
      <c r="BX22" s="171">
        <v>49</v>
      </c>
      <c r="BY22" s="571">
        <v>24</v>
      </c>
      <c r="BZ22" s="67">
        <f>SUM(CC22:CD22)</f>
        <v>682</v>
      </c>
      <c r="CA22" s="112">
        <v>55</v>
      </c>
      <c r="CB22" s="112">
        <v>858</v>
      </c>
      <c r="CC22" s="67">
        <f>SUM(CM22:CS22)</f>
        <v>336</v>
      </c>
      <c r="CD22" s="67">
        <f>SUM(CT22:CZ22)</f>
        <v>346</v>
      </c>
      <c r="CE22" s="73">
        <v>38</v>
      </c>
      <c r="CF22" s="570">
        <f t="shared" ref="CF22:CL28" si="14">CM22+CT22</f>
        <v>85</v>
      </c>
      <c r="CG22" s="171">
        <f t="shared" si="14"/>
        <v>25</v>
      </c>
      <c r="CH22" s="171">
        <f t="shared" si="14"/>
        <v>97</v>
      </c>
      <c r="CI22" s="171">
        <f t="shared" si="14"/>
        <v>109</v>
      </c>
      <c r="CJ22" s="171">
        <f t="shared" si="14"/>
        <v>220</v>
      </c>
      <c r="CK22" s="171">
        <f t="shared" si="14"/>
        <v>73</v>
      </c>
      <c r="CL22" s="571">
        <f t="shared" si="14"/>
        <v>73</v>
      </c>
      <c r="CM22" s="570">
        <v>44</v>
      </c>
      <c r="CN22" s="171"/>
      <c r="CO22" s="171">
        <v>41</v>
      </c>
      <c r="CP22" s="171">
        <v>54</v>
      </c>
      <c r="CQ22" s="171">
        <v>102</v>
      </c>
      <c r="CR22" s="171">
        <v>62</v>
      </c>
      <c r="CS22" s="571">
        <v>33</v>
      </c>
      <c r="CT22" s="570">
        <v>41</v>
      </c>
      <c r="CU22" s="171">
        <v>25</v>
      </c>
      <c r="CV22" s="171">
        <v>56</v>
      </c>
      <c r="CW22" s="171">
        <v>55</v>
      </c>
      <c r="CX22" s="171">
        <v>118</v>
      </c>
      <c r="CY22" s="171">
        <v>11</v>
      </c>
      <c r="CZ22" s="571">
        <v>40</v>
      </c>
      <c r="DA22" s="271">
        <f t="shared" si="0"/>
        <v>409</v>
      </c>
      <c r="DB22" s="271">
        <f t="shared" si="1"/>
        <v>2563</v>
      </c>
      <c r="DC22" s="696">
        <f t="shared" si="2"/>
        <v>75.200989486703776</v>
      </c>
      <c r="DD22" s="696">
        <f t="shared" si="3"/>
        <v>16.728509585652443</v>
      </c>
      <c r="DE22" s="696">
        <f t="shared" si="4"/>
        <v>4.1660547693211418</v>
      </c>
      <c r="DG22" s="271" t="e">
        <f>#REF!*100/G22</f>
        <v>#REF!</v>
      </c>
      <c r="DH22" s="564">
        <f t="shared" ref="DH22:DH28" si="15">DO22+DV22</f>
        <v>0</v>
      </c>
      <c r="DI22" s="124">
        <f t="shared" ref="DI22:DI28" si="16">DP22+DW22</f>
        <v>0</v>
      </c>
      <c r="DJ22" s="124">
        <f t="shared" ref="DJ22:DJ28" si="17">DQ22+DX22</f>
        <v>0</v>
      </c>
      <c r="DK22" s="124">
        <f t="shared" ref="DK22:DK28" si="18">DR22+DY22</f>
        <v>0</v>
      </c>
      <c r="DL22" s="124">
        <f t="shared" ref="DL22:DL28" si="19">DS22+DZ22</f>
        <v>0</v>
      </c>
      <c r="DM22" s="124">
        <f t="shared" ref="DM22:DM28" si="20">DT22+EA22</f>
        <v>0</v>
      </c>
      <c r="DN22" s="565">
        <f t="shared" ref="DN22:DN28" si="21">DU22+EB22</f>
        <v>0</v>
      </c>
      <c r="DO22" s="564">
        <f t="shared" ref="DO22:DO28" si="22">DV22+EC22</f>
        <v>0</v>
      </c>
      <c r="DP22" s="124">
        <f t="shared" ref="DP22:DP28" si="23">DW22+ED22</f>
        <v>0</v>
      </c>
      <c r="DQ22" s="124">
        <f t="shared" ref="DQ22:DQ28" si="24">DX22+EE22</f>
        <v>0</v>
      </c>
      <c r="DR22" s="124">
        <f t="shared" ref="DR22:DR28" si="25">DY22+EF22</f>
        <v>0</v>
      </c>
      <c r="DS22" s="124">
        <f t="shared" ref="DS22:DS28" si="26">DZ22+EG22</f>
        <v>0</v>
      </c>
      <c r="DT22" s="124">
        <f t="shared" ref="DT22:DT28" si="27">EA22+EH22</f>
        <v>0</v>
      </c>
      <c r="DU22" s="565">
        <f t="shared" ref="DU22:DU28" si="28">EB22+EI22</f>
        <v>0</v>
      </c>
      <c r="DV22" s="564">
        <f t="shared" ref="DV22:DV28" si="29">EC22+EJ22</f>
        <v>0</v>
      </c>
      <c r="DW22" s="124">
        <f t="shared" ref="DW22:DW28" si="30">ED22+EK22</f>
        <v>0</v>
      </c>
      <c r="DX22" s="124">
        <f t="shared" ref="DX22:DX28" si="31">EE22+EL22</f>
        <v>0</v>
      </c>
      <c r="DY22" s="124">
        <f t="shared" ref="DY22:DY28" si="32">EF22+EM22</f>
        <v>0</v>
      </c>
      <c r="DZ22" s="124">
        <f t="shared" ref="DZ22:DZ28" si="33">EG22+EN22</f>
        <v>0</v>
      </c>
      <c r="EA22" s="124">
        <f t="shared" ref="EA22:EA28" si="34">EH22+EO22</f>
        <v>0</v>
      </c>
      <c r="EB22" s="565">
        <f t="shared" ref="EB22:EB28" si="35">EI22+EP22</f>
        <v>0</v>
      </c>
    </row>
    <row r="23" spans="1:180" s="102" customFormat="1" ht="13.5" x14ac:dyDescent="0.3">
      <c r="B23" s="103">
        <v>20</v>
      </c>
      <c r="C23" s="102" t="s">
        <v>215</v>
      </c>
      <c r="D23" s="97">
        <v>598440</v>
      </c>
      <c r="E23" s="97">
        <v>112</v>
      </c>
      <c r="F23" s="97">
        <v>765191</v>
      </c>
      <c r="G23" s="97">
        <v>2782</v>
      </c>
      <c r="H23" s="97">
        <v>560</v>
      </c>
      <c r="I23" s="97">
        <v>2107</v>
      </c>
      <c r="J23" s="97">
        <v>402</v>
      </c>
      <c r="K23" s="97">
        <v>1085</v>
      </c>
      <c r="L23" s="104">
        <f t="shared" si="5"/>
        <v>1487</v>
      </c>
      <c r="M23" s="97">
        <v>158</v>
      </c>
      <c r="N23" s="97">
        <v>1022</v>
      </c>
      <c r="O23" s="104">
        <f t="shared" si="9"/>
        <v>1180</v>
      </c>
      <c r="P23" s="97">
        <v>65</v>
      </c>
      <c r="Q23" s="97">
        <v>346</v>
      </c>
      <c r="R23" s="97">
        <v>305</v>
      </c>
      <c r="S23" s="97">
        <v>409</v>
      </c>
      <c r="T23" s="97">
        <v>182</v>
      </c>
      <c r="U23" s="97">
        <v>867</v>
      </c>
      <c r="V23" s="97">
        <v>4</v>
      </c>
      <c r="W23" s="97">
        <v>432</v>
      </c>
      <c r="X23" s="24">
        <v>616</v>
      </c>
      <c r="Y23" s="97">
        <v>26</v>
      </c>
      <c r="Z23" s="97">
        <v>592</v>
      </c>
      <c r="AA23" s="97">
        <v>246</v>
      </c>
      <c r="AB23" s="97">
        <v>370</v>
      </c>
      <c r="AC23" s="57">
        <v>36</v>
      </c>
      <c r="AD23" s="572">
        <v>88</v>
      </c>
      <c r="AE23" s="173">
        <v>53</v>
      </c>
      <c r="AF23" s="173">
        <v>73</v>
      </c>
      <c r="AG23" s="173">
        <v>121</v>
      </c>
      <c r="AH23" s="173">
        <v>195</v>
      </c>
      <c r="AI23" s="173">
        <v>98</v>
      </c>
      <c r="AJ23" s="573">
        <v>36</v>
      </c>
      <c r="AK23" s="173">
        <v>29</v>
      </c>
      <c r="AL23" s="173">
        <v>17</v>
      </c>
      <c r="AM23" s="173">
        <v>23</v>
      </c>
      <c r="AN23" s="173">
        <v>39</v>
      </c>
      <c r="AO23" s="173">
        <v>43</v>
      </c>
      <c r="AP23" s="173">
        <v>47</v>
      </c>
      <c r="AQ23" s="573">
        <v>19</v>
      </c>
      <c r="AR23" s="572">
        <v>29</v>
      </c>
      <c r="AS23" s="173">
        <v>22</v>
      </c>
      <c r="AT23" s="173">
        <v>37</v>
      </c>
      <c r="AU23" s="173">
        <v>75</v>
      </c>
      <c r="AV23" s="173">
        <v>107</v>
      </c>
      <c r="AW23" s="173">
        <v>70</v>
      </c>
      <c r="AX23" s="573">
        <v>23</v>
      </c>
      <c r="AY23" s="67">
        <f t="shared" si="10"/>
        <v>363</v>
      </c>
      <c r="AZ23" s="97">
        <v>12</v>
      </c>
      <c r="BA23" s="97">
        <v>355</v>
      </c>
      <c r="BB23" s="22">
        <f t="shared" si="11"/>
        <v>138</v>
      </c>
      <c r="BC23" s="22">
        <f t="shared" si="12"/>
        <v>225</v>
      </c>
      <c r="BD23" s="57">
        <v>41</v>
      </c>
      <c r="BE23" s="564">
        <f t="shared" si="13"/>
        <v>17</v>
      </c>
      <c r="BF23" s="124">
        <f t="shared" si="13"/>
        <v>16</v>
      </c>
      <c r="BG23" s="124">
        <f t="shared" si="13"/>
        <v>43</v>
      </c>
      <c r="BH23" s="124">
        <f t="shared" si="13"/>
        <v>68</v>
      </c>
      <c r="BI23" s="124">
        <f t="shared" si="13"/>
        <v>116</v>
      </c>
      <c r="BJ23" s="124">
        <f t="shared" si="13"/>
        <v>79</v>
      </c>
      <c r="BK23" s="565">
        <f t="shared" si="13"/>
        <v>24</v>
      </c>
      <c r="BL23" s="572">
        <v>9</v>
      </c>
      <c r="BM23" s="173">
        <v>9</v>
      </c>
      <c r="BN23" s="173">
        <v>17</v>
      </c>
      <c r="BO23" s="173">
        <v>21</v>
      </c>
      <c r="BP23" s="173">
        <v>44</v>
      </c>
      <c r="BQ23" s="173">
        <v>28</v>
      </c>
      <c r="BR23" s="573">
        <v>10</v>
      </c>
      <c r="BS23" s="572">
        <v>8</v>
      </c>
      <c r="BT23" s="173">
        <v>7</v>
      </c>
      <c r="BU23" s="173">
        <v>26</v>
      </c>
      <c r="BV23" s="173">
        <v>47</v>
      </c>
      <c r="BW23" s="173">
        <v>72</v>
      </c>
      <c r="BX23" s="173">
        <v>51</v>
      </c>
      <c r="BY23" s="573">
        <v>14</v>
      </c>
      <c r="BZ23" s="67">
        <f>SUM(CC23:CD23)</f>
        <v>842</v>
      </c>
      <c r="CA23" s="93">
        <v>43</v>
      </c>
      <c r="CB23" s="93">
        <v>825</v>
      </c>
      <c r="CC23" s="22">
        <f>SUM(CM23:CS23)</f>
        <v>366</v>
      </c>
      <c r="CD23" s="22">
        <f>SUM(CT23:CZ23)</f>
        <v>476</v>
      </c>
      <c r="CE23" s="649">
        <v>38</v>
      </c>
      <c r="CF23" s="564">
        <f t="shared" si="14"/>
        <v>95</v>
      </c>
      <c r="CG23" s="124">
        <f t="shared" si="14"/>
        <v>50</v>
      </c>
      <c r="CH23" s="124">
        <f t="shared" si="14"/>
        <v>95</v>
      </c>
      <c r="CI23" s="124">
        <f t="shared" si="14"/>
        <v>162</v>
      </c>
      <c r="CJ23" s="124">
        <f t="shared" si="14"/>
        <v>231</v>
      </c>
      <c r="CK23" s="124">
        <f t="shared" si="14"/>
        <v>148</v>
      </c>
      <c r="CL23" s="565">
        <f t="shared" si="14"/>
        <v>61</v>
      </c>
      <c r="CM23" s="572">
        <v>47</v>
      </c>
      <c r="CN23" s="173">
        <v>24</v>
      </c>
      <c r="CO23" s="173">
        <v>41</v>
      </c>
      <c r="CP23" s="173">
        <v>65</v>
      </c>
      <c r="CQ23" s="173">
        <v>102</v>
      </c>
      <c r="CR23" s="173">
        <v>59</v>
      </c>
      <c r="CS23" s="573">
        <v>28</v>
      </c>
      <c r="CT23" s="572">
        <v>48</v>
      </c>
      <c r="CU23" s="173">
        <v>26</v>
      </c>
      <c r="CV23" s="173">
        <v>54</v>
      </c>
      <c r="CW23" s="173">
        <v>97</v>
      </c>
      <c r="CX23" s="173">
        <v>129</v>
      </c>
      <c r="CY23" s="173">
        <v>89</v>
      </c>
      <c r="CZ23" s="573">
        <v>33</v>
      </c>
      <c r="DA23" s="44">
        <f t="shared" si="0"/>
        <v>411</v>
      </c>
      <c r="DB23" s="44">
        <f t="shared" si="1"/>
        <v>2199</v>
      </c>
      <c r="DC23" s="63">
        <f t="shared" si="2"/>
        <v>75.73687994248742</v>
      </c>
      <c r="DD23" s="63">
        <f t="shared" si="3"/>
        <v>20.129403306973401</v>
      </c>
      <c r="DE23" s="63">
        <f t="shared" si="4"/>
        <v>3.6356935719317138</v>
      </c>
      <c r="DG23" s="44" t="e">
        <f>#REF!*100/G23</f>
        <v>#REF!</v>
      </c>
      <c r="DH23" s="564">
        <f t="shared" si="15"/>
        <v>0</v>
      </c>
      <c r="DI23" s="124">
        <f t="shared" si="16"/>
        <v>0</v>
      </c>
      <c r="DJ23" s="124">
        <f t="shared" si="17"/>
        <v>0</v>
      </c>
      <c r="DK23" s="124">
        <f t="shared" si="18"/>
        <v>0</v>
      </c>
      <c r="DL23" s="124">
        <f t="shared" si="19"/>
        <v>0</v>
      </c>
      <c r="DM23" s="124">
        <f t="shared" si="20"/>
        <v>0</v>
      </c>
      <c r="DN23" s="565">
        <f t="shared" si="21"/>
        <v>0</v>
      </c>
      <c r="DO23" s="564">
        <f t="shared" si="22"/>
        <v>0</v>
      </c>
      <c r="DP23" s="124">
        <f t="shared" si="23"/>
        <v>0</v>
      </c>
      <c r="DQ23" s="124">
        <f t="shared" si="24"/>
        <v>0</v>
      </c>
      <c r="DR23" s="124">
        <f t="shared" si="25"/>
        <v>0</v>
      </c>
      <c r="DS23" s="124">
        <f t="shared" si="26"/>
        <v>0</v>
      </c>
      <c r="DT23" s="124">
        <f t="shared" si="27"/>
        <v>0</v>
      </c>
      <c r="DU23" s="565">
        <f t="shared" si="28"/>
        <v>0</v>
      </c>
      <c r="DV23" s="564">
        <f t="shared" si="29"/>
        <v>0</v>
      </c>
      <c r="DW23" s="124">
        <f t="shared" si="30"/>
        <v>0</v>
      </c>
      <c r="DX23" s="124">
        <f t="shared" si="31"/>
        <v>0</v>
      </c>
      <c r="DY23" s="124">
        <f t="shared" si="32"/>
        <v>0</v>
      </c>
      <c r="DZ23" s="124">
        <f t="shared" si="33"/>
        <v>0</v>
      </c>
      <c r="EA23" s="124">
        <f t="shared" si="34"/>
        <v>0</v>
      </c>
      <c r="EB23" s="565">
        <f t="shared" si="35"/>
        <v>0</v>
      </c>
    </row>
    <row r="24" spans="1:180" s="1" customFormat="1" ht="13.5" x14ac:dyDescent="0.3">
      <c r="A24" s="11"/>
      <c r="B24" s="3">
        <v>21</v>
      </c>
      <c r="C24" s="1" t="s">
        <v>217</v>
      </c>
      <c r="D24" s="22">
        <v>601964</v>
      </c>
      <c r="E24" s="22">
        <v>141</v>
      </c>
      <c r="F24" s="22">
        <v>784339</v>
      </c>
      <c r="G24" s="22">
        <v>2729</v>
      </c>
      <c r="H24" s="22">
        <v>316</v>
      </c>
      <c r="I24" s="22">
        <v>2212</v>
      </c>
      <c r="J24" s="22">
        <v>219</v>
      </c>
      <c r="K24" s="22">
        <v>1165</v>
      </c>
      <c r="L24" s="104">
        <f t="shared" si="5"/>
        <v>1384</v>
      </c>
      <c r="M24" s="22">
        <v>97</v>
      </c>
      <c r="N24" s="22">
        <v>1047</v>
      </c>
      <c r="O24" s="104">
        <f t="shared" si="9"/>
        <v>1144</v>
      </c>
      <c r="P24" s="22">
        <v>49</v>
      </c>
      <c r="Q24" s="22">
        <v>456</v>
      </c>
      <c r="R24" s="22">
        <v>140</v>
      </c>
      <c r="S24" s="22">
        <v>382</v>
      </c>
      <c r="T24" s="22">
        <v>114</v>
      </c>
      <c r="U24" s="22">
        <v>829</v>
      </c>
      <c r="V24" s="22">
        <v>4</v>
      </c>
      <c r="W24" s="22">
        <v>491</v>
      </c>
      <c r="X24" s="24">
        <v>660</v>
      </c>
      <c r="Y24" s="22">
        <v>27</v>
      </c>
      <c r="Z24" s="22">
        <v>624</v>
      </c>
      <c r="AA24" s="22">
        <v>290</v>
      </c>
      <c r="AB24" s="22">
        <v>370</v>
      </c>
      <c r="AC24" s="57">
        <v>36</v>
      </c>
      <c r="AD24" s="564">
        <v>117</v>
      </c>
      <c r="AE24" s="124">
        <v>26</v>
      </c>
      <c r="AF24" s="124">
        <v>80</v>
      </c>
      <c r="AG24" s="124">
        <v>154</v>
      </c>
      <c r="AH24" s="124">
        <v>165</v>
      </c>
      <c r="AI24" s="124">
        <v>142</v>
      </c>
      <c r="AJ24" s="565">
        <v>32</v>
      </c>
      <c r="AK24" s="124">
        <v>53</v>
      </c>
      <c r="AL24" s="124">
        <v>13</v>
      </c>
      <c r="AM24" s="124">
        <v>29</v>
      </c>
      <c r="AN24" s="124">
        <v>59</v>
      </c>
      <c r="AO24" s="124">
        <v>61</v>
      </c>
      <c r="AP24" s="124">
        <v>52</v>
      </c>
      <c r="AQ24" s="565">
        <v>14</v>
      </c>
      <c r="AR24" s="564">
        <v>36</v>
      </c>
      <c r="AS24" s="124">
        <v>23</v>
      </c>
      <c r="AT24" s="124">
        <v>27</v>
      </c>
      <c r="AU24" s="124">
        <v>77</v>
      </c>
      <c r="AV24" s="124">
        <v>83</v>
      </c>
      <c r="AW24" s="124">
        <v>93</v>
      </c>
      <c r="AX24" s="565">
        <v>26</v>
      </c>
      <c r="AY24" s="67">
        <f t="shared" si="10"/>
        <v>338</v>
      </c>
      <c r="AZ24" s="22">
        <v>6</v>
      </c>
      <c r="BA24" s="22">
        <v>339</v>
      </c>
      <c r="BB24" s="22">
        <f t="shared" si="11"/>
        <v>134</v>
      </c>
      <c r="BC24" s="22">
        <f t="shared" si="12"/>
        <v>204</v>
      </c>
      <c r="BD24" s="57">
        <v>42</v>
      </c>
      <c r="BE24" s="564">
        <f t="shared" si="13"/>
        <v>17</v>
      </c>
      <c r="BF24" s="124">
        <f t="shared" si="13"/>
        <v>15</v>
      </c>
      <c r="BG24" s="124">
        <f t="shared" si="13"/>
        <v>25</v>
      </c>
      <c r="BH24" s="124">
        <f t="shared" si="13"/>
        <v>80</v>
      </c>
      <c r="BI24" s="124">
        <f t="shared" si="13"/>
        <v>83</v>
      </c>
      <c r="BJ24" s="124">
        <f t="shared" si="13"/>
        <v>92</v>
      </c>
      <c r="BK24" s="565">
        <f t="shared" si="13"/>
        <v>26</v>
      </c>
      <c r="BL24" s="564">
        <v>10</v>
      </c>
      <c r="BM24" s="124">
        <v>3</v>
      </c>
      <c r="BN24" s="124">
        <v>14</v>
      </c>
      <c r="BO24" s="124">
        <v>31</v>
      </c>
      <c r="BP24" s="124">
        <v>35</v>
      </c>
      <c r="BQ24" s="124">
        <v>32</v>
      </c>
      <c r="BR24" s="565">
        <v>9</v>
      </c>
      <c r="BS24" s="564">
        <v>7</v>
      </c>
      <c r="BT24" s="124">
        <v>12</v>
      </c>
      <c r="BU24" s="124">
        <v>11</v>
      </c>
      <c r="BV24" s="124">
        <v>49</v>
      </c>
      <c r="BW24" s="124">
        <v>48</v>
      </c>
      <c r="BX24" s="124">
        <v>60</v>
      </c>
      <c r="BY24" s="565">
        <v>17</v>
      </c>
      <c r="BZ24" s="67">
        <f>SUM(CC24:CD24)</f>
        <v>876</v>
      </c>
      <c r="CA24" s="93">
        <v>39</v>
      </c>
      <c r="CB24" s="93">
        <v>871</v>
      </c>
      <c r="CC24" s="22">
        <f>SUM(CM24:CS24)</f>
        <v>395</v>
      </c>
      <c r="CD24" s="22">
        <f>SUM(CT24:CZ24)</f>
        <v>481</v>
      </c>
      <c r="CE24" s="649">
        <v>37</v>
      </c>
      <c r="CF24" s="564">
        <f t="shared" si="14"/>
        <v>122</v>
      </c>
      <c r="CG24" s="124">
        <f t="shared" si="14"/>
        <v>51</v>
      </c>
      <c r="CH24" s="124">
        <f t="shared" si="14"/>
        <v>80</v>
      </c>
      <c r="CI24" s="124">
        <f t="shared" si="14"/>
        <v>188</v>
      </c>
      <c r="CJ24" s="124">
        <f t="shared" si="14"/>
        <v>193</v>
      </c>
      <c r="CK24" s="124">
        <f t="shared" si="14"/>
        <v>189</v>
      </c>
      <c r="CL24" s="565">
        <f t="shared" si="14"/>
        <v>53</v>
      </c>
      <c r="CM24" s="564">
        <v>70</v>
      </c>
      <c r="CN24" s="124">
        <v>17</v>
      </c>
      <c r="CO24" s="124">
        <v>39</v>
      </c>
      <c r="CP24" s="124">
        <v>88</v>
      </c>
      <c r="CQ24" s="124">
        <v>86</v>
      </c>
      <c r="CR24" s="124">
        <v>75</v>
      </c>
      <c r="CS24" s="565">
        <v>20</v>
      </c>
      <c r="CT24" s="564">
        <v>52</v>
      </c>
      <c r="CU24" s="124">
        <v>34</v>
      </c>
      <c r="CV24" s="124">
        <v>41</v>
      </c>
      <c r="CW24" s="124">
        <v>100</v>
      </c>
      <c r="CX24" s="124">
        <v>107</v>
      </c>
      <c r="CY24" s="124">
        <v>114</v>
      </c>
      <c r="CZ24" s="565">
        <v>33</v>
      </c>
      <c r="DA24" s="44">
        <f t="shared" si="0"/>
        <v>505</v>
      </c>
      <c r="DB24" s="44">
        <f t="shared" si="1"/>
        <v>1960</v>
      </c>
      <c r="DC24" s="63">
        <f t="shared" si="2"/>
        <v>81.055331623305236</v>
      </c>
      <c r="DD24" s="63">
        <f t="shared" si="3"/>
        <v>11.579333089043606</v>
      </c>
      <c r="DE24" s="63">
        <f t="shared" si="4"/>
        <v>3.4793628775312717</v>
      </c>
      <c r="DF24" s="11"/>
      <c r="DG24" s="44" t="e">
        <f>#REF!*100/G24</f>
        <v>#REF!</v>
      </c>
      <c r="DH24" s="564">
        <f t="shared" si="15"/>
        <v>0</v>
      </c>
      <c r="DI24" s="124">
        <f t="shared" si="16"/>
        <v>0</v>
      </c>
      <c r="DJ24" s="124">
        <f t="shared" si="17"/>
        <v>0</v>
      </c>
      <c r="DK24" s="124">
        <f t="shared" si="18"/>
        <v>0</v>
      </c>
      <c r="DL24" s="124">
        <f t="shared" si="19"/>
        <v>0</v>
      </c>
      <c r="DM24" s="124">
        <f t="shared" si="20"/>
        <v>0</v>
      </c>
      <c r="DN24" s="565">
        <f t="shared" si="21"/>
        <v>0</v>
      </c>
      <c r="DO24" s="564">
        <f t="shared" si="22"/>
        <v>0</v>
      </c>
      <c r="DP24" s="124">
        <f t="shared" si="23"/>
        <v>0</v>
      </c>
      <c r="DQ24" s="124">
        <f t="shared" si="24"/>
        <v>0</v>
      </c>
      <c r="DR24" s="124">
        <f t="shared" si="25"/>
        <v>0</v>
      </c>
      <c r="DS24" s="124">
        <f t="shared" si="26"/>
        <v>0</v>
      </c>
      <c r="DT24" s="124">
        <f t="shared" si="27"/>
        <v>0</v>
      </c>
      <c r="DU24" s="565">
        <f t="shared" si="28"/>
        <v>0</v>
      </c>
      <c r="DV24" s="564">
        <f t="shared" si="29"/>
        <v>0</v>
      </c>
      <c r="DW24" s="124">
        <f t="shared" si="30"/>
        <v>0</v>
      </c>
      <c r="DX24" s="124">
        <f t="shared" si="31"/>
        <v>0</v>
      </c>
      <c r="DY24" s="124">
        <f t="shared" si="32"/>
        <v>0</v>
      </c>
      <c r="DZ24" s="124">
        <f t="shared" si="33"/>
        <v>0</v>
      </c>
      <c r="EA24" s="124">
        <f t="shared" si="34"/>
        <v>0</v>
      </c>
      <c r="EB24" s="565">
        <f t="shared" si="35"/>
        <v>0</v>
      </c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</row>
    <row r="25" spans="1:180" s="1" customFormat="1" ht="13.5" x14ac:dyDescent="0.3">
      <c r="A25" s="11"/>
      <c r="B25" s="3">
        <v>22</v>
      </c>
      <c r="C25" s="1" t="s">
        <v>216</v>
      </c>
      <c r="D25" s="22">
        <v>584748</v>
      </c>
      <c r="E25" s="22">
        <v>150</v>
      </c>
      <c r="F25" s="22">
        <v>772555</v>
      </c>
      <c r="G25" s="22">
        <f>I25+H25</f>
        <v>2340</v>
      </c>
      <c r="H25" s="22">
        <v>265</v>
      </c>
      <c r="I25" s="22">
        <v>2075</v>
      </c>
      <c r="J25" s="22">
        <v>269</v>
      </c>
      <c r="K25" s="22">
        <v>1288</v>
      </c>
      <c r="L25" s="104">
        <f t="shared" si="5"/>
        <v>1557</v>
      </c>
      <c r="M25" s="22">
        <v>115</v>
      </c>
      <c r="N25" s="22">
        <v>1186</v>
      </c>
      <c r="O25" s="104">
        <f t="shared" si="9"/>
        <v>1301</v>
      </c>
      <c r="P25" s="22">
        <v>93</v>
      </c>
      <c r="Q25" s="22">
        <v>575</v>
      </c>
      <c r="R25" s="22">
        <v>150</v>
      </c>
      <c r="S25" s="22">
        <v>422</v>
      </c>
      <c r="T25" s="22">
        <v>123</v>
      </c>
      <c r="U25" s="22">
        <v>932</v>
      </c>
      <c r="V25" s="22">
        <v>7</v>
      </c>
      <c r="W25" s="22">
        <v>490</v>
      </c>
      <c r="X25" s="24">
        <v>655</v>
      </c>
      <c r="Y25" s="22">
        <v>23</v>
      </c>
      <c r="Z25" s="22">
        <v>628</v>
      </c>
      <c r="AA25" s="22">
        <v>290</v>
      </c>
      <c r="AB25" s="22">
        <v>365</v>
      </c>
      <c r="AC25" s="57">
        <v>33</v>
      </c>
      <c r="AD25" s="564">
        <v>175</v>
      </c>
      <c r="AE25" s="124">
        <v>55</v>
      </c>
      <c r="AF25" s="124">
        <v>90</v>
      </c>
      <c r="AG25" s="124">
        <v>146</v>
      </c>
      <c r="AH25" s="124">
        <v>189</v>
      </c>
      <c r="AI25" s="124">
        <v>107</v>
      </c>
      <c r="AJ25" s="565">
        <v>46</v>
      </c>
      <c r="AK25" s="124">
        <v>44</v>
      </c>
      <c r="AL25" s="124">
        <v>15</v>
      </c>
      <c r="AM25" s="124">
        <v>17</v>
      </c>
      <c r="AN25" s="124">
        <v>45</v>
      </c>
      <c r="AO25" s="124">
        <v>86</v>
      </c>
      <c r="AP25" s="124">
        <v>55</v>
      </c>
      <c r="AQ25" s="565">
        <v>24</v>
      </c>
      <c r="AR25" s="564">
        <v>43</v>
      </c>
      <c r="AS25" s="124">
        <v>15</v>
      </c>
      <c r="AT25" s="124">
        <v>40</v>
      </c>
      <c r="AU25" s="124">
        <v>76</v>
      </c>
      <c r="AV25" s="124">
        <v>94</v>
      </c>
      <c r="AW25" s="124">
        <v>62</v>
      </c>
      <c r="AX25" s="565">
        <v>28</v>
      </c>
      <c r="AY25" s="67">
        <f t="shared" si="10"/>
        <v>312</v>
      </c>
      <c r="AZ25" s="22">
        <v>5</v>
      </c>
      <c r="BA25" s="22">
        <v>310</v>
      </c>
      <c r="BB25" s="22">
        <f t="shared" si="11"/>
        <v>113</v>
      </c>
      <c r="BC25" s="22">
        <f t="shared" si="12"/>
        <v>199</v>
      </c>
      <c r="BD25" s="57">
        <v>42</v>
      </c>
      <c r="BE25" s="564">
        <f t="shared" si="13"/>
        <v>14</v>
      </c>
      <c r="BF25" s="124">
        <f t="shared" si="13"/>
        <v>14</v>
      </c>
      <c r="BG25" s="124">
        <f t="shared" si="13"/>
        <v>32</v>
      </c>
      <c r="BH25" s="124">
        <f t="shared" si="13"/>
        <v>64</v>
      </c>
      <c r="BI25" s="124">
        <f t="shared" si="13"/>
        <v>98</v>
      </c>
      <c r="BJ25" s="124">
        <f t="shared" si="13"/>
        <v>67</v>
      </c>
      <c r="BK25" s="565">
        <f t="shared" si="13"/>
        <v>23</v>
      </c>
      <c r="BL25" s="564">
        <v>7</v>
      </c>
      <c r="BM25" s="124">
        <v>4</v>
      </c>
      <c r="BN25" s="124">
        <v>7</v>
      </c>
      <c r="BO25" s="124">
        <v>18</v>
      </c>
      <c r="BP25" s="124">
        <v>42</v>
      </c>
      <c r="BQ25" s="124">
        <v>28</v>
      </c>
      <c r="BR25" s="565">
        <v>7</v>
      </c>
      <c r="BS25" s="564">
        <v>7</v>
      </c>
      <c r="BT25" s="124">
        <v>10</v>
      </c>
      <c r="BU25" s="124">
        <v>25</v>
      </c>
      <c r="BV25" s="124">
        <v>46</v>
      </c>
      <c r="BW25" s="124">
        <v>56</v>
      </c>
      <c r="BX25" s="124">
        <v>39</v>
      </c>
      <c r="BY25" s="565">
        <v>16</v>
      </c>
      <c r="BZ25" s="67">
        <f>SUM(CC25:CD25)</f>
        <v>867</v>
      </c>
      <c r="CA25" s="93">
        <v>30</v>
      </c>
      <c r="CB25" s="93">
        <v>875</v>
      </c>
      <c r="CC25" s="22">
        <f>SUM(CM25:CS25)</f>
        <v>391</v>
      </c>
      <c r="CD25" s="22">
        <f>SUM(CT25:CZ25)</f>
        <v>476</v>
      </c>
      <c r="CE25" s="649">
        <v>38</v>
      </c>
      <c r="CF25" s="564">
        <f t="shared" si="14"/>
        <v>131</v>
      </c>
      <c r="CG25" s="124">
        <f t="shared" si="14"/>
        <v>37</v>
      </c>
      <c r="CH25" s="124">
        <f t="shared" si="14"/>
        <v>92</v>
      </c>
      <c r="CI25" s="124">
        <f t="shared" si="14"/>
        <v>157</v>
      </c>
      <c r="CJ25" s="124">
        <f t="shared" si="14"/>
        <v>226</v>
      </c>
      <c r="CK25" s="124">
        <f t="shared" si="14"/>
        <v>153</v>
      </c>
      <c r="CL25" s="565">
        <f t="shared" si="14"/>
        <v>71</v>
      </c>
      <c r="CM25" s="564">
        <v>70</v>
      </c>
      <c r="CN25" s="124">
        <v>18</v>
      </c>
      <c r="CO25" s="124">
        <v>36</v>
      </c>
      <c r="CP25" s="124">
        <v>61</v>
      </c>
      <c r="CQ25" s="124">
        <v>103</v>
      </c>
      <c r="CR25" s="124">
        <v>70</v>
      </c>
      <c r="CS25" s="565">
        <v>33</v>
      </c>
      <c r="CT25" s="564">
        <v>61</v>
      </c>
      <c r="CU25" s="124">
        <v>19</v>
      </c>
      <c r="CV25" s="124">
        <v>56</v>
      </c>
      <c r="CW25" s="124">
        <v>96</v>
      </c>
      <c r="CX25" s="124">
        <v>123</v>
      </c>
      <c r="CY25" s="124">
        <v>83</v>
      </c>
      <c r="CZ25" s="565">
        <v>38</v>
      </c>
      <c r="DA25" s="44">
        <f t="shared" si="0"/>
        <v>668</v>
      </c>
      <c r="DB25" s="44">
        <f t="shared" si="1"/>
        <v>2124</v>
      </c>
      <c r="DC25" s="63">
        <f t="shared" si="2"/>
        <v>88.675213675213669</v>
      </c>
      <c r="DD25" s="63">
        <f t="shared" si="3"/>
        <v>11.324786324786325</v>
      </c>
      <c r="DE25" s="63">
        <f t="shared" si="4"/>
        <v>3.028910563001987</v>
      </c>
      <c r="DF25" s="11"/>
      <c r="DG25" s="44" t="e">
        <f>#REF!*100/G25</f>
        <v>#REF!</v>
      </c>
      <c r="DH25" s="564">
        <f t="shared" si="15"/>
        <v>0</v>
      </c>
      <c r="DI25" s="124">
        <f t="shared" si="16"/>
        <v>0</v>
      </c>
      <c r="DJ25" s="124">
        <f t="shared" si="17"/>
        <v>0</v>
      </c>
      <c r="DK25" s="124">
        <f t="shared" si="18"/>
        <v>0</v>
      </c>
      <c r="DL25" s="124">
        <f t="shared" si="19"/>
        <v>0</v>
      </c>
      <c r="DM25" s="124">
        <f t="shared" si="20"/>
        <v>0</v>
      </c>
      <c r="DN25" s="565">
        <f t="shared" si="21"/>
        <v>0</v>
      </c>
      <c r="DO25" s="564">
        <f t="shared" si="22"/>
        <v>0</v>
      </c>
      <c r="DP25" s="124">
        <f t="shared" si="23"/>
        <v>0</v>
      </c>
      <c r="DQ25" s="124">
        <f t="shared" si="24"/>
        <v>0</v>
      </c>
      <c r="DR25" s="124">
        <f t="shared" si="25"/>
        <v>0</v>
      </c>
      <c r="DS25" s="124">
        <f t="shared" si="26"/>
        <v>0</v>
      </c>
      <c r="DT25" s="124">
        <f t="shared" si="27"/>
        <v>0</v>
      </c>
      <c r="DU25" s="565">
        <f t="shared" si="28"/>
        <v>0</v>
      </c>
      <c r="DV25" s="564">
        <f t="shared" si="29"/>
        <v>0</v>
      </c>
      <c r="DW25" s="124">
        <f t="shared" si="30"/>
        <v>0</v>
      </c>
      <c r="DX25" s="124">
        <f t="shared" si="31"/>
        <v>0</v>
      </c>
      <c r="DY25" s="124">
        <f t="shared" si="32"/>
        <v>0</v>
      </c>
      <c r="DZ25" s="124">
        <f t="shared" si="33"/>
        <v>0</v>
      </c>
      <c r="EA25" s="124">
        <f t="shared" si="34"/>
        <v>0</v>
      </c>
      <c r="EB25" s="565">
        <f t="shared" si="35"/>
        <v>0</v>
      </c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</row>
    <row r="26" spans="1:180" s="1" customFormat="1" ht="13.5" x14ac:dyDescent="0.3">
      <c r="A26" s="11"/>
      <c r="B26" s="3">
        <v>23</v>
      </c>
      <c r="C26" s="1" t="s">
        <v>218</v>
      </c>
      <c r="D26" s="22">
        <v>615780</v>
      </c>
      <c r="E26" s="22">
        <v>128</v>
      </c>
      <c r="F26" s="22">
        <v>793822</v>
      </c>
      <c r="G26" s="22">
        <v>2514</v>
      </c>
      <c r="H26" s="22">
        <v>245</v>
      </c>
      <c r="I26" s="22">
        <v>2007</v>
      </c>
      <c r="J26" s="22">
        <v>172</v>
      </c>
      <c r="K26" s="22">
        <v>1069</v>
      </c>
      <c r="L26" s="104">
        <f t="shared" si="5"/>
        <v>1241</v>
      </c>
      <c r="M26" s="22">
        <v>73</v>
      </c>
      <c r="N26" s="22">
        <v>938</v>
      </c>
      <c r="O26" s="104">
        <f t="shared" si="9"/>
        <v>1011</v>
      </c>
      <c r="P26" s="22">
        <v>56</v>
      </c>
      <c r="Q26" s="22">
        <v>366</v>
      </c>
      <c r="R26" s="22">
        <v>82</v>
      </c>
      <c r="S26" s="22">
        <v>310</v>
      </c>
      <c r="T26" s="22">
        <v>95</v>
      </c>
      <c r="U26" s="22">
        <v>833</v>
      </c>
      <c r="V26" s="22">
        <v>5</v>
      </c>
      <c r="W26" s="22">
        <v>458</v>
      </c>
      <c r="X26" s="24">
        <v>590</v>
      </c>
      <c r="Y26" s="22">
        <v>19</v>
      </c>
      <c r="Z26" s="22">
        <v>542</v>
      </c>
      <c r="AA26" s="22">
        <v>231</v>
      </c>
      <c r="AB26" s="22">
        <v>359</v>
      </c>
      <c r="AC26" s="57">
        <v>35</v>
      </c>
      <c r="AD26" s="564">
        <f t="shared" ref="AD26:AJ28" si="36">AK26+AR26</f>
        <v>92</v>
      </c>
      <c r="AE26" s="124">
        <f t="shared" si="36"/>
        <v>27</v>
      </c>
      <c r="AF26" s="124">
        <f t="shared" si="36"/>
        <v>74</v>
      </c>
      <c r="AG26" s="124">
        <f t="shared" si="36"/>
        <v>113</v>
      </c>
      <c r="AH26" s="124">
        <f t="shared" si="36"/>
        <v>166</v>
      </c>
      <c r="AI26" s="124">
        <f t="shared" si="36"/>
        <v>73</v>
      </c>
      <c r="AJ26" s="565">
        <f t="shared" si="36"/>
        <v>31</v>
      </c>
      <c r="AK26" s="124">
        <v>39</v>
      </c>
      <c r="AL26" s="124">
        <v>7</v>
      </c>
      <c r="AM26" s="124">
        <v>28</v>
      </c>
      <c r="AN26" s="124">
        <v>47</v>
      </c>
      <c r="AO26" s="124">
        <v>65</v>
      </c>
      <c r="AP26" s="124">
        <v>28</v>
      </c>
      <c r="AQ26" s="565">
        <v>12</v>
      </c>
      <c r="AR26" s="564">
        <v>53</v>
      </c>
      <c r="AS26" s="124">
        <v>20</v>
      </c>
      <c r="AT26" s="124">
        <v>46</v>
      </c>
      <c r="AU26" s="124">
        <v>66</v>
      </c>
      <c r="AV26" s="124">
        <v>101</v>
      </c>
      <c r="AW26" s="124">
        <v>45</v>
      </c>
      <c r="AX26" s="565">
        <v>19</v>
      </c>
      <c r="AY26" s="67">
        <f t="shared" si="10"/>
        <v>233</v>
      </c>
      <c r="AZ26" s="22">
        <v>3</v>
      </c>
      <c r="BA26" s="22">
        <v>230</v>
      </c>
      <c r="BB26" s="22">
        <f t="shared" si="11"/>
        <v>82</v>
      </c>
      <c r="BC26" s="22">
        <f t="shared" si="12"/>
        <v>151</v>
      </c>
      <c r="BD26" s="57">
        <v>41</v>
      </c>
      <c r="BE26" s="564">
        <f t="shared" si="13"/>
        <v>6</v>
      </c>
      <c r="BF26" s="124">
        <f t="shared" si="13"/>
        <v>10</v>
      </c>
      <c r="BG26" s="124">
        <f t="shared" si="13"/>
        <v>25</v>
      </c>
      <c r="BH26" s="124">
        <f t="shared" si="13"/>
        <v>57</v>
      </c>
      <c r="BI26" s="124">
        <f t="shared" si="13"/>
        <v>82</v>
      </c>
      <c r="BJ26" s="124">
        <f t="shared" si="13"/>
        <v>36</v>
      </c>
      <c r="BK26" s="565">
        <f t="shared" si="13"/>
        <v>17</v>
      </c>
      <c r="BL26" s="564">
        <v>2</v>
      </c>
      <c r="BM26" s="124">
        <v>2</v>
      </c>
      <c r="BN26" s="124">
        <v>7</v>
      </c>
      <c r="BO26" s="124">
        <v>18</v>
      </c>
      <c r="BP26" s="124">
        <v>33</v>
      </c>
      <c r="BQ26" s="124">
        <v>14</v>
      </c>
      <c r="BR26" s="565">
        <v>6</v>
      </c>
      <c r="BS26" s="564">
        <v>4</v>
      </c>
      <c r="BT26" s="124">
        <v>8</v>
      </c>
      <c r="BU26" s="124">
        <v>18</v>
      </c>
      <c r="BV26" s="124">
        <v>39</v>
      </c>
      <c r="BW26" s="124">
        <v>49</v>
      </c>
      <c r="BX26" s="124">
        <v>22</v>
      </c>
      <c r="BY26" s="565">
        <v>11</v>
      </c>
      <c r="BZ26" s="67">
        <f>SUM(CC26:CD26)</f>
        <v>882</v>
      </c>
      <c r="CA26" s="93">
        <v>59</v>
      </c>
      <c r="CB26" s="93">
        <v>1065</v>
      </c>
      <c r="CC26" s="22">
        <f>SUM(CM26:CS26)</f>
        <v>381</v>
      </c>
      <c r="CD26" s="22">
        <f>SUM(CT26:CZ26)</f>
        <v>501</v>
      </c>
      <c r="CE26" s="649">
        <v>36</v>
      </c>
      <c r="CF26" s="564">
        <f t="shared" si="14"/>
        <v>141</v>
      </c>
      <c r="CG26" s="124">
        <f t="shared" si="14"/>
        <v>37</v>
      </c>
      <c r="CH26" s="124">
        <f t="shared" si="14"/>
        <v>122</v>
      </c>
      <c r="CI26" s="124">
        <f t="shared" si="14"/>
        <v>159</v>
      </c>
      <c r="CJ26" s="124">
        <f t="shared" si="14"/>
        <v>234</v>
      </c>
      <c r="CK26" s="124">
        <f t="shared" si="14"/>
        <v>131</v>
      </c>
      <c r="CL26" s="565">
        <f t="shared" si="14"/>
        <v>58</v>
      </c>
      <c r="CM26" s="564">
        <v>69</v>
      </c>
      <c r="CN26" s="124">
        <v>11</v>
      </c>
      <c r="CO26" s="124">
        <v>47</v>
      </c>
      <c r="CP26" s="124">
        <v>72</v>
      </c>
      <c r="CQ26" s="124">
        <v>102</v>
      </c>
      <c r="CR26" s="124">
        <v>51</v>
      </c>
      <c r="CS26" s="565">
        <v>29</v>
      </c>
      <c r="CT26" s="564">
        <v>72</v>
      </c>
      <c r="CU26" s="124">
        <v>26</v>
      </c>
      <c r="CV26" s="124">
        <v>75</v>
      </c>
      <c r="CW26" s="124">
        <v>87</v>
      </c>
      <c r="CX26" s="124">
        <v>132</v>
      </c>
      <c r="CY26" s="124">
        <v>80</v>
      </c>
      <c r="CZ26" s="565">
        <v>29</v>
      </c>
      <c r="DA26" s="44">
        <f t="shared" si="0"/>
        <v>422</v>
      </c>
      <c r="DB26" s="44">
        <f t="shared" si="1"/>
        <v>1783</v>
      </c>
      <c r="DC26" s="63">
        <f t="shared" si="2"/>
        <v>79.832935560859184</v>
      </c>
      <c r="DD26" s="63">
        <f t="shared" si="3"/>
        <v>9.745425616547335</v>
      </c>
      <c r="DE26" s="63">
        <f t="shared" si="4"/>
        <v>3.1669568240739108</v>
      </c>
      <c r="DF26" s="11"/>
      <c r="DG26" s="44" t="e">
        <f>#REF!*100/G26</f>
        <v>#REF!</v>
      </c>
      <c r="DH26" s="564">
        <f t="shared" si="15"/>
        <v>0</v>
      </c>
      <c r="DI26" s="124">
        <f t="shared" si="16"/>
        <v>0</v>
      </c>
      <c r="DJ26" s="124">
        <f t="shared" si="17"/>
        <v>0</v>
      </c>
      <c r="DK26" s="124">
        <f t="shared" si="18"/>
        <v>0</v>
      </c>
      <c r="DL26" s="124">
        <f t="shared" si="19"/>
        <v>0</v>
      </c>
      <c r="DM26" s="124">
        <f t="shared" si="20"/>
        <v>0</v>
      </c>
      <c r="DN26" s="565">
        <f t="shared" si="21"/>
        <v>0</v>
      </c>
      <c r="DO26" s="564">
        <f t="shared" si="22"/>
        <v>0</v>
      </c>
      <c r="DP26" s="124">
        <f t="shared" si="23"/>
        <v>0</v>
      </c>
      <c r="DQ26" s="124">
        <f t="shared" si="24"/>
        <v>0</v>
      </c>
      <c r="DR26" s="124">
        <f t="shared" si="25"/>
        <v>0</v>
      </c>
      <c r="DS26" s="124">
        <f t="shared" si="26"/>
        <v>0</v>
      </c>
      <c r="DT26" s="124">
        <f t="shared" si="27"/>
        <v>0</v>
      </c>
      <c r="DU26" s="565">
        <f t="shared" si="28"/>
        <v>0</v>
      </c>
      <c r="DV26" s="564">
        <f t="shared" si="29"/>
        <v>0</v>
      </c>
      <c r="DW26" s="124">
        <f t="shared" si="30"/>
        <v>0</v>
      </c>
      <c r="DX26" s="124">
        <f t="shared" si="31"/>
        <v>0</v>
      </c>
      <c r="DY26" s="124">
        <f t="shared" si="32"/>
        <v>0</v>
      </c>
      <c r="DZ26" s="124">
        <f t="shared" si="33"/>
        <v>0</v>
      </c>
      <c r="EA26" s="124">
        <f t="shared" si="34"/>
        <v>0</v>
      </c>
      <c r="EB26" s="565">
        <f t="shared" si="35"/>
        <v>0</v>
      </c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</row>
    <row r="27" spans="1:180" s="1" customFormat="1" ht="13.5" x14ac:dyDescent="0.3">
      <c r="A27" s="11"/>
      <c r="B27" s="694">
        <v>24</v>
      </c>
      <c r="C27" s="1" t="s">
        <v>219</v>
      </c>
      <c r="D27" s="22"/>
      <c r="E27" s="22">
        <v>128</v>
      </c>
      <c r="F27" s="22">
        <v>888773</v>
      </c>
      <c r="G27" s="22">
        <v>2951</v>
      </c>
      <c r="H27" s="22">
        <v>248</v>
      </c>
      <c r="I27" s="22">
        <v>2546</v>
      </c>
      <c r="J27" s="22">
        <v>178</v>
      </c>
      <c r="K27" s="22">
        <v>1340</v>
      </c>
      <c r="L27" s="104">
        <f t="shared" si="5"/>
        <v>1518</v>
      </c>
      <c r="M27" s="22">
        <v>70</v>
      </c>
      <c r="N27" s="22">
        <v>1206</v>
      </c>
      <c r="O27" s="104">
        <f t="shared" si="9"/>
        <v>1276</v>
      </c>
      <c r="P27" s="22">
        <v>50</v>
      </c>
      <c r="Q27" s="22">
        <v>512</v>
      </c>
      <c r="R27" s="22">
        <v>84</v>
      </c>
      <c r="S27" s="22">
        <v>383</v>
      </c>
      <c r="T27" s="22">
        <v>109</v>
      </c>
      <c r="U27" s="22">
        <v>1023</v>
      </c>
      <c r="V27" s="22">
        <v>5</v>
      </c>
      <c r="W27" s="22">
        <v>593</v>
      </c>
      <c r="X27" s="24">
        <v>700</v>
      </c>
      <c r="Y27" s="22">
        <v>21</v>
      </c>
      <c r="Z27" s="22">
        <v>679</v>
      </c>
      <c r="AA27" s="22">
        <v>291</v>
      </c>
      <c r="AB27" s="22">
        <v>409</v>
      </c>
      <c r="AC27" s="57">
        <v>40</v>
      </c>
      <c r="AD27" s="564">
        <f>AK27+AR27</f>
        <v>76</v>
      </c>
      <c r="AE27" s="124">
        <f t="shared" si="36"/>
        <v>42</v>
      </c>
      <c r="AF27" s="124">
        <f t="shared" si="36"/>
        <v>74</v>
      </c>
      <c r="AG27" s="124">
        <f t="shared" si="36"/>
        <v>99</v>
      </c>
      <c r="AH27" s="124">
        <f t="shared" si="36"/>
        <v>202</v>
      </c>
      <c r="AI27" s="124">
        <f t="shared" si="36"/>
        <v>154</v>
      </c>
      <c r="AJ27" s="565">
        <f t="shared" si="36"/>
        <v>65</v>
      </c>
      <c r="AK27" s="124">
        <v>33</v>
      </c>
      <c r="AL27" s="124">
        <v>16</v>
      </c>
      <c r="AM27" s="124">
        <v>32</v>
      </c>
      <c r="AN27" s="124">
        <v>46</v>
      </c>
      <c r="AO27" s="124">
        <v>77</v>
      </c>
      <c r="AP27" s="124">
        <v>70</v>
      </c>
      <c r="AQ27" s="565">
        <v>32</v>
      </c>
      <c r="AR27" s="564">
        <v>43</v>
      </c>
      <c r="AS27" s="124">
        <v>26</v>
      </c>
      <c r="AT27" s="124">
        <v>42</v>
      </c>
      <c r="AU27" s="124">
        <v>53</v>
      </c>
      <c r="AV27" s="124">
        <v>125</v>
      </c>
      <c r="AW27" s="124">
        <v>84</v>
      </c>
      <c r="AX27" s="565">
        <v>33</v>
      </c>
      <c r="AY27" s="67">
        <f t="shared" si="10"/>
        <v>365</v>
      </c>
      <c r="AZ27" s="22">
        <v>3</v>
      </c>
      <c r="BA27" s="22">
        <v>365</v>
      </c>
      <c r="BB27" s="22">
        <f t="shared" si="11"/>
        <v>125</v>
      </c>
      <c r="BC27" s="22">
        <f t="shared" si="12"/>
        <v>240</v>
      </c>
      <c r="BD27" s="57">
        <v>44</v>
      </c>
      <c r="BE27" s="564">
        <f t="shared" si="13"/>
        <v>15</v>
      </c>
      <c r="BF27" s="124">
        <f t="shared" si="13"/>
        <v>16</v>
      </c>
      <c r="BG27" s="124">
        <f t="shared" si="13"/>
        <v>31</v>
      </c>
      <c r="BH27" s="124">
        <f t="shared" si="13"/>
        <v>49</v>
      </c>
      <c r="BI27" s="124">
        <f t="shared" si="13"/>
        <v>121</v>
      </c>
      <c r="BJ27" s="124">
        <f t="shared" si="13"/>
        <v>94</v>
      </c>
      <c r="BK27" s="565">
        <f t="shared" si="13"/>
        <v>39</v>
      </c>
      <c r="BL27" s="564">
        <v>3</v>
      </c>
      <c r="BM27" s="124">
        <v>6</v>
      </c>
      <c r="BN27" s="124">
        <v>11</v>
      </c>
      <c r="BO27" s="124">
        <v>21</v>
      </c>
      <c r="BP27" s="124">
        <v>35</v>
      </c>
      <c r="BQ27" s="124">
        <v>33</v>
      </c>
      <c r="BR27" s="565">
        <v>16</v>
      </c>
      <c r="BS27" s="564">
        <v>12</v>
      </c>
      <c r="BT27" s="124">
        <v>10</v>
      </c>
      <c r="BU27" s="124">
        <v>20</v>
      </c>
      <c r="BV27" s="124">
        <v>28</v>
      </c>
      <c r="BW27" s="124">
        <v>86</v>
      </c>
      <c r="BX27" s="124">
        <v>61</v>
      </c>
      <c r="BY27" s="565">
        <v>23</v>
      </c>
      <c r="BZ27" s="67">
        <v>996</v>
      </c>
      <c r="CA27" s="93">
        <v>41</v>
      </c>
      <c r="CB27" s="93">
        <v>958</v>
      </c>
      <c r="CC27" s="22">
        <v>448</v>
      </c>
      <c r="CD27" s="22">
        <v>548</v>
      </c>
      <c r="CE27" s="649">
        <v>38</v>
      </c>
      <c r="CF27" s="564">
        <f t="shared" si="14"/>
        <v>147</v>
      </c>
      <c r="CG27" s="124">
        <f t="shared" si="14"/>
        <v>65</v>
      </c>
      <c r="CH27" s="124">
        <f t="shared" si="14"/>
        <v>114</v>
      </c>
      <c r="CI27" s="124">
        <f t="shared" si="14"/>
        <v>134</v>
      </c>
      <c r="CJ27" s="124">
        <f t="shared" si="14"/>
        <v>253</v>
      </c>
      <c r="CK27" s="124">
        <f t="shared" si="14"/>
        <v>181</v>
      </c>
      <c r="CL27" s="565">
        <f t="shared" si="14"/>
        <v>93</v>
      </c>
      <c r="CM27" s="564">
        <v>69</v>
      </c>
      <c r="CN27" s="124">
        <v>28</v>
      </c>
      <c r="CO27" s="124">
        <v>55</v>
      </c>
      <c r="CP27" s="124">
        <v>60</v>
      </c>
      <c r="CQ27" s="124">
        <v>107</v>
      </c>
      <c r="CR27" s="124">
        <v>74</v>
      </c>
      <c r="CS27" s="565">
        <v>49</v>
      </c>
      <c r="CT27" s="564">
        <v>78</v>
      </c>
      <c r="CU27" s="124">
        <v>37</v>
      </c>
      <c r="CV27" s="124">
        <v>59</v>
      </c>
      <c r="CW27" s="124">
        <v>74</v>
      </c>
      <c r="CX27" s="124">
        <v>146</v>
      </c>
      <c r="CY27" s="124">
        <v>107</v>
      </c>
      <c r="CZ27" s="565">
        <v>44</v>
      </c>
      <c r="DA27" s="44">
        <f t="shared" si="0"/>
        <v>562</v>
      </c>
      <c r="DB27" s="44">
        <f t="shared" si="1"/>
        <v>2197</v>
      </c>
      <c r="DC27" s="63">
        <f t="shared" si="2"/>
        <v>86.275838698746185</v>
      </c>
      <c r="DD27" s="63">
        <f t="shared" si="3"/>
        <v>8.403930870891223</v>
      </c>
      <c r="DE27" s="63">
        <f t="shared" si="4"/>
        <v>3.320307885140525</v>
      </c>
      <c r="DF27" s="11"/>
      <c r="DG27" s="44" t="e">
        <f>#REF!*100/G27</f>
        <v>#REF!</v>
      </c>
      <c r="DH27" s="564">
        <f t="shared" si="15"/>
        <v>0</v>
      </c>
      <c r="DI27" s="124">
        <f t="shared" si="16"/>
        <v>0</v>
      </c>
      <c r="DJ27" s="124">
        <f t="shared" si="17"/>
        <v>0</v>
      </c>
      <c r="DK27" s="124">
        <f t="shared" si="18"/>
        <v>0</v>
      </c>
      <c r="DL27" s="124">
        <f t="shared" si="19"/>
        <v>0</v>
      </c>
      <c r="DM27" s="124">
        <f t="shared" si="20"/>
        <v>0</v>
      </c>
      <c r="DN27" s="565">
        <f t="shared" si="21"/>
        <v>0</v>
      </c>
      <c r="DO27" s="564">
        <f t="shared" si="22"/>
        <v>0</v>
      </c>
      <c r="DP27" s="124">
        <f t="shared" si="23"/>
        <v>0</v>
      </c>
      <c r="DQ27" s="124">
        <f t="shared" si="24"/>
        <v>0</v>
      </c>
      <c r="DR27" s="124">
        <f t="shared" si="25"/>
        <v>0</v>
      </c>
      <c r="DS27" s="124">
        <f t="shared" si="26"/>
        <v>0</v>
      </c>
      <c r="DT27" s="124">
        <f t="shared" si="27"/>
        <v>0</v>
      </c>
      <c r="DU27" s="565">
        <f t="shared" si="28"/>
        <v>0</v>
      </c>
      <c r="DV27" s="564">
        <f t="shared" si="29"/>
        <v>0</v>
      </c>
      <c r="DW27" s="124">
        <f t="shared" si="30"/>
        <v>0</v>
      </c>
      <c r="DX27" s="124">
        <f t="shared" si="31"/>
        <v>0</v>
      </c>
      <c r="DY27" s="124">
        <f t="shared" si="32"/>
        <v>0</v>
      </c>
      <c r="DZ27" s="124">
        <f t="shared" si="33"/>
        <v>0</v>
      </c>
      <c r="EA27" s="124">
        <f t="shared" si="34"/>
        <v>0</v>
      </c>
      <c r="EB27" s="565">
        <f t="shared" si="35"/>
        <v>0</v>
      </c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</row>
    <row r="28" spans="1:180" s="1" customFormat="1" ht="13.5" x14ac:dyDescent="0.3">
      <c r="A28" s="11"/>
      <c r="B28" s="694">
        <v>25</v>
      </c>
      <c r="C28" s="1" t="s">
        <v>220</v>
      </c>
      <c r="D28" s="22"/>
      <c r="E28" s="22">
        <v>143</v>
      </c>
      <c r="F28" s="22">
        <v>808120</v>
      </c>
      <c r="G28" s="22">
        <v>2528</v>
      </c>
      <c r="H28" s="22">
        <v>240</v>
      </c>
      <c r="I28" s="22">
        <v>2219</v>
      </c>
      <c r="J28" s="22">
        <v>170</v>
      </c>
      <c r="K28" s="22">
        <v>1190</v>
      </c>
      <c r="L28" s="104">
        <f t="shared" si="5"/>
        <v>1360</v>
      </c>
      <c r="M28" s="22">
        <v>70</v>
      </c>
      <c r="N28" s="22">
        <v>1029</v>
      </c>
      <c r="O28" s="104">
        <f t="shared" si="9"/>
        <v>1099</v>
      </c>
      <c r="P28" s="22">
        <v>74</v>
      </c>
      <c r="Q28" s="22">
        <v>487</v>
      </c>
      <c r="R28" s="22">
        <v>75</v>
      </c>
      <c r="S28" s="22">
        <v>343</v>
      </c>
      <c r="T28" s="22">
        <v>83</v>
      </c>
      <c r="U28" s="22">
        <v>826</v>
      </c>
      <c r="V28" s="22">
        <v>6</v>
      </c>
      <c r="W28" s="22">
        <v>541</v>
      </c>
      <c r="X28" s="24">
        <v>663</v>
      </c>
      <c r="Y28" s="22">
        <v>13</v>
      </c>
      <c r="Z28" s="22">
        <v>650</v>
      </c>
      <c r="AA28" s="22">
        <v>266</v>
      </c>
      <c r="AB28" s="22">
        <v>397</v>
      </c>
      <c r="AC28" s="57">
        <v>39</v>
      </c>
      <c r="AD28" s="564">
        <f t="shared" ref="AD28" si="37">AK28+AR28</f>
        <v>103</v>
      </c>
      <c r="AE28" s="124">
        <f t="shared" si="36"/>
        <v>26</v>
      </c>
      <c r="AF28" s="124">
        <f t="shared" si="36"/>
        <v>59</v>
      </c>
      <c r="AG28" s="124">
        <f t="shared" si="36"/>
        <v>82</v>
      </c>
      <c r="AH28" s="124">
        <f t="shared" si="36"/>
        <v>200</v>
      </c>
      <c r="AI28" s="124">
        <f t="shared" si="36"/>
        <v>134</v>
      </c>
      <c r="AJ28" s="565">
        <f t="shared" si="36"/>
        <v>52</v>
      </c>
      <c r="AK28" s="124">
        <v>48</v>
      </c>
      <c r="AL28" s="124">
        <v>8</v>
      </c>
      <c r="AM28" s="124">
        <v>22</v>
      </c>
      <c r="AN28" s="124">
        <v>39</v>
      </c>
      <c r="AO28" s="124">
        <v>79</v>
      </c>
      <c r="AP28" s="124">
        <v>45</v>
      </c>
      <c r="AQ28" s="565">
        <v>22</v>
      </c>
      <c r="AR28" s="564">
        <v>55</v>
      </c>
      <c r="AS28" s="124">
        <v>18</v>
      </c>
      <c r="AT28" s="124">
        <v>37</v>
      </c>
      <c r="AU28" s="124">
        <v>43</v>
      </c>
      <c r="AV28" s="124">
        <v>121</v>
      </c>
      <c r="AW28" s="124">
        <v>89</v>
      </c>
      <c r="AX28" s="565">
        <v>30</v>
      </c>
      <c r="AY28" s="67">
        <f t="shared" si="10"/>
        <v>385</v>
      </c>
      <c r="AZ28" s="22">
        <v>4</v>
      </c>
      <c r="BA28" s="22">
        <v>385</v>
      </c>
      <c r="BB28" s="22">
        <f t="shared" si="11"/>
        <v>134</v>
      </c>
      <c r="BC28" s="22">
        <f t="shared" si="12"/>
        <v>251</v>
      </c>
      <c r="BD28" s="57">
        <v>45</v>
      </c>
      <c r="BE28" s="564">
        <f t="shared" si="13"/>
        <v>9</v>
      </c>
      <c r="BF28" s="124">
        <f t="shared" si="13"/>
        <v>9</v>
      </c>
      <c r="BG28" s="124">
        <f t="shared" si="13"/>
        <v>33</v>
      </c>
      <c r="BH28" s="124">
        <f t="shared" si="13"/>
        <v>52</v>
      </c>
      <c r="BI28" s="124">
        <f t="shared" si="13"/>
        <v>141</v>
      </c>
      <c r="BJ28" s="124">
        <f t="shared" si="13"/>
        <v>103</v>
      </c>
      <c r="BK28" s="565">
        <f t="shared" si="13"/>
        <v>38</v>
      </c>
      <c r="BL28" s="564">
        <v>2</v>
      </c>
      <c r="BM28" s="124">
        <v>3</v>
      </c>
      <c r="BN28" s="124">
        <v>10</v>
      </c>
      <c r="BO28" s="124">
        <v>23</v>
      </c>
      <c r="BP28" s="124">
        <v>49</v>
      </c>
      <c r="BQ28" s="124">
        <v>31</v>
      </c>
      <c r="BR28" s="565">
        <v>16</v>
      </c>
      <c r="BS28" s="564">
        <v>7</v>
      </c>
      <c r="BT28" s="124">
        <v>6</v>
      </c>
      <c r="BU28" s="124">
        <v>23</v>
      </c>
      <c r="BV28" s="124">
        <v>29</v>
      </c>
      <c r="BW28" s="124">
        <v>92</v>
      </c>
      <c r="BX28" s="124">
        <v>72</v>
      </c>
      <c r="BY28" s="565">
        <v>22</v>
      </c>
      <c r="BZ28" s="67">
        <v>876</v>
      </c>
      <c r="CA28" s="93">
        <v>27</v>
      </c>
      <c r="CB28" s="93">
        <v>850</v>
      </c>
      <c r="CC28" s="22">
        <v>374</v>
      </c>
      <c r="CD28" s="22">
        <v>502</v>
      </c>
      <c r="CE28" s="649">
        <v>37</v>
      </c>
      <c r="CF28" s="564">
        <f t="shared" si="14"/>
        <v>157</v>
      </c>
      <c r="CG28" s="124">
        <f t="shared" si="14"/>
        <v>44</v>
      </c>
      <c r="CH28" s="124">
        <f t="shared" si="14"/>
        <v>86</v>
      </c>
      <c r="CI28" s="124">
        <f t="shared" si="14"/>
        <v>108</v>
      </c>
      <c r="CJ28" s="124">
        <f t="shared" si="14"/>
        <v>242</v>
      </c>
      <c r="CK28" s="124">
        <f t="shared" si="14"/>
        <v>170</v>
      </c>
      <c r="CL28" s="565">
        <f t="shared" si="14"/>
        <v>59</v>
      </c>
      <c r="CM28" s="564">
        <v>80</v>
      </c>
      <c r="CN28" s="124">
        <v>14</v>
      </c>
      <c r="CO28" s="124">
        <v>36</v>
      </c>
      <c r="CP28" s="124">
        <v>56</v>
      </c>
      <c r="CQ28" s="124">
        <v>98</v>
      </c>
      <c r="CR28" s="124">
        <v>60</v>
      </c>
      <c r="CS28" s="565">
        <v>26</v>
      </c>
      <c r="CT28" s="564">
        <v>77</v>
      </c>
      <c r="CU28" s="124">
        <v>30</v>
      </c>
      <c r="CV28" s="124">
        <v>50</v>
      </c>
      <c r="CW28" s="124">
        <v>52</v>
      </c>
      <c r="CX28" s="124">
        <v>144</v>
      </c>
      <c r="CY28" s="124">
        <v>110</v>
      </c>
      <c r="CZ28" s="565">
        <v>33</v>
      </c>
      <c r="DA28" s="44">
        <f t="shared" si="0"/>
        <v>561</v>
      </c>
      <c r="DB28" s="44">
        <f t="shared" si="1"/>
        <v>1874</v>
      </c>
      <c r="DC28" s="63">
        <f t="shared" si="2"/>
        <v>87.776898734177209</v>
      </c>
      <c r="DD28" s="63">
        <f t="shared" si="3"/>
        <v>9.4936708860759502</v>
      </c>
      <c r="DE28" s="63">
        <f t="shared" si="4"/>
        <v>3.1282482799584219</v>
      </c>
      <c r="DF28" s="11"/>
      <c r="DG28" s="44" t="e">
        <f>#REF!*100/G28</f>
        <v>#REF!</v>
      </c>
      <c r="DH28" s="564">
        <f t="shared" si="15"/>
        <v>0</v>
      </c>
      <c r="DI28" s="124">
        <f t="shared" si="16"/>
        <v>0</v>
      </c>
      <c r="DJ28" s="124">
        <f t="shared" si="17"/>
        <v>0</v>
      </c>
      <c r="DK28" s="124">
        <f t="shared" si="18"/>
        <v>0</v>
      </c>
      <c r="DL28" s="124">
        <f t="shared" si="19"/>
        <v>0</v>
      </c>
      <c r="DM28" s="124">
        <f t="shared" si="20"/>
        <v>0</v>
      </c>
      <c r="DN28" s="565">
        <f t="shared" si="21"/>
        <v>0</v>
      </c>
      <c r="DO28" s="564">
        <f t="shared" si="22"/>
        <v>0</v>
      </c>
      <c r="DP28" s="124">
        <f t="shared" si="23"/>
        <v>0</v>
      </c>
      <c r="DQ28" s="124">
        <f t="shared" si="24"/>
        <v>0</v>
      </c>
      <c r="DR28" s="124">
        <f t="shared" si="25"/>
        <v>0</v>
      </c>
      <c r="DS28" s="124">
        <f t="shared" si="26"/>
        <v>0</v>
      </c>
      <c r="DT28" s="124">
        <f t="shared" si="27"/>
        <v>0</v>
      </c>
      <c r="DU28" s="565">
        <f t="shared" si="28"/>
        <v>0</v>
      </c>
      <c r="DV28" s="564">
        <f t="shared" si="29"/>
        <v>0</v>
      </c>
      <c r="DW28" s="124">
        <f t="shared" si="30"/>
        <v>0</v>
      </c>
      <c r="DX28" s="124">
        <f t="shared" si="31"/>
        <v>0</v>
      </c>
      <c r="DY28" s="124">
        <f t="shared" si="32"/>
        <v>0</v>
      </c>
      <c r="DZ28" s="124">
        <f t="shared" si="33"/>
        <v>0</v>
      </c>
      <c r="EA28" s="124">
        <f t="shared" si="34"/>
        <v>0</v>
      </c>
      <c r="EB28" s="565">
        <f t="shared" si="35"/>
        <v>0</v>
      </c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</row>
    <row r="29" spans="1:180" s="1" customFormat="1" ht="13.5" x14ac:dyDescent="0.3">
      <c r="A29" s="11"/>
      <c r="B29" s="694">
        <v>26</v>
      </c>
      <c r="C29" s="1" t="s">
        <v>881</v>
      </c>
      <c r="D29" s="22"/>
      <c r="E29" s="22">
        <v>142</v>
      </c>
      <c r="F29" s="22">
        <v>887246</v>
      </c>
      <c r="G29" s="22">
        <v>2555</v>
      </c>
      <c r="H29" s="22">
        <v>260</v>
      </c>
      <c r="I29" s="22">
        <v>2306</v>
      </c>
      <c r="J29" s="22">
        <v>162</v>
      </c>
      <c r="K29" s="22">
        <v>1140</v>
      </c>
      <c r="L29" s="104">
        <f t="shared" si="5"/>
        <v>1302</v>
      </c>
      <c r="M29" s="22">
        <v>98</v>
      </c>
      <c r="N29" s="22">
        <v>1159</v>
      </c>
      <c r="O29" s="104">
        <f t="shared" si="9"/>
        <v>1257</v>
      </c>
      <c r="P29" s="22">
        <v>38</v>
      </c>
      <c r="Q29" s="22">
        <v>452</v>
      </c>
      <c r="R29" s="22">
        <v>101</v>
      </c>
      <c r="S29" s="22">
        <v>375</v>
      </c>
      <c r="T29" s="22">
        <v>113</v>
      </c>
      <c r="U29" s="22">
        <v>848</v>
      </c>
      <c r="V29" s="22">
        <v>8</v>
      </c>
      <c r="W29" s="22">
        <v>613</v>
      </c>
      <c r="X29" s="24">
        <v>730</v>
      </c>
      <c r="Y29" s="22">
        <v>25</v>
      </c>
      <c r="Z29" s="22">
        <v>666</v>
      </c>
      <c r="AA29" s="22">
        <v>281</v>
      </c>
      <c r="AB29" s="22">
        <v>449</v>
      </c>
      <c r="AC29" s="57">
        <v>39.04</v>
      </c>
      <c r="AD29" s="564">
        <v>88</v>
      </c>
      <c r="AE29" s="124">
        <v>34</v>
      </c>
      <c r="AF29" s="124">
        <v>91</v>
      </c>
      <c r="AG29" s="124">
        <v>105</v>
      </c>
      <c r="AH29" s="124">
        <v>190</v>
      </c>
      <c r="AI29" s="124">
        <v>160</v>
      </c>
      <c r="AJ29" s="565">
        <v>62</v>
      </c>
      <c r="AK29" s="124">
        <v>39</v>
      </c>
      <c r="AL29" s="124">
        <v>9</v>
      </c>
      <c r="AM29" s="124">
        <v>28</v>
      </c>
      <c r="AN29" s="124">
        <v>41</v>
      </c>
      <c r="AO29" s="124">
        <v>72</v>
      </c>
      <c r="AP29" s="124">
        <v>45</v>
      </c>
      <c r="AQ29" s="565">
        <v>22</v>
      </c>
      <c r="AR29" s="564">
        <v>44</v>
      </c>
      <c r="AS29" s="124">
        <v>22</v>
      </c>
      <c r="AT29" s="124">
        <v>51</v>
      </c>
      <c r="AU29" s="124">
        <v>57</v>
      </c>
      <c r="AV29" s="124">
        <v>109</v>
      </c>
      <c r="AW29" s="124">
        <v>113</v>
      </c>
      <c r="AX29" s="565">
        <v>37</v>
      </c>
      <c r="AY29" s="67">
        <v>409</v>
      </c>
      <c r="AZ29" s="22">
        <v>4</v>
      </c>
      <c r="BA29" s="22">
        <v>406</v>
      </c>
      <c r="BB29" s="22">
        <v>123</v>
      </c>
      <c r="BC29" s="22">
        <v>286</v>
      </c>
      <c r="BD29" s="57">
        <v>44</v>
      </c>
      <c r="BE29" s="564">
        <v>10</v>
      </c>
      <c r="BF29" s="124">
        <v>13</v>
      </c>
      <c r="BG29" s="124">
        <v>42</v>
      </c>
      <c r="BH29" s="124">
        <v>62</v>
      </c>
      <c r="BI29" s="124">
        <v>129</v>
      </c>
      <c r="BJ29" s="124">
        <v>108</v>
      </c>
      <c r="BK29" s="565">
        <v>45</v>
      </c>
      <c r="BL29" s="564">
        <v>0</v>
      </c>
      <c r="BM29" s="124">
        <v>4</v>
      </c>
      <c r="BN29" s="124">
        <v>14</v>
      </c>
      <c r="BO29" s="124">
        <v>21</v>
      </c>
      <c r="BP29" s="124">
        <v>50</v>
      </c>
      <c r="BQ29" s="124">
        <v>21</v>
      </c>
      <c r="BR29" s="565">
        <v>13</v>
      </c>
      <c r="BS29" s="564">
        <v>10</v>
      </c>
      <c r="BT29" s="124">
        <v>9</v>
      </c>
      <c r="BU29" s="124">
        <v>28</v>
      </c>
      <c r="BV29" s="124">
        <v>41</v>
      </c>
      <c r="BW29" s="124">
        <v>79</v>
      </c>
      <c r="BX29" s="124">
        <v>87</v>
      </c>
      <c r="BY29" s="565">
        <v>32</v>
      </c>
      <c r="BZ29" s="67">
        <v>1049</v>
      </c>
      <c r="CA29" s="93">
        <v>51</v>
      </c>
      <c r="CB29" s="93">
        <v>1003</v>
      </c>
      <c r="CC29" s="22">
        <v>409</v>
      </c>
      <c r="CD29" s="22">
        <v>640</v>
      </c>
      <c r="CE29" s="649" t="s">
        <v>953</v>
      </c>
      <c r="CF29" s="564">
        <v>183</v>
      </c>
      <c r="CG29" s="124">
        <v>48</v>
      </c>
      <c r="CH29" s="124">
        <v>127</v>
      </c>
      <c r="CI29" s="124">
        <v>136</v>
      </c>
      <c r="CJ29" s="124">
        <v>252</v>
      </c>
      <c r="CK29" s="124">
        <v>216</v>
      </c>
      <c r="CL29" s="565">
        <v>87</v>
      </c>
      <c r="CM29" s="564">
        <v>85</v>
      </c>
      <c r="CN29" s="124">
        <v>16</v>
      </c>
      <c r="CO29" s="124">
        <v>50</v>
      </c>
      <c r="CP29" s="124">
        <v>57</v>
      </c>
      <c r="CQ29" s="124">
        <v>103</v>
      </c>
      <c r="CR29" s="124">
        <v>68</v>
      </c>
      <c r="CS29" s="565">
        <v>31</v>
      </c>
      <c r="CT29" s="564">
        <v>98</v>
      </c>
      <c r="CU29" s="124">
        <v>32</v>
      </c>
      <c r="CV29" s="124">
        <v>77</v>
      </c>
      <c r="CW29" s="124">
        <v>79</v>
      </c>
      <c r="CX29" s="124">
        <v>149</v>
      </c>
      <c r="CY29" s="124">
        <v>148</v>
      </c>
      <c r="CZ29" s="565">
        <v>56</v>
      </c>
      <c r="DA29" s="44">
        <f t="shared" ref="DA29:DA31" si="38">P29+Q29</f>
        <v>490</v>
      </c>
      <c r="DB29" s="44">
        <f t="shared" ref="DB29:DB31" si="39">R29+S29+T29+U29+V29+W29</f>
        <v>2058</v>
      </c>
      <c r="DC29" s="63">
        <f t="shared" ref="DC29:DC30" si="40">I29*100/G29</f>
        <v>90.254403131115467</v>
      </c>
      <c r="DD29" s="63">
        <f t="shared" ref="DD29:DD30" si="41">H29*100/G29</f>
        <v>10.176125244618396</v>
      </c>
      <c r="DE29" s="63">
        <f t="shared" ref="DE29:DE30" si="42">G29*1000/F29</f>
        <v>2.8796974007208824</v>
      </c>
      <c r="DF29" s="11"/>
      <c r="DG29" s="44" t="e">
        <f>#REF!*100/G29</f>
        <v>#REF!</v>
      </c>
      <c r="DH29" s="564"/>
      <c r="DI29" s="124"/>
      <c r="DJ29" s="124"/>
      <c r="DK29" s="124"/>
      <c r="DL29" s="124"/>
      <c r="DM29" s="124"/>
      <c r="DN29" s="565"/>
      <c r="DO29" s="564"/>
      <c r="DP29" s="124"/>
      <c r="DQ29" s="124"/>
      <c r="DR29" s="124"/>
      <c r="DS29" s="124"/>
      <c r="DT29" s="124"/>
      <c r="DU29" s="565"/>
      <c r="DV29" s="564"/>
      <c r="DW29" s="124"/>
      <c r="DX29" s="124"/>
      <c r="DY29" s="124"/>
      <c r="DZ29" s="124"/>
      <c r="EA29" s="124"/>
      <c r="EB29" s="565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</row>
    <row r="30" spans="1:180" s="1" customFormat="1" ht="13.5" x14ac:dyDescent="0.3">
      <c r="A30" s="11"/>
      <c r="B30" s="694">
        <v>27</v>
      </c>
      <c r="C30" s="1" t="s">
        <v>926</v>
      </c>
      <c r="D30" s="22"/>
      <c r="E30" s="22">
        <v>143</v>
      </c>
      <c r="F30" s="22">
        <v>876008</v>
      </c>
      <c r="G30" s="22">
        <v>2763</v>
      </c>
      <c r="H30" s="22">
        <v>346</v>
      </c>
      <c r="I30" s="22">
        <v>2352</v>
      </c>
      <c r="J30" s="22">
        <v>245</v>
      </c>
      <c r="K30" s="22">
        <v>1242</v>
      </c>
      <c r="L30" s="104">
        <f t="shared" si="5"/>
        <v>1487</v>
      </c>
      <c r="M30" s="22">
        <v>101</v>
      </c>
      <c r="N30" s="22">
        <v>1110</v>
      </c>
      <c r="O30" s="104">
        <f t="shared" si="9"/>
        <v>1211</v>
      </c>
      <c r="P30" s="22">
        <v>91</v>
      </c>
      <c r="Q30" s="22">
        <v>479</v>
      </c>
      <c r="R30" s="22">
        <v>122</v>
      </c>
      <c r="S30" s="22">
        <v>386</v>
      </c>
      <c r="T30" s="22">
        <v>116</v>
      </c>
      <c r="U30" s="22">
        <v>846</v>
      </c>
      <c r="V30" s="22">
        <v>17</v>
      </c>
      <c r="W30" s="22">
        <v>641</v>
      </c>
      <c r="X30" s="24">
        <v>602</v>
      </c>
      <c r="Y30" s="22">
        <v>13</v>
      </c>
      <c r="Z30" s="22">
        <v>568</v>
      </c>
      <c r="AA30" s="22">
        <v>242</v>
      </c>
      <c r="AB30" s="22">
        <v>360</v>
      </c>
      <c r="AC30" s="57">
        <v>38.67</v>
      </c>
      <c r="AD30" s="564">
        <v>69</v>
      </c>
      <c r="AE30" s="124">
        <v>33</v>
      </c>
      <c r="AF30" s="124">
        <v>81</v>
      </c>
      <c r="AG30" s="124">
        <v>82</v>
      </c>
      <c r="AH30" s="124">
        <v>172</v>
      </c>
      <c r="AI30" s="124">
        <v>112</v>
      </c>
      <c r="AJ30" s="565">
        <v>53</v>
      </c>
      <c r="AK30" s="124">
        <v>30</v>
      </c>
      <c r="AL30" s="124">
        <v>8</v>
      </c>
      <c r="AM30" s="124">
        <v>31</v>
      </c>
      <c r="AN30" s="124">
        <v>32</v>
      </c>
      <c r="AO30" s="124">
        <v>61</v>
      </c>
      <c r="AP30" s="124">
        <v>46</v>
      </c>
      <c r="AQ30" s="565">
        <v>23</v>
      </c>
      <c r="AR30" s="564">
        <v>35</v>
      </c>
      <c r="AS30" s="124">
        <v>23</v>
      </c>
      <c r="AT30" s="124">
        <v>43</v>
      </c>
      <c r="AU30" s="124">
        <v>45</v>
      </c>
      <c r="AV30" s="124">
        <v>106</v>
      </c>
      <c r="AW30" s="124">
        <v>66</v>
      </c>
      <c r="AX30" s="565">
        <v>30</v>
      </c>
      <c r="AY30" s="67">
        <v>417</v>
      </c>
      <c r="AZ30" s="22">
        <v>6</v>
      </c>
      <c r="BA30" s="22">
        <v>413</v>
      </c>
      <c r="BB30" s="22">
        <v>148</v>
      </c>
      <c r="BC30" s="22">
        <v>269</v>
      </c>
      <c r="BD30" s="57">
        <v>42.63</v>
      </c>
      <c r="BE30" s="564">
        <v>12</v>
      </c>
      <c r="BF30" s="124">
        <v>18</v>
      </c>
      <c r="BG30" s="124">
        <v>54</v>
      </c>
      <c r="BH30" s="124">
        <v>62</v>
      </c>
      <c r="BI30" s="124">
        <v>133</v>
      </c>
      <c r="BJ30" s="124">
        <v>96</v>
      </c>
      <c r="BK30" s="565">
        <v>42</v>
      </c>
      <c r="BL30" s="564">
        <v>3</v>
      </c>
      <c r="BM30" s="124">
        <v>3</v>
      </c>
      <c r="BN30" s="124">
        <v>21</v>
      </c>
      <c r="BO30" s="124">
        <v>20</v>
      </c>
      <c r="BP30" s="124">
        <v>43</v>
      </c>
      <c r="BQ30" s="124">
        <v>40</v>
      </c>
      <c r="BR30" s="565">
        <v>18</v>
      </c>
      <c r="BS30" s="564">
        <v>9</v>
      </c>
      <c r="BT30" s="124">
        <v>15</v>
      </c>
      <c r="BU30" s="124">
        <v>33</v>
      </c>
      <c r="BV30" s="124">
        <v>42</v>
      </c>
      <c r="BW30" s="124">
        <v>90</v>
      </c>
      <c r="BX30" s="124">
        <v>56</v>
      </c>
      <c r="BY30" s="565">
        <v>24</v>
      </c>
      <c r="BZ30" s="67">
        <v>989</v>
      </c>
      <c r="CA30" s="93">
        <v>41</v>
      </c>
      <c r="CB30" s="93">
        <v>956</v>
      </c>
      <c r="CC30" s="22">
        <v>429</v>
      </c>
      <c r="CD30" s="22">
        <v>560</v>
      </c>
      <c r="CE30" s="649">
        <v>37.64</v>
      </c>
      <c r="CF30" s="564">
        <v>155</v>
      </c>
      <c r="CG30" s="124">
        <v>55</v>
      </c>
      <c r="CH30" s="124">
        <v>121</v>
      </c>
      <c r="CI30" s="124">
        <v>124</v>
      </c>
      <c r="CJ30" s="124">
        <v>264</v>
      </c>
      <c r="CK30" s="124">
        <v>186</v>
      </c>
      <c r="CL30" s="565">
        <v>87</v>
      </c>
      <c r="CM30" s="564">
        <v>75</v>
      </c>
      <c r="CN30" s="124">
        <v>19</v>
      </c>
      <c r="CO30" s="124">
        <v>54</v>
      </c>
      <c r="CP30" s="124">
        <v>56</v>
      </c>
      <c r="CQ30" s="124">
        <v>106</v>
      </c>
      <c r="CR30" s="124">
        <v>86</v>
      </c>
      <c r="CS30" s="565">
        <v>34</v>
      </c>
      <c r="CT30" s="564">
        <v>80</v>
      </c>
      <c r="CU30" s="124">
        <v>36</v>
      </c>
      <c r="CV30" s="124">
        <v>67</v>
      </c>
      <c r="CW30" s="124">
        <v>68</v>
      </c>
      <c r="CX30" s="124">
        <v>158</v>
      </c>
      <c r="CY30" s="124">
        <v>100</v>
      </c>
      <c r="CZ30" s="565">
        <v>53</v>
      </c>
      <c r="DA30" s="44">
        <f t="shared" si="38"/>
        <v>570</v>
      </c>
      <c r="DB30" s="44">
        <f t="shared" si="39"/>
        <v>2128</v>
      </c>
      <c r="DC30" s="63">
        <f t="shared" si="40"/>
        <v>85.124864277958736</v>
      </c>
      <c r="DD30" s="63">
        <f t="shared" si="41"/>
        <v>12.522620340209917</v>
      </c>
      <c r="DE30" s="63">
        <f t="shared" si="42"/>
        <v>3.1540807846503687</v>
      </c>
      <c r="DF30" s="11"/>
      <c r="DG30" s="44" t="e">
        <f>#REF!*100/G30</f>
        <v>#REF!</v>
      </c>
      <c r="DH30" s="564"/>
      <c r="DI30" s="124"/>
      <c r="DJ30" s="124"/>
      <c r="DK30" s="124"/>
      <c r="DL30" s="124"/>
      <c r="DM30" s="124"/>
      <c r="DN30" s="565"/>
      <c r="DO30" s="564"/>
      <c r="DP30" s="124"/>
      <c r="DQ30" s="124"/>
      <c r="DR30" s="124"/>
      <c r="DS30" s="124"/>
      <c r="DT30" s="124"/>
      <c r="DU30" s="565"/>
      <c r="DV30" s="564"/>
      <c r="DW30" s="124"/>
      <c r="DX30" s="124"/>
      <c r="DY30" s="124"/>
      <c r="DZ30" s="124"/>
      <c r="EA30" s="124"/>
      <c r="EB30" s="565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</row>
    <row r="31" spans="1:180" s="1" customFormat="1" ht="13.5" x14ac:dyDescent="0.3">
      <c r="A31" s="11"/>
      <c r="B31" s="694">
        <v>28</v>
      </c>
      <c r="C31" s="1" t="s">
        <v>951</v>
      </c>
      <c r="D31" s="22"/>
      <c r="E31" s="22">
        <v>112</v>
      </c>
      <c r="F31" s="22">
        <v>813683</v>
      </c>
      <c r="G31" s="22">
        <v>2688</v>
      </c>
      <c r="H31" s="22">
        <v>306</v>
      </c>
      <c r="I31" s="22">
        <v>2213</v>
      </c>
      <c r="J31" s="22">
        <v>206</v>
      </c>
      <c r="K31" s="22">
        <v>1158</v>
      </c>
      <c r="L31" s="104">
        <f t="shared" ref="L31" si="43">+SUM(J31:K31)</f>
        <v>1364</v>
      </c>
      <c r="M31" s="22">
        <v>100</v>
      </c>
      <c r="N31" s="22">
        <v>1055</v>
      </c>
      <c r="O31" s="104">
        <f t="shared" ref="O31" si="44">+SUM(M31:N31)</f>
        <v>1155</v>
      </c>
      <c r="P31" s="22">
        <v>63</v>
      </c>
      <c r="Q31" s="22">
        <v>419</v>
      </c>
      <c r="R31" s="22">
        <v>101</v>
      </c>
      <c r="S31" s="22">
        <v>394</v>
      </c>
      <c r="T31" s="22">
        <v>126</v>
      </c>
      <c r="U31" s="22">
        <v>740</v>
      </c>
      <c r="V31" s="22"/>
      <c r="W31" s="22">
        <v>660</v>
      </c>
      <c r="X31" s="24">
        <v>661</v>
      </c>
      <c r="Y31" s="22">
        <v>24</v>
      </c>
      <c r="Z31" s="22">
        <v>639</v>
      </c>
      <c r="AA31" s="22">
        <v>253</v>
      </c>
      <c r="AB31" s="22">
        <v>408</v>
      </c>
      <c r="AC31" s="57" t="s">
        <v>938</v>
      </c>
      <c r="AD31" s="564">
        <v>88</v>
      </c>
      <c r="AE31" s="124">
        <v>32</v>
      </c>
      <c r="AF31" s="124">
        <v>98</v>
      </c>
      <c r="AG31" s="124">
        <v>89</v>
      </c>
      <c r="AH31" s="124">
        <v>168</v>
      </c>
      <c r="AI31" s="124">
        <v>136</v>
      </c>
      <c r="AJ31" s="565">
        <v>50</v>
      </c>
      <c r="AK31" s="124">
        <v>44</v>
      </c>
      <c r="AL31" s="124">
        <v>8</v>
      </c>
      <c r="AM31" s="124">
        <v>36</v>
      </c>
      <c r="AN31" s="124">
        <v>28</v>
      </c>
      <c r="AO31" s="124">
        <v>61</v>
      </c>
      <c r="AP31" s="124">
        <v>52</v>
      </c>
      <c r="AQ31" s="565">
        <v>24</v>
      </c>
      <c r="AR31" s="564">
        <v>44</v>
      </c>
      <c r="AS31" s="124">
        <v>24</v>
      </c>
      <c r="AT31" s="124">
        <v>62</v>
      </c>
      <c r="AU31" s="124">
        <v>61</v>
      </c>
      <c r="AV31" s="124">
        <v>107</v>
      </c>
      <c r="AW31" s="124">
        <v>84</v>
      </c>
      <c r="AX31" s="565">
        <v>26</v>
      </c>
      <c r="AY31" s="67">
        <v>395</v>
      </c>
      <c r="AZ31" s="22">
        <v>8</v>
      </c>
      <c r="BA31" s="22">
        <v>388</v>
      </c>
      <c r="BB31" s="22">
        <v>131</v>
      </c>
      <c r="BC31" s="22">
        <v>264</v>
      </c>
      <c r="BD31" s="57" t="s">
        <v>939</v>
      </c>
      <c r="BE31" s="564">
        <v>21</v>
      </c>
      <c r="BF31" s="124">
        <v>24</v>
      </c>
      <c r="BG31" s="124">
        <v>56</v>
      </c>
      <c r="BH31" s="124">
        <v>58</v>
      </c>
      <c r="BI31" s="124">
        <v>109</v>
      </c>
      <c r="BJ31" s="124">
        <v>94</v>
      </c>
      <c r="BK31" s="565">
        <v>33</v>
      </c>
      <c r="BL31" s="564">
        <v>12</v>
      </c>
      <c r="BM31" s="124">
        <v>7</v>
      </c>
      <c r="BN31" s="124">
        <v>16</v>
      </c>
      <c r="BO31" s="124">
        <v>13</v>
      </c>
      <c r="BP31" s="124">
        <v>35</v>
      </c>
      <c r="BQ31" s="124">
        <v>33</v>
      </c>
      <c r="BR31" s="565">
        <v>15</v>
      </c>
      <c r="BS31" s="564">
        <v>9</v>
      </c>
      <c r="BT31" s="124">
        <v>17</v>
      </c>
      <c r="BU31" s="124">
        <v>40</v>
      </c>
      <c r="BV31" s="124">
        <v>45</v>
      </c>
      <c r="BW31" s="124">
        <v>74</v>
      </c>
      <c r="BX31" s="124">
        <v>61</v>
      </c>
      <c r="BY31" s="565">
        <v>18</v>
      </c>
      <c r="BZ31" s="67">
        <v>931</v>
      </c>
      <c r="CA31" s="93">
        <v>46</v>
      </c>
      <c r="CB31" s="93">
        <v>889</v>
      </c>
      <c r="CC31" s="22">
        <v>378</v>
      </c>
      <c r="CD31" s="22">
        <v>553</v>
      </c>
      <c r="CE31" s="649" t="s">
        <v>952</v>
      </c>
      <c r="CF31" s="564">
        <v>144</v>
      </c>
      <c r="CG31" s="124">
        <v>50</v>
      </c>
      <c r="CH31" s="124">
        <v>145</v>
      </c>
      <c r="CI31" s="124">
        <v>129</v>
      </c>
      <c r="CJ31" s="124">
        <v>211</v>
      </c>
      <c r="CK31" s="124">
        <v>177</v>
      </c>
      <c r="CL31" s="565">
        <v>75</v>
      </c>
      <c r="CM31" s="564">
        <v>68</v>
      </c>
      <c r="CN31" s="124">
        <v>17</v>
      </c>
      <c r="CO31" s="124">
        <v>54</v>
      </c>
      <c r="CP31" s="124">
        <v>46</v>
      </c>
      <c r="CQ31" s="124">
        <v>83</v>
      </c>
      <c r="CR31" s="124">
        <v>72</v>
      </c>
      <c r="CS31" s="565">
        <v>38</v>
      </c>
      <c r="CT31" s="564">
        <v>76</v>
      </c>
      <c r="CU31" s="124">
        <v>33</v>
      </c>
      <c r="CV31" s="124">
        <v>91</v>
      </c>
      <c r="CW31" s="124">
        <v>83</v>
      </c>
      <c r="CX31" s="124">
        <v>128</v>
      </c>
      <c r="CY31" s="124">
        <v>105</v>
      </c>
      <c r="CZ31" s="565">
        <v>37</v>
      </c>
      <c r="DA31" s="44">
        <f t="shared" si="38"/>
        <v>482</v>
      </c>
      <c r="DB31" s="44">
        <f t="shared" si="39"/>
        <v>2021</v>
      </c>
      <c r="DC31" s="63">
        <f t="shared" ref="DC31" si="45">I31*100/G31</f>
        <v>82.328869047619051</v>
      </c>
      <c r="DD31" s="63">
        <f t="shared" ref="DD31" si="46">H31*100/G31</f>
        <v>11.383928571428571</v>
      </c>
      <c r="DE31" s="63">
        <f t="shared" ref="DE31" si="47">G31*1000/F31</f>
        <v>3.3034977995116033</v>
      </c>
      <c r="DF31" s="11"/>
      <c r="DG31" s="44" t="e">
        <f>#REF!*100/G31</f>
        <v>#REF!</v>
      </c>
      <c r="DH31" s="564"/>
      <c r="DI31" s="124"/>
      <c r="DJ31" s="124"/>
      <c r="DK31" s="124"/>
      <c r="DL31" s="124"/>
      <c r="DM31" s="124"/>
      <c r="DN31" s="565"/>
      <c r="DO31" s="564"/>
      <c r="DP31" s="124"/>
      <c r="DQ31" s="124"/>
      <c r="DR31" s="124"/>
      <c r="DS31" s="124"/>
      <c r="DT31" s="124"/>
      <c r="DU31" s="565"/>
      <c r="DV31" s="564"/>
      <c r="DW31" s="124"/>
      <c r="DX31" s="124"/>
      <c r="DY31" s="124"/>
      <c r="DZ31" s="124"/>
      <c r="EA31" s="124"/>
      <c r="EB31" s="565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</row>
    <row r="32" spans="1:180" s="1" customFormat="1" ht="13.5" x14ac:dyDescent="0.3">
      <c r="A32" s="11"/>
      <c r="B32" s="3" t="s">
        <v>128</v>
      </c>
      <c r="D32" s="9">
        <f t="shared" ref="D32:W32" si="48">SUM(D4:D28)</f>
        <v>6726767</v>
      </c>
      <c r="E32" s="9">
        <f>SUM(E4:E28)</f>
        <v>1751</v>
      </c>
      <c r="F32" s="9">
        <f>SUM(F4:F28)</f>
        <v>18265683</v>
      </c>
      <c r="G32" s="9">
        <f t="shared" si="48"/>
        <v>63621</v>
      </c>
      <c r="H32" s="9">
        <f t="shared" si="48"/>
        <v>7907</v>
      </c>
      <c r="I32" s="9">
        <f t="shared" si="48"/>
        <v>49394</v>
      </c>
      <c r="J32" s="9">
        <f t="shared" si="48"/>
        <v>5470</v>
      </c>
      <c r="K32" s="9">
        <f t="shared" si="48"/>
        <v>25951</v>
      </c>
      <c r="L32" s="9">
        <f t="shared" si="48"/>
        <v>31421</v>
      </c>
      <c r="M32" s="9">
        <f t="shared" si="48"/>
        <v>2360</v>
      </c>
      <c r="N32" s="9">
        <f t="shared" si="48"/>
        <v>23610</v>
      </c>
      <c r="O32" s="9">
        <f t="shared" si="48"/>
        <v>25970</v>
      </c>
      <c r="P32" s="9">
        <f t="shared" si="48"/>
        <v>1279</v>
      </c>
      <c r="Q32" s="9">
        <f t="shared" si="48"/>
        <v>8374</v>
      </c>
      <c r="R32" s="9">
        <f t="shared" si="48"/>
        <v>4493</v>
      </c>
      <c r="S32" s="9">
        <f t="shared" si="48"/>
        <v>10498</v>
      </c>
      <c r="T32" s="9">
        <f t="shared" si="48"/>
        <v>2355</v>
      </c>
      <c r="U32" s="9">
        <f t="shared" si="48"/>
        <v>22419</v>
      </c>
      <c r="V32" s="9">
        <f t="shared" si="48"/>
        <v>99</v>
      </c>
      <c r="W32" s="9">
        <f t="shared" si="48"/>
        <v>7642</v>
      </c>
      <c r="X32" s="5"/>
      <c r="Y32" s="9">
        <f>SUM(Y4:Y30)</f>
        <v>641</v>
      </c>
      <c r="Z32" s="9">
        <f>SUM(Z4:Z28)</f>
        <v>14822</v>
      </c>
      <c r="AA32" s="9">
        <f>SUM(AA4:AA30)</f>
        <v>6885</v>
      </c>
      <c r="AB32" s="9">
        <f>SUM(AB4:AB30)</f>
        <v>9950</v>
      </c>
      <c r="AC32" s="9">
        <f>AVERAGE(AC4:AC28)</f>
        <v>36.532499999999999</v>
      </c>
      <c r="AD32" s="558">
        <f t="shared" ref="AD32:AJ32" si="49">SUM(AD4:AD28)</f>
        <v>1769</v>
      </c>
      <c r="AE32" s="558">
        <f t="shared" si="49"/>
        <v>810</v>
      </c>
      <c r="AF32" s="558">
        <f t="shared" si="49"/>
        <v>2766</v>
      </c>
      <c r="AG32" s="558">
        <f t="shared" si="49"/>
        <v>3847</v>
      </c>
      <c r="AH32" s="558">
        <f t="shared" si="49"/>
        <v>4026</v>
      </c>
      <c r="AI32" s="558">
        <f t="shared" si="49"/>
        <v>2085</v>
      </c>
      <c r="AJ32" s="558">
        <f t="shared" si="49"/>
        <v>577</v>
      </c>
      <c r="AK32" s="558">
        <f t="shared" ref="AK32:AX32" si="50">SUM(AK4:AK31)</f>
        <v>385</v>
      </c>
      <c r="AL32" s="558">
        <f t="shared" si="50"/>
        <v>112</v>
      </c>
      <c r="AM32" s="558">
        <f t="shared" si="50"/>
        <v>273</v>
      </c>
      <c r="AN32" s="558">
        <f t="shared" si="50"/>
        <v>424</v>
      </c>
      <c r="AO32" s="558">
        <f t="shared" si="50"/>
        <v>671</v>
      </c>
      <c r="AP32" s="558">
        <f t="shared" si="50"/>
        <v>488</v>
      </c>
      <c r="AQ32" s="558">
        <f t="shared" si="50"/>
        <v>218</v>
      </c>
      <c r="AR32" s="558">
        <f t="shared" si="50"/>
        <v>408</v>
      </c>
      <c r="AS32" s="558">
        <f t="shared" si="50"/>
        <v>208</v>
      </c>
      <c r="AT32" s="558">
        <f t="shared" si="50"/>
        <v>424</v>
      </c>
      <c r="AU32" s="558">
        <f t="shared" si="50"/>
        <v>623</v>
      </c>
      <c r="AV32" s="558">
        <f t="shared" si="50"/>
        <v>1045</v>
      </c>
      <c r="AW32" s="558">
        <f t="shared" si="50"/>
        <v>791</v>
      </c>
      <c r="AX32" s="558">
        <f t="shared" si="50"/>
        <v>284</v>
      </c>
      <c r="AY32" s="5"/>
      <c r="AZ32" s="9">
        <f>SUM(AZ4:AZ30)</f>
        <v>128</v>
      </c>
      <c r="BA32" s="9">
        <f>SUM(BA4:BA28)</f>
        <v>6434</v>
      </c>
      <c r="BB32" s="9">
        <f>SUM(BB4:BB28)</f>
        <v>2434</v>
      </c>
      <c r="BC32" s="9">
        <f>SUM(BC4:BC28)</f>
        <v>4115</v>
      </c>
      <c r="BD32" s="9">
        <f>AVERAGE(BD4:BD28)</f>
        <v>38.944583333333334</v>
      </c>
      <c r="BE32" s="558">
        <f t="shared" ref="BE32:BK32" si="51">SUM(BE4:BE28)</f>
        <v>246</v>
      </c>
      <c r="BF32" s="558">
        <f t="shared" si="51"/>
        <v>229</v>
      </c>
      <c r="BG32" s="558">
        <f t="shared" si="51"/>
        <v>970</v>
      </c>
      <c r="BH32" s="558">
        <f t="shared" si="51"/>
        <v>1643</v>
      </c>
      <c r="BI32" s="558">
        <f t="shared" si="51"/>
        <v>2026</v>
      </c>
      <c r="BJ32" s="558">
        <f t="shared" si="51"/>
        <v>1137</v>
      </c>
      <c r="BK32" s="558">
        <f t="shared" si="51"/>
        <v>297</v>
      </c>
      <c r="BL32" s="558">
        <f t="shared" ref="BL32:BY32" si="52">SUM(BL4:BL31)</f>
        <v>51</v>
      </c>
      <c r="BM32" s="558">
        <f t="shared" si="52"/>
        <v>45</v>
      </c>
      <c r="BN32" s="558">
        <f t="shared" si="52"/>
        <v>129</v>
      </c>
      <c r="BO32" s="558">
        <f t="shared" si="52"/>
        <v>210</v>
      </c>
      <c r="BP32" s="558">
        <f t="shared" si="52"/>
        <v>396</v>
      </c>
      <c r="BQ32" s="558">
        <f t="shared" si="52"/>
        <v>290</v>
      </c>
      <c r="BR32" s="558">
        <f t="shared" si="52"/>
        <v>125</v>
      </c>
      <c r="BS32" s="558">
        <f t="shared" si="52"/>
        <v>77</v>
      </c>
      <c r="BT32" s="558">
        <f t="shared" si="52"/>
        <v>102</v>
      </c>
      <c r="BU32" s="558">
        <f t="shared" si="52"/>
        <v>244</v>
      </c>
      <c r="BV32" s="558">
        <f t="shared" si="52"/>
        <v>404</v>
      </c>
      <c r="BW32" s="558">
        <f t="shared" si="52"/>
        <v>699</v>
      </c>
      <c r="BX32" s="558">
        <f t="shared" si="52"/>
        <v>558</v>
      </c>
      <c r="BY32" s="558">
        <f t="shared" si="52"/>
        <v>201</v>
      </c>
      <c r="BZ32" s="9"/>
      <c r="CA32" s="558">
        <f>SUM(CA4:CA28)</f>
        <v>369</v>
      </c>
      <c r="CB32" s="558">
        <f>SUM(CB4:CB28)</f>
        <v>10448</v>
      </c>
      <c r="CC32" s="9">
        <f>SUM(CC4:CC28)</f>
        <v>4281</v>
      </c>
      <c r="CD32" s="9">
        <f>SUM(CD4:CD28)</f>
        <v>5979</v>
      </c>
      <c r="CE32" s="9">
        <f>AVERAGE(CE4:CE28)</f>
        <v>37.40291666666667</v>
      </c>
      <c r="CF32" s="558">
        <f t="shared" ref="CF32:CL32" si="53">SUM(CF4:CF28)</f>
        <v>878</v>
      </c>
      <c r="CG32" s="558">
        <f t="shared" si="53"/>
        <v>309</v>
      </c>
      <c r="CH32" s="558">
        <f t="shared" si="53"/>
        <v>686</v>
      </c>
      <c r="CI32" s="558">
        <f t="shared" si="53"/>
        <v>1017</v>
      </c>
      <c r="CJ32" s="558">
        <f t="shared" si="53"/>
        <v>1599</v>
      </c>
      <c r="CK32" s="558">
        <f t="shared" si="53"/>
        <v>1045</v>
      </c>
      <c r="CL32" s="558">
        <f t="shared" si="53"/>
        <v>468</v>
      </c>
      <c r="CM32" s="558">
        <f t="shared" ref="CM32:CZ32" si="54">SUM(CM4:CM31)</f>
        <v>677</v>
      </c>
      <c r="CN32" s="558">
        <f t="shared" si="54"/>
        <v>164</v>
      </c>
      <c r="CO32" s="558">
        <f t="shared" si="54"/>
        <v>453</v>
      </c>
      <c r="CP32" s="558">
        <f t="shared" si="54"/>
        <v>615</v>
      </c>
      <c r="CQ32" s="558">
        <f t="shared" si="54"/>
        <v>992</v>
      </c>
      <c r="CR32" s="558">
        <f t="shared" si="54"/>
        <v>677</v>
      </c>
      <c r="CS32" s="558">
        <f t="shared" si="54"/>
        <v>321</v>
      </c>
      <c r="CT32" s="558">
        <f t="shared" si="54"/>
        <v>683</v>
      </c>
      <c r="CU32" s="558">
        <f t="shared" si="54"/>
        <v>298</v>
      </c>
      <c r="CV32" s="558">
        <f t="shared" si="54"/>
        <v>626</v>
      </c>
      <c r="CW32" s="558">
        <f t="shared" si="54"/>
        <v>791</v>
      </c>
      <c r="CX32" s="558">
        <f t="shared" si="54"/>
        <v>1334</v>
      </c>
      <c r="CY32" s="558">
        <f t="shared" si="54"/>
        <v>947</v>
      </c>
      <c r="CZ32" s="558">
        <f t="shared" si="54"/>
        <v>396</v>
      </c>
      <c r="DA32" s="9">
        <f>SUM(DA4:DA28)</f>
        <v>9653</v>
      </c>
      <c r="DB32" s="9">
        <f t="shared" ref="DB32:DF32" si="55">SUM(DB4:DB28)</f>
        <v>47506</v>
      </c>
      <c r="DC32" s="9"/>
      <c r="DD32" s="9"/>
      <c r="DE32" s="9"/>
      <c r="DF32" s="9">
        <f t="shared" si="55"/>
        <v>0</v>
      </c>
      <c r="DG32" s="11"/>
      <c r="DH32" s="558">
        <f t="shared" ref="DH32:DN32" si="56">SUM(DH4:DH28)</f>
        <v>0</v>
      </c>
      <c r="DI32" s="558">
        <f t="shared" si="56"/>
        <v>0</v>
      </c>
      <c r="DJ32" s="558">
        <f t="shared" si="56"/>
        <v>0</v>
      </c>
      <c r="DK32" s="558">
        <f t="shared" si="56"/>
        <v>0</v>
      </c>
      <c r="DL32" s="558">
        <f t="shared" si="56"/>
        <v>0</v>
      </c>
      <c r="DM32" s="558">
        <f t="shared" si="56"/>
        <v>0</v>
      </c>
      <c r="DN32" s="558">
        <f t="shared" si="56"/>
        <v>0</v>
      </c>
      <c r="DO32" s="558">
        <f t="shared" ref="DO32:EB32" si="57">SUM(DO4:DO28)</f>
        <v>0</v>
      </c>
      <c r="DP32" s="558">
        <f t="shared" si="57"/>
        <v>0</v>
      </c>
      <c r="DQ32" s="558">
        <f t="shared" si="57"/>
        <v>0</v>
      </c>
      <c r="DR32" s="558">
        <f t="shared" si="57"/>
        <v>0</v>
      </c>
      <c r="DS32" s="558">
        <f t="shared" si="57"/>
        <v>0</v>
      </c>
      <c r="DT32" s="558">
        <f t="shared" si="57"/>
        <v>0</v>
      </c>
      <c r="DU32" s="558">
        <f t="shared" si="57"/>
        <v>0</v>
      </c>
      <c r="DV32" s="558">
        <f t="shared" si="57"/>
        <v>0</v>
      </c>
      <c r="DW32" s="558">
        <f t="shared" si="57"/>
        <v>0</v>
      </c>
      <c r="DX32" s="558">
        <f t="shared" si="57"/>
        <v>0</v>
      </c>
      <c r="DY32" s="558">
        <f t="shared" si="57"/>
        <v>0</v>
      </c>
      <c r="DZ32" s="558">
        <f t="shared" si="57"/>
        <v>0</v>
      </c>
      <c r="EA32" s="558">
        <f t="shared" si="57"/>
        <v>0</v>
      </c>
      <c r="EB32" s="558">
        <f t="shared" si="57"/>
        <v>0</v>
      </c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</row>
    <row r="33" spans="2:77" ht="13" x14ac:dyDescent="0.3">
      <c r="B33" s="115" t="s">
        <v>931</v>
      </c>
      <c r="AY33" s="115" t="s">
        <v>931</v>
      </c>
      <c r="BB33" s="672">
        <f>SUM(BB22:BB31)</f>
        <v>1246</v>
      </c>
      <c r="BC33" s="672">
        <f>SUM(BC22:BC31)</f>
        <v>2285</v>
      </c>
      <c r="BE33" s="672">
        <f>SUM(BE22:BE31)</f>
        <v>128</v>
      </c>
      <c r="BF33" s="673">
        <f t="shared" ref="BF33:BK33" si="58">SUM(BF22:BF30)</f>
        <v>123</v>
      </c>
      <c r="BG33" s="673">
        <f t="shared" si="58"/>
        <v>317</v>
      </c>
      <c r="BH33" s="673">
        <f t="shared" si="58"/>
        <v>556</v>
      </c>
      <c r="BI33" s="673">
        <f t="shared" si="58"/>
        <v>986</v>
      </c>
      <c r="BJ33" s="673">
        <f t="shared" si="58"/>
        <v>754</v>
      </c>
      <c r="BK33" s="674">
        <f t="shared" si="58"/>
        <v>293</v>
      </c>
      <c r="BL33" s="672">
        <f t="shared" ref="BL33:BY33" si="59">SUM(BL22:BL31)</f>
        <v>51</v>
      </c>
      <c r="BM33" s="673">
        <f t="shared" si="59"/>
        <v>45</v>
      </c>
      <c r="BN33" s="673">
        <f t="shared" si="59"/>
        <v>129</v>
      </c>
      <c r="BO33" s="673">
        <f t="shared" si="59"/>
        <v>210</v>
      </c>
      <c r="BP33" s="673">
        <f t="shared" si="59"/>
        <v>396</v>
      </c>
      <c r="BQ33" s="673">
        <f t="shared" si="59"/>
        <v>290</v>
      </c>
      <c r="BR33" s="674">
        <f t="shared" si="59"/>
        <v>125</v>
      </c>
      <c r="BS33" s="672">
        <f t="shared" si="59"/>
        <v>77</v>
      </c>
      <c r="BT33" s="673">
        <f t="shared" si="59"/>
        <v>102</v>
      </c>
      <c r="BU33" s="673">
        <f t="shared" si="59"/>
        <v>244</v>
      </c>
      <c r="BV33" s="673">
        <f t="shared" si="59"/>
        <v>404</v>
      </c>
      <c r="BW33" s="673">
        <f t="shared" si="59"/>
        <v>699</v>
      </c>
      <c r="BX33" s="673">
        <f t="shared" si="59"/>
        <v>558</v>
      </c>
      <c r="BY33" s="674">
        <f t="shared" si="59"/>
        <v>201</v>
      </c>
    </row>
    <row r="34" spans="2:77" ht="13.5" x14ac:dyDescent="0.3">
      <c r="BE34" s="677" t="s">
        <v>20</v>
      </c>
      <c r="BG34" s="677" t="s">
        <v>21</v>
      </c>
      <c r="BI34" s="677" t="s">
        <v>22</v>
      </c>
      <c r="BK34" s="677" t="s">
        <v>23</v>
      </c>
    </row>
    <row r="35" spans="2:77" x14ac:dyDescent="0.25">
      <c r="BC35" t="s">
        <v>935</v>
      </c>
      <c r="BE35" s="398">
        <f>BE33</f>
        <v>128</v>
      </c>
      <c r="BG35" s="398">
        <f>BF33+BG33</f>
        <v>440</v>
      </c>
      <c r="BI35" s="398">
        <f>BH33+BI33</f>
        <v>1542</v>
      </c>
      <c r="BK35" s="398">
        <f>BJ33+BK33</f>
        <v>1047</v>
      </c>
      <c r="BL35" s="398">
        <f>BE35+BG35+BI35+BK35</f>
        <v>3157</v>
      </c>
    </row>
    <row r="36" spans="2:77" x14ac:dyDescent="0.25">
      <c r="BE36" s="96">
        <f>BE35/$BL$35</f>
        <v>4.0544821032625911E-2</v>
      </c>
      <c r="BF36" s="96"/>
      <c r="BG36" s="96">
        <f>BG35/$BL$35</f>
        <v>0.13937282229965156</v>
      </c>
      <c r="BH36" s="96"/>
      <c r="BI36" s="96">
        <f>BI35/$BL$35</f>
        <v>0.48843839087741525</v>
      </c>
      <c r="BJ36" s="96"/>
      <c r="BK36" s="96">
        <f>BK35/$BL$35</f>
        <v>0.33164396579030725</v>
      </c>
    </row>
    <row r="37" spans="2:77" x14ac:dyDescent="0.25">
      <c r="AD37">
        <v>7</v>
      </c>
      <c r="AE37">
        <v>17</v>
      </c>
      <c r="AF37">
        <v>25</v>
      </c>
      <c r="AG37">
        <v>35</v>
      </c>
      <c r="AH37">
        <v>45</v>
      </c>
      <c r="AI37">
        <v>55</v>
      </c>
      <c r="AJ37">
        <v>65</v>
      </c>
      <c r="AK37" s="398">
        <f>SUM(AD25:AJ25)</f>
        <v>808</v>
      </c>
    </row>
    <row r="38" spans="2:77" x14ac:dyDescent="0.25">
      <c r="AD38" s="398">
        <f>AD37*AD25</f>
        <v>1225</v>
      </c>
      <c r="AE38" s="398">
        <f t="shared" ref="AE38:AJ38" si="60">AE37*AE25</f>
        <v>935</v>
      </c>
      <c r="AF38" s="398">
        <f t="shared" si="60"/>
        <v>2250</v>
      </c>
      <c r="AG38" s="398">
        <f t="shared" si="60"/>
        <v>5110</v>
      </c>
      <c r="AH38" s="398">
        <f t="shared" si="60"/>
        <v>8505</v>
      </c>
      <c r="AI38" s="398">
        <f t="shared" si="60"/>
        <v>5885</v>
      </c>
      <c r="AJ38" s="398">
        <f t="shared" si="60"/>
        <v>2990</v>
      </c>
      <c r="AK38" s="398">
        <f>SUM(AD38:AJ38)</f>
        <v>26900</v>
      </c>
    </row>
    <row r="39" spans="2:77" x14ac:dyDescent="0.25">
      <c r="AK39" s="398">
        <f>AK38/AK37</f>
        <v>33.292079207920793</v>
      </c>
    </row>
    <row r="49" spans="57:57" x14ac:dyDescent="0.25">
      <c r="BE49">
        <v>0</v>
      </c>
    </row>
  </sheetData>
  <mergeCells count="7">
    <mergeCell ref="BZ2:CE2"/>
    <mergeCell ref="DH2:DN2"/>
    <mergeCell ref="DO2:DU2"/>
    <mergeCell ref="DV2:EB2"/>
    <mergeCell ref="CF2:CL2"/>
    <mergeCell ref="CM2:CS2"/>
    <mergeCell ref="CT2:CZ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FCD12-69BF-4410-9DF5-9A5546E24527}">
  <dimension ref="A1:K10"/>
  <sheetViews>
    <sheetView workbookViewId="0">
      <selection activeCell="I10" sqref="I10:J10"/>
    </sheetView>
  </sheetViews>
  <sheetFormatPr baseColWidth="10" defaultRowHeight="12.5" x14ac:dyDescent="0.25"/>
  <cols>
    <col min="1" max="1" width="2.90625" bestFit="1" customWidth="1"/>
    <col min="2" max="2" width="27.36328125" bestFit="1" customWidth="1"/>
    <col min="3" max="3" width="3.26953125" bestFit="1" customWidth="1"/>
    <col min="4" max="4" width="3.6328125" bestFit="1" customWidth="1"/>
    <col min="5" max="5" width="3.26953125" bestFit="1" customWidth="1"/>
    <col min="6" max="6" width="3.6328125" bestFit="1" customWidth="1"/>
    <col min="7" max="7" width="4.54296875" bestFit="1" customWidth="1"/>
    <col min="8" max="8" width="3.6328125" bestFit="1" customWidth="1"/>
    <col min="9" max="9" width="3.26953125" bestFit="1" customWidth="1"/>
    <col min="10" max="10" width="3.6328125" bestFit="1" customWidth="1"/>
    <col min="11" max="11" width="5.26953125" bestFit="1" customWidth="1"/>
  </cols>
  <sheetData>
    <row r="1" spans="1:11" ht="13" thickBot="1" x14ac:dyDescent="0.3">
      <c r="A1" s="758" t="s">
        <v>965</v>
      </c>
      <c r="B1" s="759"/>
      <c r="C1" s="760" t="s">
        <v>966</v>
      </c>
      <c r="D1" s="761"/>
      <c r="E1" s="761"/>
      <c r="F1" s="761"/>
      <c r="G1" s="761"/>
      <c r="H1" s="761"/>
      <c r="I1" s="761"/>
      <c r="J1" s="762"/>
      <c r="K1" s="711" t="s">
        <v>224</v>
      </c>
    </row>
    <row r="2" spans="1:11" ht="13.5" thickBot="1" x14ac:dyDescent="0.35">
      <c r="A2" s="713"/>
      <c r="B2" s="712"/>
      <c r="C2" s="756" t="s">
        <v>914</v>
      </c>
      <c r="D2" s="757"/>
      <c r="E2" s="763" t="s">
        <v>915</v>
      </c>
      <c r="F2" s="757"/>
      <c r="G2" s="763" t="s">
        <v>916</v>
      </c>
      <c r="H2" s="757"/>
      <c r="I2" s="763" t="s">
        <v>967</v>
      </c>
      <c r="J2" s="757"/>
      <c r="K2" s="714"/>
    </row>
    <row r="3" spans="1:11" ht="13" thickBot="1" x14ac:dyDescent="0.3">
      <c r="A3" s="753" t="s">
        <v>968</v>
      </c>
      <c r="B3" s="715" t="s">
        <v>969</v>
      </c>
      <c r="C3" s="716">
        <v>438</v>
      </c>
      <c r="D3" s="717">
        <f>C3/$C$10</f>
        <v>0.49103139013452912</v>
      </c>
      <c r="E3" s="716">
        <v>378</v>
      </c>
      <c r="F3" s="717">
        <f>E3/$E$10</f>
        <v>0.35426429240862228</v>
      </c>
      <c r="G3" s="718">
        <v>1165</v>
      </c>
      <c r="H3" s="717">
        <f>G3/$G$10</f>
        <v>0.34901138406231275</v>
      </c>
      <c r="I3" s="716">
        <v>680</v>
      </c>
      <c r="J3" s="717">
        <f>I3/$I$10</f>
        <v>0.32458233890214799</v>
      </c>
      <c r="K3" s="719">
        <f>C3+E3+G3+I3</f>
        <v>2661</v>
      </c>
    </row>
    <row r="4" spans="1:11" ht="13" thickBot="1" x14ac:dyDescent="0.3">
      <c r="A4" s="754"/>
      <c r="B4" s="720" t="s">
        <v>970</v>
      </c>
      <c r="C4" s="716">
        <v>75</v>
      </c>
      <c r="D4" s="717">
        <f t="shared" ref="D4:D9" si="0">C4/$C$10</f>
        <v>8.4080717488789244E-2</v>
      </c>
      <c r="E4" s="716">
        <v>306</v>
      </c>
      <c r="F4" s="717">
        <f t="shared" ref="F4:F9" si="1">E4/$E$10</f>
        <v>0.28678537956888472</v>
      </c>
      <c r="G4" s="718">
        <v>1177</v>
      </c>
      <c r="H4" s="717">
        <f t="shared" ref="H4:H9" si="2">G4/$G$10</f>
        <v>0.35260635110844818</v>
      </c>
      <c r="I4" s="716">
        <v>725</v>
      </c>
      <c r="J4" s="717">
        <f t="shared" ref="J4:J9" si="3">I4/$I$10</f>
        <v>0.34606205250596661</v>
      </c>
      <c r="K4" s="719">
        <f t="shared" ref="K4:K9" si="4">C4+E4+G4+I4</f>
        <v>2283</v>
      </c>
    </row>
    <row r="5" spans="1:11" ht="13" thickBot="1" x14ac:dyDescent="0.3">
      <c r="A5" s="754"/>
      <c r="B5" s="720" t="s">
        <v>971</v>
      </c>
      <c r="C5" s="716">
        <v>320</v>
      </c>
      <c r="D5" s="717">
        <f t="shared" si="0"/>
        <v>0.35874439461883406</v>
      </c>
      <c r="E5" s="716">
        <v>223</v>
      </c>
      <c r="F5" s="717">
        <f t="shared" si="1"/>
        <v>0.20899718837863168</v>
      </c>
      <c r="G5" s="716">
        <v>459</v>
      </c>
      <c r="H5" s="717">
        <f t="shared" si="2"/>
        <v>0.13750748951467945</v>
      </c>
      <c r="I5" s="716">
        <v>291</v>
      </c>
      <c r="J5" s="717">
        <f t="shared" si="3"/>
        <v>0.13890214797136038</v>
      </c>
      <c r="K5" s="719">
        <f t="shared" si="4"/>
        <v>1293</v>
      </c>
    </row>
    <row r="6" spans="1:11" ht="13" thickBot="1" x14ac:dyDescent="0.3">
      <c r="A6" s="754"/>
      <c r="B6" s="720" t="s">
        <v>972</v>
      </c>
      <c r="C6" s="716">
        <v>6</v>
      </c>
      <c r="D6" s="717">
        <f t="shared" si="0"/>
        <v>6.7264573991031393E-3</v>
      </c>
      <c r="E6" s="716">
        <v>50</v>
      </c>
      <c r="F6" s="717">
        <f t="shared" si="1"/>
        <v>4.6860356138706656E-2</v>
      </c>
      <c r="G6" s="716">
        <v>195</v>
      </c>
      <c r="H6" s="717">
        <f t="shared" si="2"/>
        <v>5.8418214499700416E-2</v>
      </c>
      <c r="I6" s="716">
        <v>179</v>
      </c>
      <c r="J6" s="717">
        <f t="shared" si="3"/>
        <v>8.5441527446300722E-2</v>
      </c>
      <c r="K6" s="719">
        <f t="shared" si="4"/>
        <v>430</v>
      </c>
    </row>
    <row r="7" spans="1:11" ht="13" thickBot="1" x14ac:dyDescent="0.3">
      <c r="A7" s="754"/>
      <c r="B7" s="720" t="s">
        <v>973</v>
      </c>
      <c r="C7" s="716">
        <v>31</v>
      </c>
      <c r="D7" s="717">
        <f t="shared" si="0"/>
        <v>3.4753363228699555E-2</v>
      </c>
      <c r="E7" s="716">
        <v>63</v>
      </c>
      <c r="F7" s="717">
        <f t="shared" si="1"/>
        <v>5.9044048734770385E-2</v>
      </c>
      <c r="G7" s="716">
        <v>143</v>
      </c>
      <c r="H7" s="717">
        <f t="shared" si="2"/>
        <v>4.2840023966446976E-2</v>
      </c>
      <c r="I7" s="716">
        <v>76</v>
      </c>
      <c r="J7" s="717">
        <f t="shared" si="3"/>
        <v>3.6276849642004776E-2</v>
      </c>
      <c r="K7" s="719">
        <f t="shared" si="4"/>
        <v>313</v>
      </c>
    </row>
    <row r="8" spans="1:11" ht="13" thickBot="1" x14ac:dyDescent="0.3">
      <c r="A8" s="754"/>
      <c r="B8" s="720" t="s">
        <v>974</v>
      </c>
      <c r="C8" s="716">
        <v>19</v>
      </c>
      <c r="D8" s="717">
        <f t="shared" si="0"/>
        <v>2.1300448430493273E-2</v>
      </c>
      <c r="E8" s="716">
        <v>36</v>
      </c>
      <c r="F8" s="717">
        <f t="shared" si="1"/>
        <v>3.3739456419868794E-2</v>
      </c>
      <c r="G8" s="716">
        <v>127</v>
      </c>
      <c r="H8" s="717">
        <f t="shared" si="2"/>
        <v>3.8046734571599759E-2</v>
      </c>
      <c r="I8" s="716">
        <v>96</v>
      </c>
      <c r="J8" s="717">
        <f t="shared" si="3"/>
        <v>4.5823389021479713E-2</v>
      </c>
      <c r="K8" s="719">
        <f t="shared" si="4"/>
        <v>278</v>
      </c>
    </row>
    <row r="9" spans="1:11" ht="13" thickBot="1" x14ac:dyDescent="0.3">
      <c r="A9" s="754"/>
      <c r="B9" s="720" t="s">
        <v>975</v>
      </c>
      <c r="C9" s="716">
        <v>3</v>
      </c>
      <c r="D9" s="717">
        <f t="shared" si="0"/>
        <v>3.3632286995515697E-3</v>
      </c>
      <c r="E9" s="716">
        <v>11</v>
      </c>
      <c r="F9" s="717">
        <f t="shared" si="1"/>
        <v>1.0309278350515464E-2</v>
      </c>
      <c r="G9" s="716">
        <v>72</v>
      </c>
      <c r="H9" s="717">
        <f t="shared" si="2"/>
        <v>2.1569802276812461E-2</v>
      </c>
      <c r="I9" s="716">
        <v>48</v>
      </c>
      <c r="J9" s="717">
        <f t="shared" si="3"/>
        <v>2.2911694510739856E-2</v>
      </c>
      <c r="K9" s="719">
        <f t="shared" si="4"/>
        <v>134</v>
      </c>
    </row>
    <row r="10" spans="1:11" ht="13" thickBot="1" x14ac:dyDescent="0.3">
      <c r="A10" s="755"/>
      <c r="B10" s="721" t="s">
        <v>976</v>
      </c>
      <c r="C10" s="756">
        <f>C3+C4+C5+C6+C7+C8+C9</f>
        <v>892</v>
      </c>
      <c r="D10" s="757"/>
      <c r="E10" s="756">
        <f>E3+E4+E5+E6+E7+E8+E9</f>
        <v>1067</v>
      </c>
      <c r="F10" s="757"/>
      <c r="G10" s="756">
        <f>G3+G4+G5+G6+G7+G8+G9</f>
        <v>3338</v>
      </c>
      <c r="H10" s="757"/>
      <c r="I10" s="756">
        <f>I3+I4+I5+I6+I7+I8+I9</f>
        <v>2095</v>
      </c>
      <c r="J10" s="757"/>
      <c r="K10" s="722">
        <f>SUM(K3:K9)</f>
        <v>7392</v>
      </c>
    </row>
  </sheetData>
  <mergeCells count="11">
    <mergeCell ref="A1:B1"/>
    <mergeCell ref="C1:J1"/>
    <mergeCell ref="C2:D2"/>
    <mergeCell ref="E2:F2"/>
    <mergeCell ref="G2:H2"/>
    <mergeCell ref="I2:J2"/>
    <mergeCell ref="A3:A10"/>
    <mergeCell ref="C10:D10"/>
    <mergeCell ref="E10:F10"/>
    <mergeCell ref="G10:H10"/>
    <mergeCell ref="I10:J1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2"/>
  <sheetViews>
    <sheetView zoomScale="40" zoomScaleNormal="40" workbookViewId="0">
      <selection activeCell="B4" sqref="B4"/>
    </sheetView>
  </sheetViews>
  <sheetFormatPr baseColWidth="10" defaultRowHeight="12.5" x14ac:dyDescent="0.25"/>
  <cols>
    <col min="1" max="1" width="29.54296875" bestFit="1" customWidth="1"/>
    <col min="2" max="2" width="11.81640625" customWidth="1"/>
    <col min="3" max="3" width="21" bestFit="1" customWidth="1"/>
    <col min="4" max="11" width="12.453125" customWidth="1"/>
    <col min="12" max="12" width="14.1796875" bestFit="1" customWidth="1"/>
    <col min="13" max="13" width="8.453125" bestFit="1" customWidth="1"/>
    <col min="14" max="14" width="8.453125" customWidth="1"/>
    <col min="15" max="15" width="12.7265625" bestFit="1" customWidth="1"/>
    <col min="16" max="16" width="15" bestFit="1" customWidth="1"/>
    <col min="17" max="17" width="8.7265625" bestFit="1" customWidth="1"/>
    <col min="18" max="18" width="10.7265625" bestFit="1" customWidth="1"/>
    <col min="19" max="19" width="13" bestFit="1" customWidth="1"/>
    <col min="20" max="20" width="17.1796875" bestFit="1" customWidth="1"/>
    <col min="21" max="21" width="8.54296875" bestFit="1" customWidth="1"/>
    <col min="22" max="22" width="10.26953125" bestFit="1" customWidth="1"/>
    <col min="23" max="23" width="12.54296875" bestFit="1" customWidth="1"/>
    <col min="24" max="24" width="16.7265625" bestFit="1" customWidth="1"/>
    <col min="25" max="25" width="8.453125" customWidth="1"/>
    <col min="26" max="26" width="15.81640625" customWidth="1"/>
    <col min="27" max="27" width="12.54296875" bestFit="1" customWidth="1"/>
    <col min="28" max="28" width="14.54296875" bestFit="1" customWidth="1"/>
    <col min="29" max="29" width="17" bestFit="1" customWidth="1"/>
    <col min="30" max="30" width="21" bestFit="1" customWidth="1"/>
    <col min="31" max="31" width="20.81640625" bestFit="1" customWidth="1"/>
    <col min="32" max="32" width="23" bestFit="1" customWidth="1"/>
    <col min="33" max="33" width="25.26953125" bestFit="1" customWidth="1"/>
    <col min="34" max="34" width="29.453125" bestFit="1" customWidth="1"/>
    <col min="35" max="35" width="23.26953125" bestFit="1" customWidth="1"/>
    <col min="36" max="36" width="8.453125" customWidth="1"/>
    <col min="37" max="37" width="16.26953125" bestFit="1" customWidth="1"/>
    <col min="38" max="38" width="16.1796875" bestFit="1" customWidth="1"/>
    <col min="39" max="39" width="12.81640625" bestFit="1" customWidth="1"/>
    <col min="40" max="40" width="13.1796875" bestFit="1" customWidth="1"/>
    <col min="41" max="41" width="7.453125" bestFit="1" customWidth="1"/>
    <col min="42" max="42" width="20.7265625" bestFit="1" customWidth="1"/>
    <col min="43" max="43" width="21.54296875" bestFit="1" customWidth="1"/>
    <col min="44" max="44" width="19.1796875" bestFit="1" customWidth="1"/>
    <col min="45" max="45" width="10.81640625" bestFit="1" customWidth="1"/>
    <col min="46" max="46" width="27.7265625" bestFit="1" customWidth="1"/>
    <col min="47" max="47" width="8.453125" customWidth="1"/>
    <col min="58" max="58" width="8.453125" customWidth="1"/>
    <col min="69" max="69" width="8.453125" customWidth="1"/>
    <col min="80" max="80" width="8.453125" customWidth="1"/>
    <col min="91" max="91" width="8.453125" customWidth="1"/>
    <col min="102" max="102" width="8.453125" customWidth="1"/>
  </cols>
  <sheetData>
    <row r="1" spans="1:104" ht="13" x14ac:dyDescent="0.3">
      <c r="D1" s="768" t="s">
        <v>907</v>
      </c>
      <c r="E1" s="769"/>
      <c r="F1" s="769"/>
      <c r="G1" s="769"/>
      <c r="H1" s="769"/>
      <c r="I1" s="769"/>
      <c r="J1" s="769"/>
      <c r="K1" s="769"/>
      <c r="L1" s="769"/>
      <c r="M1" s="769"/>
      <c r="N1" s="769"/>
      <c r="O1" s="766" t="s">
        <v>26</v>
      </c>
      <c r="P1" s="767"/>
      <c r="Q1" s="767"/>
      <c r="R1" s="767"/>
      <c r="S1" s="767"/>
      <c r="T1" s="767"/>
      <c r="U1" s="767"/>
      <c r="V1" s="767"/>
      <c r="W1" s="767"/>
      <c r="X1" s="767"/>
      <c r="Y1" s="597"/>
      <c r="Z1" s="768" t="s">
        <v>749</v>
      </c>
      <c r="AA1" s="769"/>
      <c r="AB1" s="769"/>
      <c r="AC1" s="769"/>
      <c r="AD1" s="769"/>
      <c r="AE1" s="769"/>
      <c r="AF1" s="769"/>
      <c r="AG1" s="769"/>
      <c r="AH1" s="769"/>
      <c r="AI1" s="769"/>
      <c r="AJ1" s="598"/>
      <c r="AK1" s="766" t="s">
        <v>750</v>
      </c>
      <c r="AL1" s="767"/>
      <c r="AM1" s="767"/>
      <c r="AN1" s="767"/>
      <c r="AO1" s="767"/>
      <c r="AP1" s="767"/>
      <c r="AQ1" s="767"/>
      <c r="AR1" s="767"/>
      <c r="AS1" s="767"/>
      <c r="AT1" s="767"/>
      <c r="AU1" s="597"/>
      <c r="AV1" s="768" t="s">
        <v>908</v>
      </c>
      <c r="AW1" s="769"/>
      <c r="AX1" s="769"/>
      <c r="AY1" s="769"/>
      <c r="AZ1" s="769"/>
      <c r="BA1" s="769"/>
      <c r="BB1" s="769"/>
      <c r="BC1" s="769"/>
      <c r="BD1" s="769"/>
      <c r="BE1" s="769"/>
      <c r="BF1" s="598"/>
      <c r="BG1" s="766" t="s">
        <v>909</v>
      </c>
      <c r="BH1" s="767"/>
      <c r="BI1" s="767"/>
      <c r="BJ1" s="767"/>
      <c r="BK1" s="767"/>
      <c r="BL1" s="767"/>
      <c r="BM1" s="767"/>
      <c r="BN1" s="767"/>
      <c r="BO1" s="767"/>
      <c r="BP1" s="767"/>
      <c r="BQ1" s="597"/>
      <c r="BR1" s="768" t="s">
        <v>910</v>
      </c>
      <c r="BS1" s="769"/>
      <c r="BT1" s="769"/>
      <c r="BU1" s="769"/>
      <c r="BV1" s="769"/>
      <c r="BW1" s="769"/>
      <c r="BX1" s="769"/>
      <c r="BY1" s="769"/>
      <c r="BZ1" s="769"/>
      <c r="CA1" s="769"/>
      <c r="CB1" s="598"/>
      <c r="CC1" s="766" t="s">
        <v>911</v>
      </c>
      <c r="CD1" s="767"/>
      <c r="CE1" s="767"/>
      <c r="CF1" s="767"/>
      <c r="CG1" s="767"/>
      <c r="CH1" s="767"/>
      <c r="CI1" s="767"/>
      <c r="CJ1" s="767"/>
      <c r="CK1" s="767"/>
      <c r="CL1" s="767"/>
      <c r="CM1" s="597"/>
      <c r="CN1" s="768" t="s">
        <v>912</v>
      </c>
      <c r="CO1" s="769"/>
      <c r="CP1" s="769"/>
      <c r="CQ1" s="769"/>
      <c r="CR1" s="769"/>
      <c r="CS1" s="769"/>
      <c r="CT1" s="769"/>
      <c r="CU1" s="769"/>
      <c r="CV1" s="769"/>
      <c r="CW1" s="769"/>
      <c r="CX1" s="598"/>
      <c r="CY1" s="598"/>
      <c r="CZ1" s="598"/>
    </row>
    <row r="2" spans="1:104" ht="13.5" x14ac:dyDescent="0.3">
      <c r="A2" s="599" t="s">
        <v>127</v>
      </c>
      <c r="B2" s="599" t="s">
        <v>24</v>
      </c>
      <c r="C2" s="108" t="s">
        <v>913</v>
      </c>
      <c r="D2" s="764" t="s">
        <v>914</v>
      </c>
      <c r="E2" s="765"/>
      <c r="F2" s="764" t="s">
        <v>915</v>
      </c>
      <c r="G2" s="765"/>
      <c r="H2" s="764" t="s">
        <v>916</v>
      </c>
      <c r="I2" s="765"/>
      <c r="J2" s="764" t="s">
        <v>917</v>
      </c>
      <c r="K2" s="765"/>
      <c r="L2" s="764" t="s">
        <v>918</v>
      </c>
      <c r="M2" s="765"/>
      <c r="N2" s="108" t="s">
        <v>224</v>
      </c>
      <c r="O2" s="764" t="s">
        <v>914</v>
      </c>
      <c r="P2" s="765"/>
      <c r="Q2" s="764" t="s">
        <v>915</v>
      </c>
      <c r="R2" s="765"/>
      <c r="S2" s="764" t="s">
        <v>916</v>
      </c>
      <c r="T2" s="765"/>
      <c r="U2" s="764" t="s">
        <v>917</v>
      </c>
      <c r="V2" s="765"/>
      <c r="W2" s="764" t="s">
        <v>919</v>
      </c>
      <c r="X2" s="765"/>
      <c r="Y2" s="108" t="s">
        <v>224</v>
      </c>
      <c r="Z2" s="764" t="s">
        <v>914</v>
      </c>
      <c r="AA2" s="765"/>
      <c r="AB2" s="764" t="s">
        <v>915</v>
      </c>
      <c r="AC2" s="765"/>
      <c r="AD2" s="764" t="s">
        <v>916</v>
      </c>
      <c r="AE2" s="765"/>
      <c r="AF2" s="764" t="s">
        <v>917</v>
      </c>
      <c r="AG2" s="765"/>
      <c r="AH2" s="764" t="s">
        <v>919</v>
      </c>
      <c r="AI2" s="765"/>
      <c r="AJ2" s="108" t="s">
        <v>224</v>
      </c>
      <c r="AK2" s="764" t="s">
        <v>914</v>
      </c>
      <c r="AL2" s="765"/>
      <c r="AM2" s="764" t="s">
        <v>915</v>
      </c>
      <c r="AN2" s="765"/>
      <c r="AO2" s="764" t="s">
        <v>916</v>
      </c>
      <c r="AP2" s="765"/>
      <c r="AQ2" s="764" t="s">
        <v>917</v>
      </c>
      <c r="AR2" s="765"/>
      <c r="AS2" s="764" t="s">
        <v>919</v>
      </c>
      <c r="AT2" s="765"/>
      <c r="AU2" s="108" t="s">
        <v>224</v>
      </c>
      <c r="AV2" s="764" t="s">
        <v>914</v>
      </c>
      <c r="AW2" s="765"/>
      <c r="AX2" s="764" t="s">
        <v>915</v>
      </c>
      <c r="AY2" s="765"/>
      <c r="AZ2" s="764" t="s">
        <v>916</v>
      </c>
      <c r="BA2" s="765"/>
      <c r="BB2" s="764" t="s">
        <v>917</v>
      </c>
      <c r="BC2" s="765"/>
      <c r="BD2" s="764" t="s">
        <v>919</v>
      </c>
      <c r="BE2" s="765"/>
      <c r="BF2" s="108" t="s">
        <v>224</v>
      </c>
      <c r="BG2" s="764" t="s">
        <v>914</v>
      </c>
      <c r="BH2" s="765"/>
      <c r="BI2" s="764" t="s">
        <v>915</v>
      </c>
      <c r="BJ2" s="765"/>
      <c r="BK2" s="764" t="s">
        <v>916</v>
      </c>
      <c r="BL2" s="765"/>
      <c r="BM2" s="764" t="s">
        <v>917</v>
      </c>
      <c r="BN2" s="765"/>
      <c r="BO2" s="764" t="s">
        <v>919</v>
      </c>
      <c r="BP2" s="765"/>
      <c r="BQ2" s="108" t="s">
        <v>224</v>
      </c>
      <c r="BR2" s="764" t="s">
        <v>914</v>
      </c>
      <c r="BS2" s="765"/>
      <c r="BT2" s="764" t="s">
        <v>915</v>
      </c>
      <c r="BU2" s="765"/>
      <c r="BV2" s="764" t="s">
        <v>916</v>
      </c>
      <c r="BW2" s="765"/>
      <c r="BX2" s="764" t="s">
        <v>917</v>
      </c>
      <c r="BY2" s="765"/>
      <c r="BZ2" s="764" t="s">
        <v>919</v>
      </c>
      <c r="CA2" s="765"/>
      <c r="CB2" s="108" t="s">
        <v>224</v>
      </c>
      <c r="CC2" s="764" t="s">
        <v>914</v>
      </c>
      <c r="CD2" s="765"/>
      <c r="CE2" s="764" t="s">
        <v>915</v>
      </c>
      <c r="CF2" s="765"/>
      <c r="CG2" s="764" t="s">
        <v>916</v>
      </c>
      <c r="CH2" s="765"/>
      <c r="CI2" s="764" t="s">
        <v>917</v>
      </c>
      <c r="CJ2" s="765"/>
      <c r="CK2" s="764" t="s">
        <v>919</v>
      </c>
      <c r="CL2" s="765"/>
      <c r="CM2" s="108" t="s">
        <v>224</v>
      </c>
      <c r="CN2" s="764" t="s">
        <v>914</v>
      </c>
      <c r="CO2" s="765"/>
      <c r="CP2" s="764" t="s">
        <v>915</v>
      </c>
      <c r="CQ2" s="765"/>
      <c r="CR2" s="764" t="s">
        <v>916</v>
      </c>
      <c r="CS2" s="765"/>
      <c r="CT2" s="764" t="s">
        <v>917</v>
      </c>
      <c r="CU2" s="765"/>
      <c r="CV2" s="764" t="s">
        <v>919</v>
      </c>
      <c r="CW2" s="765"/>
      <c r="CX2" s="108" t="s">
        <v>224</v>
      </c>
      <c r="CY2" s="108" t="s">
        <v>312</v>
      </c>
      <c r="CZ2" s="108" t="s">
        <v>313</v>
      </c>
    </row>
    <row r="3" spans="1:104" ht="13.5" x14ac:dyDescent="0.3">
      <c r="A3" s="600"/>
      <c r="B3" s="600"/>
      <c r="D3" s="601" t="s">
        <v>310</v>
      </c>
      <c r="E3" s="602" t="s">
        <v>311</v>
      </c>
      <c r="F3" s="601" t="s">
        <v>310</v>
      </c>
      <c r="G3" s="602" t="s">
        <v>311</v>
      </c>
      <c r="H3" s="601" t="s">
        <v>310</v>
      </c>
      <c r="I3" s="602" t="s">
        <v>311</v>
      </c>
      <c r="J3" s="601" t="s">
        <v>310</v>
      </c>
      <c r="K3" s="602" t="s">
        <v>311</v>
      </c>
      <c r="L3" s="601" t="s">
        <v>310</v>
      </c>
      <c r="M3" s="602" t="s">
        <v>311</v>
      </c>
      <c r="N3" s="603"/>
      <c r="O3" s="601" t="s">
        <v>310</v>
      </c>
      <c r="P3" s="602" t="s">
        <v>311</v>
      </c>
      <c r="Q3" s="601" t="s">
        <v>310</v>
      </c>
      <c r="R3" s="602" t="s">
        <v>311</v>
      </c>
      <c r="S3" s="601" t="s">
        <v>310</v>
      </c>
      <c r="T3" s="602" t="s">
        <v>311</v>
      </c>
      <c r="U3" s="601" t="s">
        <v>310</v>
      </c>
      <c r="V3" s="602" t="s">
        <v>311</v>
      </c>
      <c r="W3" s="601" t="s">
        <v>310</v>
      </c>
      <c r="X3" s="602" t="s">
        <v>311</v>
      </c>
      <c r="Y3" s="603"/>
      <c r="Z3" s="601" t="s">
        <v>310</v>
      </c>
      <c r="AA3" s="602" t="s">
        <v>311</v>
      </c>
      <c r="AB3" s="601" t="s">
        <v>310</v>
      </c>
      <c r="AC3" s="602" t="s">
        <v>311</v>
      </c>
      <c r="AD3" s="601" t="s">
        <v>310</v>
      </c>
      <c r="AE3" s="602" t="s">
        <v>311</v>
      </c>
      <c r="AF3" s="601" t="s">
        <v>310</v>
      </c>
      <c r="AG3" s="602" t="s">
        <v>311</v>
      </c>
      <c r="AH3" s="601" t="s">
        <v>310</v>
      </c>
      <c r="AI3" s="602" t="s">
        <v>311</v>
      </c>
      <c r="AJ3" s="603"/>
      <c r="AK3" s="601" t="s">
        <v>310</v>
      </c>
      <c r="AL3" s="602" t="s">
        <v>311</v>
      </c>
      <c r="AM3" s="601" t="s">
        <v>310</v>
      </c>
      <c r="AN3" s="602" t="s">
        <v>311</v>
      </c>
      <c r="AO3" s="601" t="s">
        <v>310</v>
      </c>
      <c r="AP3" s="602" t="s">
        <v>311</v>
      </c>
      <c r="AQ3" s="601" t="s">
        <v>310</v>
      </c>
      <c r="AR3" s="602" t="s">
        <v>311</v>
      </c>
      <c r="AS3" s="601" t="s">
        <v>310</v>
      </c>
      <c r="AT3" s="602" t="s">
        <v>311</v>
      </c>
      <c r="AU3" s="603"/>
      <c r="AV3" s="601" t="s">
        <v>310</v>
      </c>
      <c r="AW3" s="602" t="s">
        <v>311</v>
      </c>
      <c r="AX3" s="601" t="s">
        <v>310</v>
      </c>
      <c r="AY3" s="602" t="s">
        <v>311</v>
      </c>
      <c r="AZ3" s="601" t="s">
        <v>310</v>
      </c>
      <c r="BA3" s="602" t="s">
        <v>311</v>
      </c>
      <c r="BB3" s="601" t="s">
        <v>310</v>
      </c>
      <c r="BC3" s="602" t="s">
        <v>311</v>
      </c>
      <c r="BD3" s="601" t="s">
        <v>310</v>
      </c>
      <c r="BE3" s="602" t="s">
        <v>311</v>
      </c>
      <c r="BF3" s="603"/>
      <c r="BG3" s="601" t="s">
        <v>310</v>
      </c>
      <c r="BH3" s="602" t="s">
        <v>311</v>
      </c>
      <c r="BI3" s="601" t="s">
        <v>310</v>
      </c>
      <c r="BJ3" s="602" t="s">
        <v>311</v>
      </c>
      <c r="BK3" s="601" t="s">
        <v>310</v>
      </c>
      <c r="BL3" s="602" t="s">
        <v>311</v>
      </c>
      <c r="BM3" s="601" t="s">
        <v>310</v>
      </c>
      <c r="BN3" s="602" t="s">
        <v>311</v>
      </c>
      <c r="BO3" s="601" t="s">
        <v>310</v>
      </c>
      <c r="BP3" s="602" t="s">
        <v>311</v>
      </c>
      <c r="BQ3" s="603"/>
      <c r="BR3" s="601" t="s">
        <v>310</v>
      </c>
      <c r="BS3" s="602" t="s">
        <v>311</v>
      </c>
      <c r="BT3" s="601" t="s">
        <v>310</v>
      </c>
      <c r="BU3" s="602" t="s">
        <v>311</v>
      </c>
      <c r="BV3" s="601" t="s">
        <v>310</v>
      </c>
      <c r="BW3" s="602" t="s">
        <v>311</v>
      </c>
      <c r="BX3" s="601" t="s">
        <v>310</v>
      </c>
      <c r="BY3" s="602" t="s">
        <v>311</v>
      </c>
      <c r="BZ3" s="601" t="s">
        <v>310</v>
      </c>
      <c r="CA3" s="602" t="s">
        <v>311</v>
      </c>
      <c r="CB3" s="603"/>
      <c r="CC3" s="601" t="s">
        <v>310</v>
      </c>
      <c r="CD3" s="602" t="s">
        <v>311</v>
      </c>
      <c r="CE3" s="601" t="s">
        <v>310</v>
      </c>
      <c r="CF3" s="602" t="s">
        <v>311</v>
      </c>
      <c r="CG3" s="601" t="s">
        <v>310</v>
      </c>
      <c r="CH3" s="602" t="s">
        <v>311</v>
      </c>
      <c r="CI3" s="601" t="s">
        <v>310</v>
      </c>
      <c r="CJ3" s="602" t="s">
        <v>311</v>
      </c>
      <c r="CK3" s="601" t="s">
        <v>310</v>
      </c>
      <c r="CL3" s="602" t="s">
        <v>311</v>
      </c>
      <c r="CM3" s="603"/>
      <c r="CN3" s="601" t="s">
        <v>310</v>
      </c>
      <c r="CO3" s="602" t="s">
        <v>311</v>
      </c>
      <c r="CP3" s="601" t="s">
        <v>310</v>
      </c>
      <c r="CQ3" s="602" t="s">
        <v>311</v>
      </c>
      <c r="CR3" s="601" t="s">
        <v>310</v>
      </c>
      <c r="CS3" s="602" t="s">
        <v>311</v>
      </c>
      <c r="CT3" s="601" t="s">
        <v>310</v>
      </c>
      <c r="CU3" s="602" t="s">
        <v>311</v>
      </c>
      <c r="CV3" s="601" t="s">
        <v>310</v>
      </c>
      <c r="CW3" s="602" t="s">
        <v>311</v>
      </c>
      <c r="CX3" s="603"/>
      <c r="CY3" s="603"/>
      <c r="CZ3" s="603"/>
    </row>
    <row r="4" spans="1:104" s="608" customFormat="1" ht="13.5" x14ac:dyDescent="0.3">
      <c r="A4" s="695"/>
      <c r="B4" s="1" t="s">
        <v>954</v>
      </c>
      <c r="C4" s="604"/>
      <c r="D4" s="607">
        <v>226</v>
      </c>
      <c r="E4" s="607">
        <v>193</v>
      </c>
      <c r="F4" s="607">
        <v>193</v>
      </c>
      <c r="G4" s="607">
        <v>199</v>
      </c>
      <c r="H4" s="607">
        <v>384</v>
      </c>
      <c r="I4" s="607">
        <v>349</v>
      </c>
      <c r="J4" s="604">
        <v>348</v>
      </c>
      <c r="K4" s="604">
        <v>309</v>
      </c>
      <c r="L4" s="605">
        <v>1151</v>
      </c>
      <c r="M4" s="606">
        <v>1050</v>
      </c>
      <c r="N4" s="607">
        <f t="shared" ref="N4:N5" si="0">L4+M4</f>
        <v>2201</v>
      </c>
      <c r="O4" s="607">
        <v>12</v>
      </c>
      <c r="P4" s="607">
        <v>9</v>
      </c>
      <c r="Q4" s="607">
        <v>21</v>
      </c>
      <c r="R4" s="607">
        <v>55</v>
      </c>
      <c r="S4" s="607">
        <v>47</v>
      </c>
      <c r="T4" s="607">
        <v>118</v>
      </c>
      <c r="U4" s="604">
        <v>47</v>
      </c>
      <c r="V4" s="604">
        <v>79</v>
      </c>
      <c r="W4" s="605">
        <f t="shared" ref="W4:W5" si="1">O4+Q4+S4+U4</f>
        <v>127</v>
      </c>
      <c r="X4" s="606">
        <f t="shared" ref="X4:X5" si="2">P4+R4+T4+V4</f>
        <v>261</v>
      </c>
      <c r="Y4" s="607">
        <f t="shared" ref="Y4:Y5" si="3">W4+X4</f>
        <v>388</v>
      </c>
      <c r="Z4" s="607">
        <v>36</v>
      </c>
      <c r="AA4" s="607">
        <v>36</v>
      </c>
      <c r="AB4" s="607">
        <v>22</v>
      </c>
      <c r="AC4" s="607">
        <v>50</v>
      </c>
      <c r="AD4" s="607">
        <v>40</v>
      </c>
      <c r="AE4" s="607">
        <v>102</v>
      </c>
      <c r="AF4" s="604">
        <v>47</v>
      </c>
      <c r="AG4" s="604">
        <v>61</v>
      </c>
      <c r="AH4" s="605">
        <f t="shared" ref="AH4:AH5" si="4">Z4+AB4+AD4+AF4</f>
        <v>145</v>
      </c>
      <c r="AI4" s="606">
        <f t="shared" ref="AI4:AI5" si="5">AA4+AC4+AE4+AG4</f>
        <v>249</v>
      </c>
      <c r="AJ4" s="607"/>
      <c r="AK4" s="607">
        <v>0</v>
      </c>
      <c r="AL4" s="607">
        <v>0</v>
      </c>
      <c r="AM4" s="607">
        <v>1</v>
      </c>
      <c r="AN4" s="607">
        <v>6</v>
      </c>
      <c r="AO4" s="607">
        <v>7</v>
      </c>
      <c r="AP4" s="607">
        <v>6</v>
      </c>
      <c r="AQ4" s="604">
        <v>3</v>
      </c>
      <c r="AR4" s="604">
        <v>2</v>
      </c>
      <c r="AS4" s="605">
        <f t="shared" ref="AS4:AS5" si="6">AK4+AM4+AO4+AQ4</f>
        <v>11</v>
      </c>
      <c r="AT4" s="606">
        <f t="shared" ref="AT4:AT5" si="7">AL4+AN4+AP4+AR4</f>
        <v>14</v>
      </c>
      <c r="AU4" s="607"/>
      <c r="AV4" s="607">
        <v>21</v>
      </c>
      <c r="AW4" s="607">
        <v>23</v>
      </c>
      <c r="AX4" s="607">
        <v>12</v>
      </c>
      <c r="AY4" s="607">
        <v>24</v>
      </c>
      <c r="AZ4" s="607">
        <v>26</v>
      </c>
      <c r="BA4" s="607">
        <v>19</v>
      </c>
      <c r="BB4" s="604">
        <v>18</v>
      </c>
      <c r="BC4" s="604">
        <v>18</v>
      </c>
      <c r="BD4" s="605">
        <f t="shared" ref="BD4:BD5" si="8">AV4+AX4+AZ4+BB4</f>
        <v>77</v>
      </c>
      <c r="BE4" s="606">
        <f t="shared" ref="BE4:BE5" si="9">AW4+AY4+BA4+BC4</f>
        <v>84</v>
      </c>
      <c r="BF4" s="607">
        <f t="shared" ref="BF4:BF5" si="10">BD4+BE4</f>
        <v>161</v>
      </c>
      <c r="BG4" s="607">
        <v>1</v>
      </c>
      <c r="BH4" s="607">
        <v>0</v>
      </c>
      <c r="BI4" s="607">
        <v>1</v>
      </c>
      <c r="BJ4" s="607">
        <v>1</v>
      </c>
      <c r="BK4" s="607">
        <v>1</v>
      </c>
      <c r="BL4" s="607">
        <v>3</v>
      </c>
      <c r="BM4" s="604">
        <v>8</v>
      </c>
      <c r="BN4" s="604">
        <v>8</v>
      </c>
      <c r="BO4" s="605">
        <f t="shared" ref="BO4:BO5" si="11">BG4+BI4+BK4+BM4</f>
        <v>11</v>
      </c>
      <c r="BP4" s="606">
        <f t="shared" ref="BP4:BP5" si="12">BH4+BJ4+BL4+BN4</f>
        <v>12</v>
      </c>
      <c r="BQ4" s="607">
        <f t="shared" ref="BQ4:BQ5" si="13">BO4+BP4</f>
        <v>23</v>
      </c>
      <c r="BR4" s="607">
        <v>1</v>
      </c>
      <c r="BS4" s="607">
        <v>1</v>
      </c>
      <c r="BT4" s="607">
        <v>1</v>
      </c>
      <c r="BU4" s="607">
        <v>4</v>
      </c>
      <c r="BV4" s="607">
        <v>3</v>
      </c>
      <c r="BW4" s="607">
        <v>4</v>
      </c>
      <c r="BX4" s="604">
        <v>1</v>
      </c>
      <c r="BY4" s="604">
        <v>8</v>
      </c>
      <c r="BZ4" s="605">
        <f t="shared" ref="BZ4:BZ5" si="14">BR4+BT4+BV4+BX4</f>
        <v>6</v>
      </c>
      <c r="CA4" s="606">
        <f t="shared" ref="CA4:CA5" si="15">BS4+BU4+BW4+BY4</f>
        <v>17</v>
      </c>
      <c r="CB4" s="607">
        <f t="shared" ref="CB4:CB5" si="16">BZ4+CA4</f>
        <v>23</v>
      </c>
      <c r="CC4" s="607">
        <v>0</v>
      </c>
      <c r="CD4" s="607">
        <v>3</v>
      </c>
      <c r="CE4" s="607">
        <v>5</v>
      </c>
      <c r="CF4" s="607">
        <v>9</v>
      </c>
      <c r="CG4" s="607">
        <v>6</v>
      </c>
      <c r="CH4" s="607">
        <v>19</v>
      </c>
      <c r="CI4" s="604">
        <v>5</v>
      </c>
      <c r="CJ4" s="604">
        <v>29</v>
      </c>
      <c r="CK4" s="605">
        <f t="shared" ref="CK4:CK5" si="17">CC4+CE4+CG4+CI4</f>
        <v>16</v>
      </c>
      <c r="CL4" s="606">
        <f t="shared" ref="CL4:CL5" si="18">CD4+CF4+CH4+CJ4</f>
        <v>60</v>
      </c>
      <c r="CM4" s="607">
        <f t="shared" ref="CM4:CM5" si="19">CK4+CL4</f>
        <v>76</v>
      </c>
      <c r="CN4" s="607">
        <v>68</v>
      </c>
      <c r="CO4" s="607">
        <v>72</v>
      </c>
      <c r="CP4" s="607">
        <v>61</v>
      </c>
      <c r="CQ4" s="607">
        <v>80</v>
      </c>
      <c r="CR4" s="607">
        <v>121</v>
      </c>
      <c r="CS4" s="607">
        <v>205</v>
      </c>
      <c r="CT4" s="604">
        <v>105</v>
      </c>
      <c r="CU4" s="604">
        <v>141</v>
      </c>
      <c r="CV4" s="605">
        <f t="shared" ref="CV4:CV5" si="20">CN4+CP4+CR4+CT4</f>
        <v>355</v>
      </c>
      <c r="CW4" s="606">
        <f t="shared" ref="CW4:CW5" si="21">CO4+CQ4+CS4+CU4</f>
        <v>498</v>
      </c>
      <c r="CX4" s="607">
        <f t="shared" ref="CX4:CX5" si="22">CV4+CW4</f>
        <v>853</v>
      </c>
      <c r="CY4" s="607">
        <v>463</v>
      </c>
      <c r="CZ4" s="607">
        <v>438</v>
      </c>
    </row>
    <row r="5" spans="1:104" s="608" customFormat="1" ht="13.5" x14ac:dyDescent="0.3">
      <c r="A5" s="695"/>
      <c r="B5" s="1" t="s">
        <v>930</v>
      </c>
      <c r="C5" s="604"/>
      <c r="D5" s="607">
        <v>241</v>
      </c>
      <c r="E5" s="607">
        <v>237</v>
      </c>
      <c r="F5" s="607">
        <v>201</v>
      </c>
      <c r="G5" s="607">
        <v>185</v>
      </c>
      <c r="H5" s="607">
        <v>452</v>
      </c>
      <c r="I5" s="607">
        <v>391</v>
      </c>
      <c r="J5" s="604">
        <v>345</v>
      </c>
      <c r="K5" s="604">
        <v>294</v>
      </c>
      <c r="L5" s="605">
        <v>1239</v>
      </c>
      <c r="M5" s="606">
        <v>1107</v>
      </c>
      <c r="N5" s="607">
        <f t="shared" si="0"/>
        <v>2346</v>
      </c>
      <c r="O5" s="607">
        <v>3</v>
      </c>
      <c r="P5" s="607">
        <v>9</v>
      </c>
      <c r="Q5" s="607">
        <v>24</v>
      </c>
      <c r="R5" s="607">
        <v>48</v>
      </c>
      <c r="S5" s="607">
        <v>60</v>
      </c>
      <c r="T5" s="607">
        <v>132</v>
      </c>
      <c r="U5" s="604">
        <v>57</v>
      </c>
      <c r="V5" s="604">
        <v>80</v>
      </c>
      <c r="W5" s="605">
        <f t="shared" si="1"/>
        <v>144</v>
      </c>
      <c r="X5" s="606">
        <f t="shared" si="2"/>
        <v>269</v>
      </c>
      <c r="Y5" s="607">
        <f t="shared" si="3"/>
        <v>413</v>
      </c>
      <c r="Z5" s="607">
        <v>25</v>
      </c>
      <c r="AA5" s="607">
        <v>24</v>
      </c>
      <c r="AB5" s="607">
        <v>13</v>
      </c>
      <c r="AC5" s="607">
        <v>19</v>
      </c>
      <c r="AD5" s="607">
        <v>36</v>
      </c>
      <c r="AE5" s="607">
        <v>36</v>
      </c>
      <c r="AF5" s="604">
        <v>22</v>
      </c>
      <c r="AG5" s="604">
        <v>24</v>
      </c>
      <c r="AH5" s="605">
        <f t="shared" si="4"/>
        <v>96</v>
      </c>
      <c r="AI5" s="606">
        <f t="shared" si="5"/>
        <v>103</v>
      </c>
      <c r="AJ5" s="607"/>
      <c r="AK5" s="607">
        <v>2</v>
      </c>
      <c r="AL5" s="607">
        <v>5</v>
      </c>
      <c r="AM5" s="607">
        <v>1</v>
      </c>
      <c r="AN5" s="607">
        <v>4</v>
      </c>
      <c r="AO5" s="607">
        <v>6</v>
      </c>
      <c r="AP5" s="607">
        <v>6</v>
      </c>
      <c r="AQ5" s="604">
        <v>1</v>
      </c>
      <c r="AR5" s="604">
        <v>4</v>
      </c>
      <c r="AS5" s="605">
        <f t="shared" si="6"/>
        <v>10</v>
      </c>
      <c r="AT5" s="606">
        <f t="shared" si="7"/>
        <v>19</v>
      </c>
      <c r="AU5" s="607"/>
      <c r="AV5" s="607">
        <v>42</v>
      </c>
      <c r="AW5" s="607">
        <v>47</v>
      </c>
      <c r="AX5" s="607">
        <v>17</v>
      </c>
      <c r="AY5" s="607">
        <v>30</v>
      </c>
      <c r="AZ5" s="607">
        <v>48</v>
      </c>
      <c r="BA5" s="607">
        <v>51</v>
      </c>
      <c r="BB5" s="604">
        <v>35</v>
      </c>
      <c r="BC5" s="604">
        <v>30</v>
      </c>
      <c r="BD5" s="605">
        <f t="shared" si="8"/>
        <v>142</v>
      </c>
      <c r="BE5" s="606">
        <f t="shared" si="9"/>
        <v>158</v>
      </c>
      <c r="BF5" s="607">
        <f t="shared" si="10"/>
        <v>300</v>
      </c>
      <c r="BG5" s="607">
        <v>1</v>
      </c>
      <c r="BH5" s="607">
        <v>0</v>
      </c>
      <c r="BI5" s="607">
        <v>2</v>
      </c>
      <c r="BJ5" s="607">
        <v>0</v>
      </c>
      <c r="BK5" s="607">
        <v>3</v>
      </c>
      <c r="BL5" s="607">
        <v>1</v>
      </c>
      <c r="BM5" s="604">
        <v>4</v>
      </c>
      <c r="BN5" s="604">
        <v>4</v>
      </c>
      <c r="BO5" s="605">
        <f t="shared" si="11"/>
        <v>10</v>
      </c>
      <c r="BP5" s="606">
        <f t="shared" si="12"/>
        <v>5</v>
      </c>
      <c r="BQ5" s="607">
        <f t="shared" si="13"/>
        <v>15</v>
      </c>
      <c r="BR5" s="607">
        <v>1</v>
      </c>
      <c r="BS5" s="607">
        <v>3</v>
      </c>
      <c r="BT5" s="607">
        <v>0</v>
      </c>
      <c r="BU5" s="607">
        <v>0</v>
      </c>
      <c r="BV5" s="607">
        <v>1</v>
      </c>
      <c r="BW5" s="607">
        <v>5</v>
      </c>
      <c r="BX5" s="604">
        <v>1</v>
      </c>
      <c r="BY5" s="604">
        <v>10</v>
      </c>
      <c r="BZ5" s="605">
        <f t="shared" si="14"/>
        <v>3</v>
      </c>
      <c r="CA5" s="606">
        <f t="shared" si="15"/>
        <v>18</v>
      </c>
      <c r="CB5" s="607">
        <f t="shared" si="16"/>
        <v>21</v>
      </c>
      <c r="CC5" s="607">
        <v>0</v>
      </c>
      <c r="CD5" s="607">
        <v>4</v>
      </c>
      <c r="CE5" s="607">
        <v>4</v>
      </c>
      <c r="CF5" s="607">
        <v>10</v>
      </c>
      <c r="CG5" s="607">
        <v>15</v>
      </c>
      <c r="CH5" s="607">
        <v>27</v>
      </c>
      <c r="CI5" s="604">
        <v>18</v>
      </c>
      <c r="CJ5" s="604">
        <v>36</v>
      </c>
      <c r="CK5" s="605">
        <f t="shared" si="17"/>
        <v>37</v>
      </c>
      <c r="CL5" s="606">
        <f t="shared" si="18"/>
        <v>77</v>
      </c>
      <c r="CM5" s="607">
        <f t="shared" si="19"/>
        <v>114</v>
      </c>
      <c r="CN5" s="607">
        <v>73</v>
      </c>
      <c r="CO5" s="607">
        <v>78</v>
      </c>
      <c r="CP5" s="607">
        <v>64</v>
      </c>
      <c r="CQ5" s="607">
        <v>99</v>
      </c>
      <c r="CR5" s="607">
        <v>150</v>
      </c>
      <c r="CS5" s="607">
        <v>221</v>
      </c>
      <c r="CT5" s="604">
        <v>119</v>
      </c>
      <c r="CU5" s="604">
        <v>152</v>
      </c>
      <c r="CV5" s="605">
        <f t="shared" si="20"/>
        <v>406</v>
      </c>
      <c r="CW5" s="606">
        <f t="shared" si="21"/>
        <v>550</v>
      </c>
      <c r="CX5" s="607">
        <f t="shared" si="22"/>
        <v>956</v>
      </c>
      <c r="CY5" s="607">
        <v>492</v>
      </c>
      <c r="CZ5" s="607">
        <v>474</v>
      </c>
    </row>
    <row r="6" spans="1:104" s="608" customFormat="1" ht="13.5" x14ac:dyDescent="0.3">
      <c r="A6" s="589"/>
      <c r="B6" s="1" t="s">
        <v>924</v>
      </c>
      <c r="C6" s="604"/>
      <c r="D6" s="607">
        <v>237</v>
      </c>
      <c r="E6" s="607">
        <v>243</v>
      </c>
      <c r="F6" s="607">
        <v>187</v>
      </c>
      <c r="G6" s="607">
        <v>185</v>
      </c>
      <c r="H6" s="607">
        <v>408</v>
      </c>
      <c r="I6" s="607">
        <v>399</v>
      </c>
      <c r="J6" s="604">
        <v>310</v>
      </c>
      <c r="K6" s="604">
        <v>311</v>
      </c>
      <c r="L6" s="605">
        <f>D6+F6+H6+J6</f>
        <v>1142</v>
      </c>
      <c r="M6" s="606">
        <f>E6+G6+I6+K6</f>
        <v>1138</v>
      </c>
      <c r="N6" s="607">
        <f>L6+M6</f>
        <v>2280</v>
      </c>
      <c r="O6" s="607">
        <v>0</v>
      </c>
      <c r="P6" s="607">
        <v>10</v>
      </c>
      <c r="Q6" s="607">
        <v>18</v>
      </c>
      <c r="R6" s="607">
        <v>36</v>
      </c>
      <c r="S6" s="607">
        <v>70</v>
      </c>
      <c r="T6" s="607">
        <v>119</v>
      </c>
      <c r="U6" s="604">
        <v>34</v>
      </c>
      <c r="V6" s="604">
        <v>119</v>
      </c>
      <c r="W6" s="605">
        <f>O6+Q6+S6+U6</f>
        <v>122</v>
      </c>
      <c r="X6" s="606">
        <f>P6+R6+T6+V6</f>
        <v>284</v>
      </c>
      <c r="Y6" s="607">
        <f>W6+X6</f>
        <v>406</v>
      </c>
      <c r="Z6" s="607">
        <v>38</v>
      </c>
      <c r="AA6" s="607">
        <v>36</v>
      </c>
      <c r="AB6" s="607">
        <v>17</v>
      </c>
      <c r="AC6" s="607">
        <v>44</v>
      </c>
      <c r="AD6" s="607">
        <v>54</v>
      </c>
      <c r="AE6" s="607">
        <v>93</v>
      </c>
      <c r="AF6" s="604">
        <v>40</v>
      </c>
      <c r="AG6" s="604">
        <v>75</v>
      </c>
      <c r="AH6" s="605">
        <f>Z6+AB6+AD6+AF6</f>
        <v>149</v>
      </c>
      <c r="AI6" s="606">
        <f>AA6+AC6+AE6+AG6</f>
        <v>248</v>
      </c>
      <c r="AJ6" s="607">
        <f>AH6+AI6</f>
        <v>397</v>
      </c>
      <c r="AK6" s="607">
        <v>1</v>
      </c>
      <c r="AL6" s="607">
        <v>0</v>
      </c>
      <c r="AM6" s="607">
        <v>0</v>
      </c>
      <c r="AN6" s="607">
        <v>2</v>
      </c>
      <c r="AO6" s="607">
        <v>4</v>
      </c>
      <c r="AP6" s="607">
        <v>1</v>
      </c>
      <c r="AQ6" s="604">
        <v>2</v>
      </c>
      <c r="AR6" s="604">
        <v>0</v>
      </c>
      <c r="AS6" s="605">
        <f>AK6+AM6+AO6+AQ6</f>
        <v>7</v>
      </c>
      <c r="AT6" s="606">
        <f>AL6+AN6+AP6+AR6</f>
        <v>3</v>
      </c>
      <c r="AU6" s="607">
        <f>AS6+AT6</f>
        <v>10</v>
      </c>
      <c r="AV6" s="607">
        <v>42</v>
      </c>
      <c r="AW6" s="607">
        <v>49</v>
      </c>
      <c r="AX6" s="607">
        <v>20</v>
      </c>
      <c r="AY6" s="607">
        <v>21</v>
      </c>
      <c r="AZ6" s="607">
        <v>32</v>
      </c>
      <c r="BA6" s="607">
        <v>39</v>
      </c>
      <c r="BB6" s="604">
        <v>24</v>
      </c>
      <c r="BC6" s="604">
        <v>25</v>
      </c>
      <c r="BD6" s="605">
        <f>AV6+AX6+AZ6+BB6</f>
        <v>118</v>
      </c>
      <c r="BE6" s="606">
        <f>AW6+AY6+BA6+BC6</f>
        <v>134</v>
      </c>
      <c r="BF6" s="607">
        <f>BD6+BE6</f>
        <v>252</v>
      </c>
      <c r="BG6" s="607">
        <v>0</v>
      </c>
      <c r="BH6" s="607">
        <v>0</v>
      </c>
      <c r="BI6" s="607">
        <v>0</v>
      </c>
      <c r="BJ6" s="607">
        <v>1</v>
      </c>
      <c r="BK6" s="607">
        <v>3</v>
      </c>
      <c r="BL6" s="607">
        <v>9</v>
      </c>
      <c r="BM6" s="604">
        <v>2</v>
      </c>
      <c r="BN6" s="604">
        <v>4</v>
      </c>
      <c r="BO6" s="605">
        <f>BG6+BI6+BK6+BM6</f>
        <v>5</v>
      </c>
      <c r="BP6" s="606">
        <f>BH6+BJ6+BL6+BN6</f>
        <v>14</v>
      </c>
      <c r="BQ6" s="607">
        <f>BO6+BP6</f>
        <v>19</v>
      </c>
      <c r="BR6" s="607">
        <v>3</v>
      </c>
      <c r="BS6" s="607">
        <v>2</v>
      </c>
      <c r="BT6" s="607">
        <v>0</v>
      </c>
      <c r="BU6" s="607">
        <v>4</v>
      </c>
      <c r="BV6" s="607">
        <v>1</v>
      </c>
      <c r="BW6" s="607">
        <v>3</v>
      </c>
      <c r="BX6" s="604">
        <v>5</v>
      </c>
      <c r="BY6" s="604">
        <v>9</v>
      </c>
      <c r="BZ6" s="605">
        <f>BR6+BT6+BV6+BX6</f>
        <v>9</v>
      </c>
      <c r="CA6" s="606">
        <f>BS6+BU6+BW6+BY6</f>
        <v>18</v>
      </c>
      <c r="CB6" s="607">
        <f>BZ6+CA6</f>
        <v>27</v>
      </c>
      <c r="CC6" s="607">
        <v>0</v>
      </c>
      <c r="CD6" s="607">
        <v>1</v>
      </c>
      <c r="CE6" s="607">
        <v>4</v>
      </c>
      <c r="CF6" s="607">
        <v>11</v>
      </c>
      <c r="CG6" s="607">
        <v>13</v>
      </c>
      <c r="CH6" s="607">
        <v>22</v>
      </c>
      <c r="CI6" s="604">
        <v>11</v>
      </c>
      <c r="CJ6" s="604">
        <v>36</v>
      </c>
      <c r="CK6" s="605">
        <f>CC6+CE6+CG6+CI6</f>
        <v>28</v>
      </c>
      <c r="CL6" s="606">
        <f>CD6+CF6+CH6+CJ6</f>
        <v>70</v>
      </c>
      <c r="CM6" s="607">
        <f>CK6+CL6</f>
        <v>98</v>
      </c>
      <c r="CN6" s="607">
        <v>80</v>
      </c>
      <c r="CO6" s="607">
        <v>96</v>
      </c>
      <c r="CP6" s="607">
        <v>56</v>
      </c>
      <c r="CQ6" s="607">
        <v>101</v>
      </c>
      <c r="CR6" s="607">
        <v>147</v>
      </c>
      <c r="CS6" s="607">
        <v>223</v>
      </c>
      <c r="CT6" s="604">
        <v>99</v>
      </c>
      <c r="CU6" s="604">
        <v>202</v>
      </c>
      <c r="CV6" s="605">
        <f>CN6+CP6+CR6+CT6</f>
        <v>382</v>
      </c>
      <c r="CW6" s="606">
        <f>CO6+CQ6+CS6+CU6</f>
        <v>622</v>
      </c>
      <c r="CX6" s="607">
        <f>CV6+CW6</f>
        <v>1004</v>
      </c>
      <c r="CY6" s="607">
        <v>508</v>
      </c>
      <c r="CZ6" s="607">
        <v>513</v>
      </c>
    </row>
    <row r="7" spans="1:104" s="608" customFormat="1" ht="13.5" x14ac:dyDescent="0.3">
      <c r="A7" s="589"/>
      <c r="B7" s="1" t="s">
        <v>925</v>
      </c>
      <c r="C7" s="604"/>
      <c r="D7" s="607">
        <v>202</v>
      </c>
      <c r="E7" s="607">
        <v>197</v>
      </c>
      <c r="F7" s="607">
        <v>219</v>
      </c>
      <c r="G7" s="607">
        <v>186</v>
      </c>
      <c r="H7" s="607">
        <v>418</v>
      </c>
      <c r="I7" s="607">
        <v>347</v>
      </c>
      <c r="J7" s="604">
        <v>338</v>
      </c>
      <c r="K7" s="604">
        <v>292</v>
      </c>
      <c r="L7" s="605">
        <f t="shared" ref="L7:M8" si="23">D7+F7+H7+J7</f>
        <v>1177</v>
      </c>
      <c r="M7" s="606">
        <f t="shared" si="23"/>
        <v>1022</v>
      </c>
      <c r="N7" s="607">
        <f>L7+M7</f>
        <v>2199</v>
      </c>
      <c r="O7" s="607">
        <v>2</v>
      </c>
      <c r="P7" s="607">
        <v>5</v>
      </c>
      <c r="Q7" s="607">
        <v>13</v>
      </c>
      <c r="R7" s="607">
        <v>25</v>
      </c>
      <c r="S7" s="607">
        <v>70</v>
      </c>
      <c r="T7" s="607">
        <v>127</v>
      </c>
      <c r="U7" s="604">
        <v>46</v>
      </c>
      <c r="V7" s="604">
        <v>93</v>
      </c>
      <c r="W7" s="605">
        <f t="shared" ref="W7:X8" si="24">O7+Q7+S7+U7</f>
        <v>131</v>
      </c>
      <c r="X7" s="606">
        <f t="shared" si="24"/>
        <v>250</v>
      </c>
      <c r="Y7" s="607">
        <f t="shared" ref="Y7" si="25">W7+X7</f>
        <v>381</v>
      </c>
      <c r="Z7" s="607">
        <v>43</v>
      </c>
      <c r="AA7" s="607">
        <v>42</v>
      </c>
      <c r="AB7" s="607">
        <v>18</v>
      </c>
      <c r="AC7" s="607">
        <v>33</v>
      </c>
      <c r="AD7" s="607">
        <v>68</v>
      </c>
      <c r="AE7" s="607">
        <v>104</v>
      </c>
      <c r="AF7" s="604">
        <v>39</v>
      </c>
      <c r="AG7" s="604">
        <v>57</v>
      </c>
      <c r="AH7" s="605">
        <f t="shared" ref="AH7:AI8" si="26">Z7+AB7+AD7+AF7</f>
        <v>168</v>
      </c>
      <c r="AI7" s="606">
        <f t="shared" si="26"/>
        <v>236</v>
      </c>
      <c r="AJ7" s="607">
        <f>AH7+AI7</f>
        <v>404</v>
      </c>
      <c r="AK7" s="607">
        <v>0</v>
      </c>
      <c r="AL7" s="607">
        <v>1</v>
      </c>
      <c r="AM7" s="607">
        <v>1</v>
      </c>
      <c r="AN7" s="607">
        <v>4</v>
      </c>
      <c r="AO7" s="607">
        <v>5</v>
      </c>
      <c r="AP7" s="607">
        <v>1</v>
      </c>
      <c r="AQ7" s="604">
        <v>1</v>
      </c>
      <c r="AR7" s="604">
        <v>4</v>
      </c>
      <c r="AS7" s="605">
        <f t="shared" ref="AS7:AT8" si="27">AK7+AM7+AO7+AQ7</f>
        <v>7</v>
      </c>
      <c r="AT7" s="606">
        <f t="shared" si="27"/>
        <v>10</v>
      </c>
      <c r="AU7" s="607">
        <f>AS7+AT7</f>
        <v>17</v>
      </c>
      <c r="AV7" s="607">
        <v>30</v>
      </c>
      <c r="AW7" s="607">
        <v>20</v>
      </c>
      <c r="AX7" s="607">
        <v>14</v>
      </c>
      <c r="AY7" s="607">
        <v>17</v>
      </c>
      <c r="AZ7" s="607">
        <v>22</v>
      </c>
      <c r="BA7" s="607">
        <v>14</v>
      </c>
      <c r="BB7" s="604">
        <v>6</v>
      </c>
      <c r="BC7" s="604">
        <v>11</v>
      </c>
      <c r="BD7" s="605">
        <f t="shared" ref="BD7:BE8" si="28">AV7+AX7+AZ7+BB7</f>
        <v>72</v>
      </c>
      <c r="BE7" s="606">
        <f t="shared" si="28"/>
        <v>62</v>
      </c>
      <c r="BF7" s="607">
        <f>BD7+BE7</f>
        <v>134</v>
      </c>
      <c r="BG7" s="607">
        <v>0</v>
      </c>
      <c r="BH7" s="607">
        <v>0</v>
      </c>
      <c r="BI7" s="607">
        <v>0</v>
      </c>
      <c r="BJ7" s="607">
        <v>3</v>
      </c>
      <c r="BK7" s="607">
        <v>5</v>
      </c>
      <c r="BL7" s="607">
        <v>6</v>
      </c>
      <c r="BM7" s="604">
        <v>0</v>
      </c>
      <c r="BN7" s="604">
        <v>4</v>
      </c>
      <c r="BO7" s="605">
        <f t="shared" ref="BO7:BP8" si="29">BG7+BI7+BK7+BM7</f>
        <v>5</v>
      </c>
      <c r="BP7" s="606">
        <f t="shared" si="29"/>
        <v>13</v>
      </c>
      <c r="BQ7" s="607">
        <f>BO7+BP7</f>
        <v>18</v>
      </c>
      <c r="BR7" s="607">
        <v>0</v>
      </c>
      <c r="BS7" s="607">
        <v>3</v>
      </c>
      <c r="BT7" s="607">
        <v>1</v>
      </c>
      <c r="BU7" s="607">
        <v>3</v>
      </c>
      <c r="BV7" s="607">
        <v>4</v>
      </c>
      <c r="BW7" s="607">
        <v>6</v>
      </c>
      <c r="BX7" s="604">
        <v>5</v>
      </c>
      <c r="BY7" s="604">
        <v>7</v>
      </c>
      <c r="BZ7" s="605">
        <f t="shared" ref="BZ7:CA8" si="30">BR7+BT7+BV7+BX7</f>
        <v>10</v>
      </c>
      <c r="CA7" s="606">
        <f t="shared" si="30"/>
        <v>19</v>
      </c>
      <c r="CB7" s="607">
        <f>BZ7+CA7</f>
        <v>29</v>
      </c>
      <c r="CC7" s="607">
        <v>0</v>
      </c>
      <c r="CD7" s="607">
        <v>0</v>
      </c>
      <c r="CE7" s="607">
        <v>2</v>
      </c>
      <c r="CF7" s="607">
        <v>2</v>
      </c>
      <c r="CG7" s="607">
        <v>9</v>
      </c>
      <c r="CH7" s="607">
        <v>19</v>
      </c>
      <c r="CI7" s="604">
        <v>9</v>
      </c>
      <c r="CJ7" s="604">
        <v>22</v>
      </c>
      <c r="CK7" s="605">
        <f t="shared" ref="CK7:CL8" si="31">CC7+CE7+CG7+CI7</f>
        <v>20</v>
      </c>
      <c r="CL7" s="606">
        <f t="shared" si="31"/>
        <v>43</v>
      </c>
      <c r="CM7" s="607">
        <f>CK7+CL7</f>
        <v>63</v>
      </c>
      <c r="CN7" s="607">
        <v>79</v>
      </c>
      <c r="CO7" s="607">
        <v>77</v>
      </c>
      <c r="CP7" s="607">
        <v>55</v>
      </c>
      <c r="CQ7" s="607">
        <v>89</v>
      </c>
      <c r="CR7" s="607">
        <v>171</v>
      </c>
      <c r="CS7" s="607">
        <v>214</v>
      </c>
      <c r="CT7" s="604">
        <v>90</v>
      </c>
      <c r="CU7" s="604">
        <v>144</v>
      </c>
      <c r="CV7" s="605">
        <f t="shared" ref="CV7:CW8" si="32">CN7+CP7+CR7+CT7</f>
        <v>395</v>
      </c>
      <c r="CW7" s="606">
        <f t="shared" si="32"/>
        <v>524</v>
      </c>
      <c r="CX7" s="607">
        <f>CV7+CW7</f>
        <v>919</v>
      </c>
      <c r="CY7" s="607">
        <v>453</v>
      </c>
      <c r="CZ7" s="607">
        <v>448</v>
      </c>
    </row>
    <row r="8" spans="1:104" s="608" customFormat="1" ht="13.5" x14ac:dyDescent="0.3">
      <c r="A8" s="589"/>
      <c r="B8" s="1" t="s">
        <v>921</v>
      </c>
      <c r="C8" s="604"/>
      <c r="D8" s="605">
        <v>906</v>
      </c>
      <c r="E8" s="606">
        <v>886</v>
      </c>
      <c r="F8" s="605">
        <v>1152</v>
      </c>
      <c r="G8" s="606">
        <v>1001</v>
      </c>
      <c r="H8" s="605">
        <v>2671</v>
      </c>
      <c r="I8" s="606">
        <v>2464</v>
      </c>
      <c r="J8" s="604">
        <v>1937</v>
      </c>
      <c r="K8" s="604">
        <v>1579</v>
      </c>
      <c r="L8" s="605">
        <f t="shared" si="23"/>
        <v>6666</v>
      </c>
      <c r="M8" s="606">
        <f t="shared" si="23"/>
        <v>5930</v>
      </c>
      <c r="N8" s="607">
        <f>L8+M8</f>
        <v>12596</v>
      </c>
      <c r="O8" s="607">
        <v>25</v>
      </c>
      <c r="P8" s="607">
        <v>40</v>
      </c>
      <c r="Q8" s="605">
        <v>91</v>
      </c>
      <c r="R8" s="606">
        <v>161</v>
      </c>
      <c r="S8" s="605">
        <v>346</v>
      </c>
      <c r="T8" s="606">
        <v>642</v>
      </c>
      <c r="U8" s="604">
        <v>210</v>
      </c>
      <c r="V8" s="604">
        <v>363</v>
      </c>
      <c r="W8" s="605">
        <f t="shared" si="24"/>
        <v>672</v>
      </c>
      <c r="X8" s="606">
        <f t="shared" si="24"/>
        <v>1206</v>
      </c>
      <c r="Y8" s="607">
        <f>W8+X8</f>
        <v>1878</v>
      </c>
      <c r="Z8" s="605">
        <v>174</v>
      </c>
      <c r="AA8" s="606">
        <v>190</v>
      </c>
      <c r="AB8" s="605">
        <v>130</v>
      </c>
      <c r="AC8" s="606">
        <v>187</v>
      </c>
      <c r="AD8" s="605">
        <v>379</v>
      </c>
      <c r="AE8" s="606">
        <v>639</v>
      </c>
      <c r="AF8" s="604">
        <v>221</v>
      </c>
      <c r="AG8" s="604">
        <v>344</v>
      </c>
      <c r="AH8" s="605">
        <f t="shared" si="26"/>
        <v>904</v>
      </c>
      <c r="AI8" s="606">
        <f t="shared" si="26"/>
        <v>1360</v>
      </c>
      <c r="AJ8" s="607">
        <f>AH8+AI8</f>
        <v>2264</v>
      </c>
      <c r="AK8" s="605">
        <v>13</v>
      </c>
      <c r="AL8" s="606">
        <v>17</v>
      </c>
      <c r="AM8" s="605">
        <v>25</v>
      </c>
      <c r="AN8" s="606">
        <v>36</v>
      </c>
      <c r="AO8" s="605">
        <v>62</v>
      </c>
      <c r="AP8" s="606">
        <v>75</v>
      </c>
      <c r="AQ8" s="604">
        <v>38</v>
      </c>
      <c r="AR8" s="604">
        <v>36</v>
      </c>
      <c r="AS8" s="605">
        <f t="shared" si="27"/>
        <v>138</v>
      </c>
      <c r="AT8" s="606">
        <f t="shared" si="27"/>
        <v>164</v>
      </c>
      <c r="AU8" s="607">
        <f>AS8+AT8</f>
        <v>302</v>
      </c>
      <c r="AV8" s="605">
        <v>125</v>
      </c>
      <c r="AW8" s="606">
        <v>105</v>
      </c>
      <c r="AX8" s="605">
        <v>79</v>
      </c>
      <c r="AY8" s="606">
        <v>103</v>
      </c>
      <c r="AZ8" s="605">
        <v>177</v>
      </c>
      <c r="BA8" s="606">
        <v>213</v>
      </c>
      <c r="BB8" s="604">
        <v>133</v>
      </c>
      <c r="BC8" s="604">
        <v>109</v>
      </c>
      <c r="BD8" s="605">
        <f t="shared" si="28"/>
        <v>514</v>
      </c>
      <c r="BE8" s="606">
        <f t="shared" si="28"/>
        <v>530</v>
      </c>
      <c r="BF8" s="607">
        <f>BD8+BE8</f>
        <v>1044</v>
      </c>
      <c r="BG8" s="605">
        <v>2</v>
      </c>
      <c r="BH8" s="606">
        <v>1</v>
      </c>
      <c r="BI8" s="605">
        <v>6</v>
      </c>
      <c r="BJ8" s="606">
        <v>4</v>
      </c>
      <c r="BK8" s="605">
        <v>28</v>
      </c>
      <c r="BL8" s="606">
        <v>32</v>
      </c>
      <c r="BM8" s="604">
        <v>18</v>
      </c>
      <c r="BN8" s="604">
        <v>24</v>
      </c>
      <c r="BO8" s="605">
        <f t="shared" si="29"/>
        <v>54</v>
      </c>
      <c r="BP8" s="606">
        <f t="shared" si="29"/>
        <v>61</v>
      </c>
      <c r="BQ8" s="607">
        <f>BO8+BP8</f>
        <v>115</v>
      </c>
      <c r="BR8" s="605">
        <v>8</v>
      </c>
      <c r="BS8" s="606">
        <v>6</v>
      </c>
      <c r="BT8" s="605">
        <v>15</v>
      </c>
      <c r="BU8" s="606">
        <v>27</v>
      </c>
      <c r="BV8" s="605">
        <v>43</v>
      </c>
      <c r="BW8" s="606">
        <v>80</v>
      </c>
      <c r="BX8" s="604">
        <v>32</v>
      </c>
      <c r="BY8" s="604">
        <v>50</v>
      </c>
      <c r="BZ8" s="605">
        <f t="shared" si="30"/>
        <v>98</v>
      </c>
      <c r="CA8" s="606">
        <f t="shared" si="30"/>
        <v>163</v>
      </c>
      <c r="CB8" s="607">
        <f>BZ8+CA8</f>
        <v>261</v>
      </c>
      <c r="CC8" s="605">
        <v>1</v>
      </c>
      <c r="CD8" s="606">
        <v>4</v>
      </c>
      <c r="CE8" s="605">
        <v>15</v>
      </c>
      <c r="CF8" s="606">
        <v>20</v>
      </c>
      <c r="CG8" s="605">
        <v>54</v>
      </c>
      <c r="CH8" s="606">
        <v>106</v>
      </c>
      <c r="CI8" s="604">
        <v>38</v>
      </c>
      <c r="CJ8" s="604">
        <v>94</v>
      </c>
      <c r="CK8" s="605">
        <f t="shared" si="31"/>
        <v>108</v>
      </c>
      <c r="CL8" s="606">
        <f t="shared" si="31"/>
        <v>224</v>
      </c>
      <c r="CM8" s="607">
        <f>CK8+CL8</f>
        <v>332</v>
      </c>
      <c r="CN8" s="605">
        <v>336</v>
      </c>
      <c r="CO8" s="606">
        <v>333</v>
      </c>
      <c r="CP8" s="605">
        <v>313</v>
      </c>
      <c r="CQ8" s="606">
        <v>447</v>
      </c>
      <c r="CR8" s="605">
        <v>925</v>
      </c>
      <c r="CS8" s="606">
        <v>1330</v>
      </c>
      <c r="CT8" s="604">
        <v>545</v>
      </c>
      <c r="CU8" s="604">
        <v>758</v>
      </c>
      <c r="CV8" s="605">
        <f t="shared" si="32"/>
        <v>2119</v>
      </c>
      <c r="CW8" s="606">
        <f t="shared" si="32"/>
        <v>2868</v>
      </c>
      <c r="CX8" s="607">
        <f>CV8+CW8</f>
        <v>4987</v>
      </c>
      <c r="CY8" s="607">
        <v>2522</v>
      </c>
      <c r="CZ8" s="607">
        <v>2625</v>
      </c>
    </row>
    <row r="9" spans="1:104" s="608" customFormat="1" ht="13.5" x14ac:dyDescent="0.3">
      <c r="A9" s="589" t="s">
        <v>920</v>
      </c>
      <c r="B9" s="608" t="s">
        <v>224</v>
      </c>
      <c r="C9" s="604"/>
      <c r="D9" s="605">
        <f>SUM(D4:D8)</f>
        <v>1812</v>
      </c>
      <c r="E9" s="605">
        <f t="shared" ref="E9:K9" si="33">SUM(E4:E8)</f>
        <v>1756</v>
      </c>
      <c r="F9" s="605">
        <f t="shared" si="33"/>
        <v>1952</v>
      </c>
      <c r="G9" s="605">
        <f t="shared" si="33"/>
        <v>1756</v>
      </c>
      <c r="H9" s="605">
        <f t="shared" si="33"/>
        <v>4333</v>
      </c>
      <c r="I9" s="605">
        <f t="shared" si="33"/>
        <v>3950</v>
      </c>
      <c r="J9" s="605">
        <f t="shared" si="33"/>
        <v>3278</v>
      </c>
      <c r="K9" s="605">
        <f t="shared" si="33"/>
        <v>2785</v>
      </c>
      <c r="L9" s="605">
        <f t="shared" ref="L9" si="34">SUM(L4:L8)</f>
        <v>11375</v>
      </c>
      <c r="M9" s="605">
        <f t="shared" ref="M9" si="35">SUM(M4:M8)</f>
        <v>10247</v>
      </c>
      <c r="N9" s="605">
        <f t="shared" ref="N9" si="36">SUM(N4:N8)</f>
        <v>21622</v>
      </c>
      <c r="O9" s="605">
        <f>SUM(O4:O8)</f>
        <v>42</v>
      </c>
      <c r="P9" s="605">
        <f t="shared" ref="P9" si="37">SUM(P4:P8)</f>
        <v>73</v>
      </c>
      <c r="Q9" s="605">
        <f t="shared" ref="Q9" si="38">SUM(Q4:Q8)</f>
        <v>167</v>
      </c>
      <c r="R9" s="605">
        <f t="shared" ref="R9" si="39">SUM(R4:R8)</f>
        <v>325</v>
      </c>
      <c r="S9" s="605">
        <f t="shared" ref="S9" si="40">SUM(S4:S8)</f>
        <v>593</v>
      </c>
      <c r="T9" s="605">
        <f t="shared" ref="T9" si="41">SUM(T4:T8)</f>
        <v>1138</v>
      </c>
      <c r="U9" s="605">
        <f t="shared" ref="U9" si="42">SUM(U4:U8)</f>
        <v>394</v>
      </c>
      <c r="V9" s="605">
        <f t="shared" ref="V9" si="43">SUM(V4:V8)</f>
        <v>734</v>
      </c>
      <c r="W9" s="605">
        <f t="shared" ref="W9" si="44">SUM(W4:W8)</f>
        <v>1196</v>
      </c>
      <c r="X9" s="605">
        <f t="shared" ref="X9" si="45">SUM(X4:X8)</f>
        <v>2270</v>
      </c>
      <c r="Y9" s="605">
        <f t="shared" ref="Y9" si="46">SUM(Y4:Y8)</f>
        <v>3466</v>
      </c>
      <c r="Z9" s="605">
        <f>SUM(Z4:Z8)</f>
        <v>316</v>
      </c>
      <c r="AA9" s="605">
        <f t="shared" ref="AA9" si="47">SUM(AA4:AA8)</f>
        <v>328</v>
      </c>
      <c r="AB9" s="605">
        <f t="shared" ref="AB9" si="48">SUM(AB4:AB8)</f>
        <v>200</v>
      </c>
      <c r="AC9" s="605">
        <f t="shared" ref="AC9" si="49">SUM(AC4:AC8)</f>
        <v>333</v>
      </c>
      <c r="AD9" s="605">
        <f t="shared" ref="AD9" si="50">SUM(AD4:AD8)</f>
        <v>577</v>
      </c>
      <c r="AE9" s="605">
        <f t="shared" ref="AE9" si="51">SUM(AE4:AE8)</f>
        <v>974</v>
      </c>
      <c r="AF9" s="605">
        <f t="shared" ref="AF9" si="52">SUM(AF4:AF8)</f>
        <v>369</v>
      </c>
      <c r="AG9" s="605">
        <f t="shared" ref="AG9" si="53">SUM(AG4:AG8)</f>
        <v>561</v>
      </c>
      <c r="AH9" s="605">
        <f t="shared" ref="AH9" si="54">SUM(AH4:AH8)</f>
        <v>1462</v>
      </c>
      <c r="AI9" s="605">
        <f t="shared" ref="AI9" si="55">SUM(AI4:AI8)</f>
        <v>2196</v>
      </c>
      <c r="AJ9" s="605">
        <f t="shared" ref="AJ9" si="56">SUM(AJ4:AJ8)</f>
        <v>3065</v>
      </c>
      <c r="AK9" s="605">
        <f>SUM(AK4:AK8)</f>
        <v>16</v>
      </c>
      <c r="AL9" s="605">
        <f t="shared" ref="AL9" si="57">SUM(AL4:AL8)</f>
        <v>23</v>
      </c>
      <c r="AM9" s="605">
        <f t="shared" ref="AM9" si="58">SUM(AM4:AM8)</f>
        <v>28</v>
      </c>
      <c r="AN9" s="605">
        <f t="shared" ref="AN9" si="59">SUM(AN4:AN8)</f>
        <v>52</v>
      </c>
      <c r="AO9" s="605">
        <f t="shared" ref="AO9" si="60">SUM(AO4:AO8)</f>
        <v>84</v>
      </c>
      <c r="AP9" s="605">
        <f t="shared" ref="AP9" si="61">SUM(AP4:AP8)</f>
        <v>89</v>
      </c>
      <c r="AQ9" s="605">
        <f t="shared" ref="AQ9" si="62">SUM(AQ4:AQ8)</f>
        <v>45</v>
      </c>
      <c r="AR9" s="605">
        <f t="shared" ref="AR9" si="63">SUM(AR4:AR8)</f>
        <v>46</v>
      </c>
      <c r="AS9" s="605">
        <f t="shared" ref="AS9" si="64">SUM(AS4:AS8)</f>
        <v>173</v>
      </c>
      <c r="AT9" s="605">
        <f t="shared" ref="AT9" si="65">SUM(AT4:AT8)</f>
        <v>210</v>
      </c>
      <c r="AU9" s="605">
        <f t="shared" ref="AU9" si="66">SUM(AU4:AU8)</f>
        <v>329</v>
      </c>
      <c r="AV9" s="605">
        <f>SUM(AV4:AV8)</f>
        <v>260</v>
      </c>
      <c r="AW9" s="605">
        <f t="shared" ref="AW9" si="67">SUM(AW4:AW8)</f>
        <v>244</v>
      </c>
      <c r="AX9" s="605">
        <f t="shared" ref="AX9" si="68">SUM(AX4:AX8)</f>
        <v>142</v>
      </c>
      <c r="AY9" s="605">
        <f t="shared" ref="AY9" si="69">SUM(AY4:AY8)</f>
        <v>195</v>
      </c>
      <c r="AZ9" s="605">
        <f t="shared" ref="AZ9" si="70">SUM(AZ4:AZ8)</f>
        <v>305</v>
      </c>
      <c r="BA9" s="605">
        <f t="shared" ref="BA9" si="71">SUM(BA4:BA8)</f>
        <v>336</v>
      </c>
      <c r="BB9" s="605">
        <f t="shared" ref="BB9" si="72">SUM(BB4:BB8)</f>
        <v>216</v>
      </c>
      <c r="BC9" s="605">
        <f t="shared" ref="BC9" si="73">SUM(BC4:BC8)</f>
        <v>193</v>
      </c>
      <c r="BD9" s="605">
        <f t="shared" ref="BD9" si="74">SUM(BD4:BD8)</f>
        <v>923</v>
      </c>
      <c r="BE9" s="605">
        <f t="shared" ref="BE9" si="75">SUM(BE4:BE8)</f>
        <v>968</v>
      </c>
      <c r="BF9" s="605">
        <f t="shared" ref="BF9" si="76">SUM(BF4:BF8)</f>
        <v>1891</v>
      </c>
      <c r="BG9" s="605">
        <f>SUM(BG4:BG8)</f>
        <v>4</v>
      </c>
      <c r="BH9" s="605">
        <f t="shared" ref="BH9" si="77">SUM(BH4:BH8)</f>
        <v>1</v>
      </c>
      <c r="BI9" s="605">
        <f t="shared" ref="BI9" si="78">SUM(BI4:BI8)</f>
        <v>9</v>
      </c>
      <c r="BJ9" s="605">
        <f t="shared" ref="BJ9" si="79">SUM(BJ4:BJ8)</f>
        <v>9</v>
      </c>
      <c r="BK9" s="605">
        <f t="shared" ref="BK9" si="80">SUM(BK4:BK8)</f>
        <v>40</v>
      </c>
      <c r="BL9" s="605">
        <f t="shared" ref="BL9" si="81">SUM(BL4:BL8)</f>
        <v>51</v>
      </c>
      <c r="BM9" s="605">
        <f t="shared" ref="BM9" si="82">SUM(BM4:BM8)</f>
        <v>32</v>
      </c>
      <c r="BN9" s="605">
        <f t="shared" ref="BN9" si="83">SUM(BN4:BN8)</f>
        <v>44</v>
      </c>
      <c r="BO9" s="605">
        <f t="shared" ref="BO9" si="84">SUM(BO4:BO8)</f>
        <v>85</v>
      </c>
      <c r="BP9" s="605">
        <f t="shared" ref="BP9" si="85">SUM(BP4:BP8)</f>
        <v>105</v>
      </c>
      <c r="BQ9" s="605">
        <f t="shared" ref="BQ9" si="86">SUM(BQ4:BQ8)</f>
        <v>190</v>
      </c>
      <c r="BR9" s="605">
        <f>SUM(BR4:BR8)</f>
        <v>13</v>
      </c>
      <c r="BS9" s="605">
        <f t="shared" ref="BS9" si="87">SUM(BS4:BS8)</f>
        <v>15</v>
      </c>
      <c r="BT9" s="605">
        <f t="shared" ref="BT9" si="88">SUM(BT4:BT8)</f>
        <v>17</v>
      </c>
      <c r="BU9" s="605">
        <f t="shared" ref="BU9" si="89">SUM(BU4:BU8)</f>
        <v>38</v>
      </c>
      <c r="BV9" s="605">
        <f t="shared" ref="BV9" si="90">SUM(BV4:BV8)</f>
        <v>52</v>
      </c>
      <c r="BW9" s="605">
        <f t="shared" ref="BW9" si="91">SUM(BW4:BW8)</f>
        <v>98</v>
      </c>
      <c r="BX9" s="605">
        <f t="shared" ref="BX9" si="92">SUM(BX4:BX8)</f>
        <v>44</v>
      </c>
      <c r="BY9" s="605">
        <f t="shared" ref="BY9" si="93">SUM(BY4:BY8)</f>
        <v>84</v>
      </c>
      <c r="BZ9" s="605">
        <f t="shared" ref="BZ9" si="94">SUM(BZ4:BZ8)</f>
        <v>126</v>
      </c>
      <c r="CA9" s="605">
        <f t="shared" ref="CA9" si="95">SUM(CA4:CA8)</f>
        <v>235</v>
      </c>
      <c r="CB9" s="605">
        <f t="shared" ref="CB9" si="96">SUM(CB4:CB8)</f>
        <v>361</v>
      </c>
      <c r="CC9" s="605">
        <f>SUM(CC4:CC8)</f>
        <v>1</v>
      </c>
      <c r="CD9" s="605">
        <f t="shared" ref="CD9" si="97">SUM(CD4:CD8)</f>
        <v>12</v>
      </c>
      <c r="CE9" s="605">
        <f t="shared" ref="CE9" si="98">SUM(CE4:CE8)</f>
        <v>30</v>
      </c>
      <c r="CF9" s="605">
        <f t="shared" ref="CF9" si="99">SUM(CF4:CF8)</f>
        <v>52</v>
      </c>
      <c r="CG9" s="605">
        <f t="shared" ref="CG9" si="100">SUM(CG4:CG8)</f>
        <v>97</v>
      </c>
      <c r="CH9" s="605">
        <f t="shared" ref="CH9" si="101">SUM(CH4:CH8)</f>
        <v>193</v>
      </c>
      <c r="CI9" s="605">
        <f t="shared" ref="CI9" si="102">SUM(CI4:CI8)</f>
        <v>81</v>
      </c>
      <c r="CJ9" s="605">
        <f t="shared" ref="CJ9" si="103">SUM(CJ4:CJ8)</f>
        <v>217</v>
      </c>
      <c r="CK9" s="605">
        <f t="shared" ref="CK9" si="104">SUM(CK4:CK8)</f>
        <v>209</v>
      </c>
      <c r="CL9" s="605">
        <f t="shared" ref="CL9" si="105">SUM(CL4:CL8)</f>
        <v>474</v>
      </c>
      <c r="CM9" s="605">
        <f t="shared" ref="CM9" si="106">SUM(CM4:CM8)</f>
        <v>683</v>
      </c>
      <c r="CN9" s="605">
        <f>SUM(CN4:CN8)</f>
        <v>636</v>
      </c>
      <c r="CO9" s="605">
        <f t="shared" ref="CO9" si="107">SUM(CO4:CO8)</f>
        <v>656</v>
      </c>
      <c r="CP9" s="605">
        <f t="shared" ref="CP9" si="108">SUM(CP4:CP8)</f>
        <v>549</v>
      </c>
      <c r="CQ9" s="605">
        <f t="shared" ref="CQ9" si="109">SUM(CQ4:CQ8)</f>
        <v>816</v>
      </c>
      <c r="CR9" s="605">
        <f t="shared" ref="CR9" si="110">SUM(CR4:CR8)</f>
        <v>1514</v>
      </c>
      <c r="CS9" s="605">
        <f t="shared" ref="CS9" si="111">SUM(CS4:CS8)</f>
        <v>2193</v>
      </c>
      <c r="CT9" s="605">
        <f t="shared" ref="CT9" si="112">SUM(CT4:CT8)</f>
        <v>958</v>
      </c>
      <c r="CU9" s="605">
        <f t="shared" ref="CU9" si="113">SUM(CU4:CU8)</f>
        <v>1397</v>
      </c>
      <c r="CV9" s="605">
        <f t="shared" ref="CV9" si="114">SUM(CV4:CV8)</f>
        <v>3657</v>
      </c>
      <c r="CW9" s="605">
        <f t="shared" ref="CW9" si="115">SUM(CW4:CW8)</f>
        <v>5062</v>
      </c>
      <c r="CX9" s="605">
        <f t="shared" ref="CX9" si="116">SUM(CX4:CX8)</f>
        <v>8719</v>
      </c>
      <c r="CY9" s="605">
        <f>SUM(CY7:CY8)</f>
        <v>2975</v>
      </c>
      <c r="CZ9" s="605">
        <f>SUM(CZ7:CZ8)</f>
        <v>3073</v>
      </c>
    </row>
    <row r="10" spans="1:104" s="96" customFormat="1" x14ac:dyDescent="0.25">
      <c r="A10" s="96" t="s">
        <v>922</v>
      </c>
      <c r="L10" s="96">
        <f>L9/N9</f>
        <v>0.52608454352048839</v>
      </c>
      <c r="M10" s="96">
        <f>M9/N9</f>
        <v>0.47391545647951161</v>
      </c>
      <c r="W10" s="96">
        <f>W9/Y9</f>
        <v>0.34506635891517601</v>
      </c>
      <c r="X10" s="96">
        <f>X9/Y9</f>
        <v>0.65493364108482399</v>
      </c>
      <c r="AH10" s="96">
        <f>AH9/AJ9</f>
        <v>0.47699836867862971</v>
      </c>
      <c r="AI10" s="96">
        <f>AI9/AJ9</f>
        <v>0.71647634584013054</v>
      </c>
      <c r="AS10" s="96">
        <f>AS9/AU9</f>
        <v>0.52583586626139822</v>
      </c>
      <c r="AT10" s="96">
        <f>AT9/AU9</f>
        <v>0.63829787234042556</v>
      </c>
      <c r="BD10" s="96">
        <f>BD9/BF9</f>
        <v>0.48810153358011632</v>
      </c>
      <c r="BE10" s="96">
        <f>BE9/BF9</f>
        <v>0.51189846641988368</v>
      </c>
      <c r="BO10" s="96">
        <f>BO9/BQ9</f>
        <v>0.44736842105263158</v>
      </c>
      <c r="BP10" s="96">
        <f>BP9/BQ9</f>
        <v>0.55263157894736847</v>
      </c>
      <c r="BZ10" s="96">
        <f>BZ9/CB9</f>
        <v>0.34903047091412742</v>
      </c>
      <c r="CA10" s="96">
        <f>CA9/CB9</f>
        <v>0.65096952908587258</v>
      </c>
      <c r="CK10" s="96">
        <f>CK9/CM9</f>
        <v>0.30600292825768666</v>
      </c>
      <c r="CL10" s="96">
        <f>CL9/CM9</f>
        <v>0.69399707174231329</v>
      </c>
      <c r="CV10" s="96">
        <f>CV9/CX9</f>
        <v>0.41942883358183281</v>
      </c>
      <c r="CW10" s="96">
        <f>CW9/CX9</f>
        <v>0.58057116641816719</v>
      </c>
      <c r="CY10" s="96">
        <f>CY9/(CY9+CZ9)</f>
        <v>0.49189814814814814</v>
      </c>
      <c r="CZ10" s="96">
        <f>CZ9/(CZ9+CY9)</f>
        <v>0.50810185185185186</v>
      </c>
    </row>
    <row r="31" spans="4:7" x14ac:dyDescent="0.25">
      <c r="D31" s="619"/>
      <c r="E31" s="619"/>
      <c r="F31" s="619"/>
      <c r="G31" s="619"/>
    </row>
    <row r="32" spans="4:7" x14ac:dyDescent="0.25">
      <c r="D32" s="619"/>
      <c r="E32" s="619"/>
      <c r="F32" s="619"/>
      <c r="G32" s="619"/>
    </row>
  </sheetData>
  <mergeCells count="54">
    <mergeCell ref="CN1:CW1"/>
    <mergeCell ref="AK1:AT1"/>
    <mergeCell ref="AV1:BE1"/>
    <mergeCell ref="BD2:BE2"/>
    <mergeCell ref="AK2:AL2"/>
    <mergeCell ref="AM2:AN2"/>
    <mergeCell ref="AO2:AP2"/>
    <mergeCell ref="AQ2:AR2"/>
    <mergeCell ref="AS2:AT2"/>
    <mergeCell ref="AV2:AW2"/>
    <mergeCell ref="AX2:AY2"/>
    <mergeCell ref="AZ2:BA2"/>
    <mergeCell ref="BB2:BC2"/>
    <mergeCell ref="CE2:CF2"/>
    <mergeCell ref="BG2:BH2"/>
    <mergeCell ref="BI2:BJ2"/>
    <mergeCell ref="D1:N1"/>
    <mergeCell ref="O1:X1"/>
    <mergeCell ref="Z1:AI1"/>
    <mergeCell ref="S2:T2"/>
    <mergeCell ref="U2:V2"/>
    <mergeCell ref="W2:X2"/>
    <mergeCell ref="Z2:AA2"/>
    <mergeCell ref="AB2:AC2"/>
    <mergeCell ref="AF2:AG2"/>
    <mergeCell ref="D2:E2"/>
    <mergeCell ref="F2:G2"/>
    <mergeCell ref="H2:I2"/>
    <mergeCell ref="J2:K2"/>
    <mergeCell ref="L2:M2"/>
    <mergeCell ref="BG1:BP1"/>
    <mergeCell ref="AD2:AE2"/>
    <mergeCell ref="BR1:CA1"/>
    <mergeCell ref="CC1:CL1"/>
    <mergeCell ref="O2:P2"/>
    <mergeCell ref="Q2:R2"/>
    <mergeCell ref="AH2:AI2"/>
    <mergeCell ref="BK2:BL2"/>
    <mergeCell ref="BM2:BN2"/>
    <mergeCell ref="BO2:BP2"/>
    <mergeCell ref="BR2:BS2"/>
    <mergeCell ref="BT2:BU2"/>
    <mergeCell ref="BV2:BW2"/>
    <mergeCell ref="BX2:BY2"/>
    <mergeCell ref="BZ2:CA2"/>
    <mergeCell ref="CC2:CD2"/>
    <mergeCell ref="CT2:CU2"/>
    <mergeCell ref="CV2:CW2"/>
    <mergeCell ref="CG2:CH2"/>
    <mergeCell ref="CI2:CJ2"/>
    <mergeCell ref="CK2:CL2"/>
    <mergeCell ref="CN2:CO2"/>
    <mergeCell ref="CP2:CQ2"/>
    <mergeCell ref="CR2:CS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1"/>
  <sheetViews>
    <sheetView zoomScale="40" zoomScaleNormal="40" workbookViewId="0">
      <selection activeCell="R35" sqref="R35"/>
    </sheetView>
  </sheetViews>
  <sheetFormatPr baseColWidth="10" defaultRowHeight="12.5" x14ac:dyDescent="0.25"/>
  <cols>
    <col min="1" max="1" width="19.54296875" bestFit="1" customWidth="1"/>
    <col min="2" max="17" width="12.7265625" customWidth="1"/>
  </cols>
  <sheetData>
    <row r="1" spans="1:19" ht="13" x14ac:dyDescent="0.3">
      <c r="A1" s="151" t="s">
        <v>224</v>
      </c>
      <c r="B1" s="776" t="s">
        <v>907</v>
      </c>
      <c r="C1" s="777"/>
      <c r="D1" s="772" t="s">
        <v>26</v>
      </c>
      <c r="E1" s="773"/>
      <c r="F1" s="772" t="s">
        <v>749</v>
      </c>
      <c r="G1" s="773"/>
      <c r="H1" s="772" t="s">
        <v>750</v>
      </c>
      <c r="I1" s="773"/>
      <c r="J1" s="772" t="s">
        <v>908</v>
      </c>
      <c r="K1" s="773"/>
      <c r="L1" s="772" t="s">
        <v>909</v>
      </c>
      <c r="M1" s="773"/>
      <c r="N1" s="772" t="s">
        <v>856</v>
      </c>
      <c r="O1" s="773"/>
      <c r="P1" s="772" t="s">
        <v>923</v>
      </c>
      <c r="Q1" s="773"/>
      <c r="R1" s="774" t="s">
        <v>912</v>
      </c>
      <c r="S1" s="775"/>
    </row>
    <row r="2" spans="1:19" x14ac:dyDescent="0.25">
      <c r="B2" s="609" t="s">
        <v>310</v>
      </c>
      <c r="C2" s="610" t="s">
        <v>311</v>
      </c>
      <c r="D2" s="609" t="s">
        <v>310</v>
      </c>
      <c r="E2" s="610" t="s">
        <v>311</v>
      </c>
      <c r="F2" s="609" t="s">
        <v>310</v>
      </c>
      <c r="G2" s="610" t="s">
        <v>311</v>
      </c>
      <c r="H2" s="609" t="s">
        <v>310</v>
      </c>
      <c r="I2" s="610" t="s">
        <v>311</v>
      </c>
      <c r="J2" s="609" t="s">
        <v>310</v>
      </c>
      <c r="K2" s="610" t="s">
        <v>311</v>
      </c>
      <c r="L2" s="609" t="s">
        <v>310</v>
      </c>
      <c r="M2" s="610" t="s">
        <v>311</v>
      </c>
      <c r="N2" s="609" t="s">
        <v>310</v>
      </c>
      <c r="O2" s="610" t="s">
        <v>311</v>
      </c>
      <c r="P2" s="609" t="s">
        <v>310</v>
      </c>
      <c r="Q2" s="610" t="s">
        <v>311</v>
      </c>
      <c r="R2" s="609" t="s">
        <v>310</v>
      </c>
      <c r="S2" s="610" t="s">
        <v>311</v>
      </c>
    </row>
    <row r="3" spans="1:19" ht="13" x14ac:dyDescent="0.3">
      <c r="A3" s="611" t="s">
        <v>914</v>
      </c>
      <c r="B3" s="399">
        <f>B13+B23</f>
        <v>979</v>
      </c>
      <c r="C3" s="399">
        <f t="shared" ref="C3:C6" si="0">C13+C23</f>
        <v>964</v>
      </c>
      <c r="D3" s="399">
        <f>D13+D23+D32</f>
        <v>40</v>
      </c>
      <c r="E3" s="399">
        <f t="shared" ref="E3:H6" si="1">E13+E23+E32</f>
        <v>58</v>
      </c>
      <c r="F3" s="399">
        <f>F13+F23+F32</f>
        <v>235</v>
      </c>
      <c r="G3" s="399">
        <f t="shared" si="1"/>
        <v>250</v>
      </c>
      <c r="H3" s="399">
        <f>H13+H23+H32</f>
        <v>15</v>
      </c>
      <c r="I3" s="399">
        <f t="shared" ref="I3" si="2">I13+I23+I32</f>
        <v>22</v>
      </c>
      <c r="J3" s="399">
        <f>J13+J23+J32</f>
        <v>181</v>
      </c>
      <c r="K3" s="399">
        <f t="shared" ref="K3" si="3">K13+K23+K32</f>
        <v>171</v>
      </c>
      <c r="L3" s="399">
        <f>L13+L23+L32</f>
        <v>4</v>
      </c>
      <c r="M3" s="399">
        <f t="shared" ref="M3" si="4">M13+M23+M32</f>
        <v>1</v>
      </c>
      <c r="N3" s="399">
        <f>N13+N23+N32</f>
        <v>10</v>
      </c>
      <c r="O3" s="399">
        <f t="shared" ref="O3" si="5">O13+O23+O32</f>
        <v>10</v>
      </c>
      <c r="P3" s="399">
        <f>P13+P23+P32</f>
        <v>1</v>
      </c>
      <c r="Q3" s="399">
        <f t="shared" ref="Q3" si="6">Q13+Q23+Q32</f>
        <v>11</v>
      </c>
      <c r="R3" s="399">
        <f>D3+F3+H3+J3+L3+N3+P3</f>
        <v>486</v>
      </c>
      <c r="S3" s="612">
        <f>E3+G3+I3+K3+M3+O3+Q3</f>
        <v>523</v>
      </c>
    </row>
    <row r="4" spans="1:19" ht="13" x14ac:dyDescent="0.3">
      <c r="A4" s="615" t="s">
        <v>915</v>
      </c>
      <c r="B4" s="399">
        <f t="shared" ref="B4" si="7">B14+B24</f>
        <v>1216</v>
      </c>
      <c r="C4" s="399">
        <f t="shared" si="0"/>
        <v>1100</v>
      </c>
      <c r="D4" s="399">
        <f t="shared" ref="D4" si="8">D14+D24+D33</f>
        <v>136</v>
      </c>
      <c r="E4" s="399">
        <f t="shared" si="1"/>
        <v>264</v>
      </c>
      <c r="F4" s="399">
        <f t="shared" si="1"/>
        <v>167</v>
      </c>
      <c r="G4" s="399">
        <f t="shared" si="1"/>
        <v>256</v>
      </c>
      <c r="H4" s="399">
        <f t="shared" si="1"/>
        <v>27</v>
      </c>
      <c r="I4" s="399">
        <f t="shared" ref="I4:Q4" si="9">I14+I24+I33</f>
        <v>46</v>
      </c>
      <c r="J4" s="399">
        <f t="shared" si="9"/>
        <v>105</v>
      </c>
      <c r="K4" s="399">
        <f t="shared" si="9"/>
        <v>155</v>
      </c>
      <c r="L4" s="399">
        <f t="shared" si="9"/>
        <v>9</v>
      </c>
      <c r="M4" s="399">
        <f t="shared" si="9"/>
        <v>5</v>
      </c>
      <c r="N4" s="399">
        <f t="shared" si="9"/>
        <v>16</v>
      </c>
      <c r="O4" s="399">
        <f t="shared" si="9"/>
        <v>31</v>
      </c>
      <c r="P4" s="399">
        <f t="shared" si="9"/>
        <v>24</v>
      </c>
      <c r="Q4" s="399">
        <f t="shared" si="9"/>
        <v>39</v>
      </c>
      <c r="R4" s="399">
        <f>D4+F4+H4+J4+L4+N4+P4</f>
        <v>484</v>
      </c>
      <c r="S4" s="612">
        <f t="shared" ref="S4:S6" si="10">E4+G4+I4+K4+M4+O4+Q4</f>
        <v>796</v>
      </c>
    </row>
    <row r="5" spans="1:19" ht="13" x14ac:dyDescent="0.3">
      <c r="A5" s="615" t="s">
        <v>916</v>
      </c>
      <c r="B5" s="399">
        <f t="shared" ref="B5" si="11">B15+B25</f>
        <v>2831</v>
      </c>
      <c r="C5" s="399">
        <f t="shared" si="0"/>
        <v>2690</v>
      </c>
      <c r="D5" s="399">
        <f t="shared" ref="D5" si="12">D15+D25+D34</f>
        <v>458</v>
      </c>
      <c r="E5" s="399">
        <f t="shared" si="1"/>
        <v>894</v>
      </c>
      <c r="F5" s="399">
        <f t="shared" si="1"/>
        <v>456</v>
      </c>
      <c r="G5" s="399">
        <f t="shared" si="1"/>
        <v>776</v>
      </c>
      <c r="H5" s="399">
        <f t="shared" si="1"/>
        <v>75</v>
      </c>
      <c r="I5" s="399">
        <f t="shared" ref="I5:Q5" si="13">I15+I25+I34</f>
        <v>87</v>
      </c>
      <c r="J5" s="399">
        <f t="shared" si="13"/>
        <v>252</v>
      </c>
      <c r="K5" s="399">
        <f t="shared" si="13"/>
        <v>278</v>
      </c>
      <c r="L5" s="399">
        <f t="shared" si="13"/>
        <v>37</v>
      </c>
      <c r="M5" s="399">
        <f t="shared" si="13"/>
        <v>35</v>
      </c>
      <c r="N5" s="399">
        <f t="shared" si="13"/>
        <v>47</v>
      </c>
      <c r="O5" s="399">
        <f t="shared" si="13"/>
        <v>89</v>
      </c>
      <c r="P5" s="399">
        <f t="shared" si="13"/>
        <v>76</v>
      </c>
      <c r="Q5" s="399">
        <f t="shared" si="13"/>
        <v>153</v>
      </c>
      <c r="R5" s="399">
        <f>D5+F5+H5+J5+L5+N5+P5</f>
        <v>1401</v>
      </c>
      <c r="S5" s="612">
        <f t="shared" si="10"/>
        <v>2312</v>
      </c>
    </row>
    <row r="6" spans="1:19" ht="13" x14ac:dyDescent="0.3">
      <c r="A6" s="615" t="s">
        <v>917</v>
      </c>
      <c r="B6" s="399">
        <f t="shared" ref="B6" si="14">B16+B26</f>
        <v>2056</v>
      </c>
      <c r="C6" s="399">
        <f t="shared" si="0"/>
        <v>1731</v>
      </c>
      <c r="D6" s="399">
        <f t="shared" ref="D6" si="15">D16+D26+D35</f>
        <v>314</v>
      </c>
      <c r="E6" s="399">
        <f t="shared" si="1"/>
        <v>522</v>
      </c>
      <c r="F6" s="399">
        <f t="shared" si="1"/>
        <v>288</v>
      </c>
      <c r="G6" s="399">
        <f t="shared" si="1"/>
        <v>429</v>
      </c>
      <c r="H6" s="399">
        <f t="shared" si="1"/>
        <v>42</v>
      </c>
      <c r="I6" s="399">
        <f t="shared" ref="I6:Q6" si="16">I16+I26+I35</f>
        <v>42</v>
      </c>
      <c r="J6" s="399">
        <f t="shared" si="16"/>
        <v>180</v>
      </c>
      <c r="K6" s="399">
        <f t="shared" si="16"/>
        <v>155</v>
      </c>
      <c r="L6" s="399">
        <f t="shared" si="16"/>
        <v>29</v>
      </c>
      <c r="M6" s="399">
        <f t="shared" si="16"/>
        <v>36</v>
      </c>
      <c r="N6" s="399">
        <f t="shared" si="16"/>
        <v>34</v>
      </c>
      <c r="O6" s="399">
        <f t="shared" si="16"/>
        <v>68</v>
      </c>
      <c r="P6" s="399">
        <f t="shared" si="16"/>
        <v>60</v>
      </c>
      <c r="Q6" s="399">
        <f t="shared" si="16"/>
        <v>158</v>
      </c>
      <c r="R6" s="399">
        <f>D6+F6+H6+J6+L6+N6+P6</f>
        <v>947</v>
      </c>
      <c r="S6" s="612">
        <f t="shared" si="10"/>
        <v>1410</v>
      </c>
    </row>
    <row r="7" spans="1:19" ht="13" x14ac:dyDescent="0.3">
      <c r="A7" s="615" t="s">
        <v>918</v>
      </c>
      <c r="B7" s="605">
        <f t="shared" ref="B7:S7" si="17">SUM(B3:B6)</f>
        <v>7082</v>
      </c>
      <c r="C7" s="617">
        <f t="shared" si="17"/>
        <v>6485</v>
      </c>
      <c r="D7" s="605">
        <f t="shared" si="17"/>
        <v>948</v>
      </c>
      <c r="E7" s="617">
        <f t="shared" si="17"/>
        <v>1738</v>
      </c>
      <c r="F7" s="605">
        <f t="shared" si="17"/>
        <v>1146</v>
      </c>
      <c r="G7" s="617">
        <f t="shared" si="17"/>
        <v>1711</v>
      </c>
      <c r="H7" s="605">
        <f t="shared" si="17"/>
        <v>159</v>
      </c>
      <c r="I7" s="617">
        <f t="shared" si="17"/>
        <v>197</v>
      </c>
      <c r="J7" s="605">
        <f t="shared" si="17"/>
        <v>718</v>
      </c>
      <c r="K7" s="617">
        <f t="shared" si="17"/>
        <v>759</v>
      </c>
      <c r="L7" s="605">
        <f t="shared" si="17"/>
        <v>79</v>
      </c>
      <c r="M7" s="617">
        <f t="shared" si="17"/>
        <v>77</v>
      </c>
      <c r="N7" s="605">
        <f t="shared" si="17"/>
        <v>107</v>
      </c>
      <c r="O7" s="617">
        <f t="shared" si="17"/>
        <v>198</v>
      </c>
      <c r="P7" s="605">
        <f t="shared" si="17"/>
        <v>161</v>
      </c>
      <c r="Q7" s="617">
        <f t="shared" si="17"/>
        <v>361</v>
      </c>
      <c r="R7" s="605">
        <f t="shared" si="17"/>
        <v>3318</v>
      </c>
      <c r="S7" s="617">
        <f t="shared" si="17"/>
        <v>5041</v>
      </c>
    </row>
    <row r="8" spans="1:19" ht="13" x14ac:dyDescent="0.3">
      <c r="A8" s="611" t="s">
        <v>224</v>
      </c>
      <c r="B8" s="770">
        <f>B7+C7</f>
        <v>13567</v>
      </c>
      <c r="C8" s="771"/>
      <c r="D8" s="770">
        <f>D7+E7</f>
        <v>2686</v>
      </c>
      <c r="E8" s="771"/>
      <c r="F8" s="770">
        <f>F7+G7</f>
        <v>2857</v>
      </c>
      <c r="G8" s="771"/>
      <c r="H8" s="770">
        <f>H7+I7</f>
        <v>356</v>
      </c>
      <c r="I8" s="771"/>
      <c r="J8" s="770">
        <f>J7+K7</f>
        <v>1477</v>
      </c>
      <c r="K8" s="771"/>
      <c r="L8" s="770">
        <f>L7+M7</f>
        <v>156</v>
      </c>
      <c r="M8" s="771"/>
      <c r="N8" s="770">
        <f>N7+O7</f>
        <v>305</v>
      </c>
      <c r="O8" s="771"/>
      <c r="P8" s="770">
        <f>P7+Q7</f>
        <v>522</v>
      </c>
      <c r="Q8" s="771"/>
      <c r="R8" s="770">
        <f>R7+S7</f>
        <v>8359</v>
      </c>
      <c r="S8" s="771"/>
    </row>
    <row r="9" spans="1:19" x14ac:dyDescent="0.25">
      <c r="A9" s="618"/>
    </row>
    <row r="10" spans="1:19" x14ac:dyDescent="0.25">
      <c r="A10" s="618"/>
    </row>
    <row r="11" spans="1:19" ht="13" x14ac:dyDescent="0.3">
      <c r="A11" s="151" t="s">
        <v>929</v>
      </c>
      <c r="B11" s="776" t="s">
        <v>907</v>
      </c>
      <c r="C11" s="777"/>
      <c r="D11" s="772" t="s">
        <v>26</v>
      </c>
      <c r="E11" s="773"/>
      <c r="F11" s="772" t="s">
        <v>749</v>
      </c>
      <c r="G11" s="773"/>
      <c r="H11" s="772" t="s">
        <v>750</v>
      </c>
      <c r="I11" s="773"/>
      <c r="J11" s="772" t="s">
        <v>908</v>
      </c>
      <c r="K11" s="773"/>
      <c r="L11" s="772" t="s">
        <v>909</v>
      </c>
      <c r="M11" s="773"/>
      <c r="N11" s="772" t="s">
        <v>856</v>
      </c>
      <c r="O11" s="773"/>
      <c r="P11" s="772" t="s">
        <v>923</v>
      </c>
      <c r="Q11" s="773"/>
      <c r="R11" s="774" t="s">
        <v>912</v>
      </c>
      <c r="S11" s="775"/>
    </row>
    <row r="12" spans="1:19" x14ac:dyDescent="0.25">
      <c r="B12" s="609" t="s">
        <v>310</v>
      </c>
      <c r="C12" s="610" t="s">
        <v>311</v>
      </c>
      <c r="D12" s="609" t="s">
        <v>310</v>
      </c>
      <c r="E12" s="610" t="s">
        <v>311</v>
      </c>
      <c r="F12" s="609" t="s">
        <v>310</v>
      </c>
      <c r="G12" s="610" t="s">
        <v>311</v>
      </c>
      <c r="H12" s="609" t="s">
        <v>310</v>
      </c>
      <c r="I12" s="610" t="s">
        <v>311</v>
      </c>
      <c r="J12" s="609" t="s">
        <v>310</v>
      </c>
      <c r="K12" s="610" t="s">
        <v>311</v>
      </c>
      <c r="L12" s="609" t="s">
        <v>310</v>
      </c>
      <c r="M12" s="610" t="s">
        <v>311</v>
      </c>
      <c r="N12" s="609" t="s">
        <v>310</v>
      </c>
      <c r="O12" s="610" t="s">
        <v>311</v>
      </c>
      <c r="P12" s="609" t="s">
        <v>310</v>
      </c>
      <c r="Q12" s="610" t="s">
        <v>311</v>
      </c>
      <c r="R12" s="609" t="s">
        <v>310</v>
      </c>
      <c r="S12" s="610" t="s">
        <v>311</v>
      </c>
    </row>
    <row r="13" spans="1:19" ht="13" x14ac:dyDescent="0.3">
      <c r="A13" s="611" t="s">
        <v>914</v>
      </c>
      <c r="B13" s="399">
        <v>906</v>
      </c>
      <c r="C13" s="612">
        <v>886</v>
      </c>
      <c r="D13" s="613">
        <v>25</v>
      </c>
      <c r="E13" s="614">
        <v>40</v>
      </c>
      <c r="F13" s="613">
        <v>174</v>
      </c>
      <c r="G13" s="614">
        <v>190</v>
      </c>
      <c r="H13" s="613">
        <v>13</v>
      </c>
      <c r="I13" s="614">
        <v>17</v>
      </c>
      <c r="J13" s="613">
        <v>125</v>
      </c>
      <c r="K13" s="614">
        <v>105</v>
      </c>
      <c r="L13" s="613">
        <v>2</v>
      </c>
      <c r="M13" s="614">
        <v>1</v>
      </c>
      <c r="N13" s="613">
        <v>8</v>
      </c>
      <c r="O13" s="614">
        <v>6</v>
      </c>
      <c r="P13" s="613">
        <v>1</v>
      </c>
      <c r="Q13" s="614">
        <v>4</v>
      </c>
      <c r="R13" s="399">
        <f>D13+F13+H13+J13+L13+N13+P13</f>
        <v>348</v>
      </c>
      <c r="S13" s="612">
        <f>E13+G13+I13+K13+M13+O13+Q13</f>
        <v>363</v>
      </c>
    </row>
    <row r="14" spans="1:19" ht="13" x14ac:dyDescent="0.3">
      <c r="A14" s="661" t="s">
        <v>915</v>
      </c>
      <c r="B14" s="400">
        <v>1152</v>
      </c>
      <c r="C14" s="401">
        <v>1001</v>
      </c>
      <c r="D14" s="613">
        <v>91</v>
      </c>
      <c r="E14" s="614">
        <v>161</v>
      </c>
      <c r="F14" s="613">
        <v>130</v>
      </c>
      <c r="G14" s="614">
        <v>187</v>
      </c>
      <c r="H14" s="613">
        <v>25</v>
      </c>
      <c r="I14" s="614">
        <v>36</v>
      </c>
      <c r="J14" s="613">
        <v>79</v>
      </c>
      <c r="K14" s="614">
        <v>103</v>
      </c>
      <c r="L14" s="613">
        <v>6</v>
      </c>
      <c r="M14" s="614">
        <v>4</v>
      </c>
      <c r="N14" s="613">
        <v>15</v>
      </c>
      <c r="O14" s="614">
        <v>27</v>
      </c>
      <c r="P14" s="613">
        <v>15</v>
      </c>
      <c r="Q14" s="614">
        <v>20</v>
      </c>
      <c r="R14" s="399">
        <f>D14+F14+H14+J14+L14+N14+P14</f>
        <v>361</v>
      </c>
      <c r="S14" s="612">
        <f t="shared" ref="S14:S16" si="18">E14+G14+I14+K14+M14+O14+Q14</f>
        <v>538</v>
      </c>
    </row>
    <row r="15" spans="1:19" ht="13" x14ac:dyDescent="0.3">
      <c r="A15" s="661" t="s">
        <v>916</v>
      </c>
      <c r="B15" s="400">
        <v>2671</v>
      </c>
      <c r="C15" s="401">
        <v>2464</v>
      </c>
      <c r="D15" s="613">
        <v>346</v>
      </c>
      <c r="E15" s="614">
        <v>642</v>
      </c>
      <c r="F15" s="613">
        <v>379</v>
      </c>
      <c r="G15" s="614">
        <v>639</v>
      </c>
      <c r="H15" s="613">
        <v>62</v>
      </c>
      <c r="I15" s="614">
        <v>75</v>
      </c>
      <c r="J15" s="613">
        <v>177</v>
      </c>
      <c r="K15" s="614">
        <v>213</v>
      </c>
      <c r="L15" s="613">
        <v>28</v>
      </c>
      <c r="M15" s="614">
        <v>32</v>
      </c>
      <c r="N15" s="613">
        <v>43</v>
      </c>
      <c r="O15" s="614">
        <v>80</v>
      </c>
      <c r="P15" s="613">
        <v>54</v>
      </c>
      <c r="Q15" s="614">
        <v>106</v>
      </c>
      <c r="R15" s="399">
        <f>D15+F15+H15+J15+L15+N15+P15</f>
        <v>1089</v>
      </c>
      <c r="S15" s="612">
        <f t="shared" si="18"/>
        <v>1787</v>
      </c>
    </row>
    <row r="16" spans="1:19" ht="13" x14ac:dyDescent="0.3">
      <c r="A16" s="661" t="s">
        <v>917</v>
      </c>
      <c r="B16" s="420">
        <v>1937</v>
      </c>
      <c r="C16" s="408">
        <v>1579</v>
      </c>
      <c r="D16" s="616">
        <v>210</v>
      </c>
      <c r="E16" s="616">
        <v>363</v>
      </c>
      <c r="F16" s="616">
        <v>221</v>
      </c>
      <c r="G16" s="616">
        <v>344</v>
      </c>
      <c r="H16" s="616">
        <v>38</v>
      </c>
      <c r="I16" s="616">
        <v>36</v>
      </c>
      <c r="J16" s="616">
        <v>133</v>
      </c>
      <c r="K16" s="616">
        <v>109</v>
      </c>
      <c r="L16" s="616">
        <v>18</v>
      </c>
      <c r="M16" s="616">
        <v>24</v>
      </c>
      <c r="N16" s="616">
        <v>32</v>
      </c>
      <c r="O16" s="616">
        <v>50</v>
      </c>
      <c r="P16" s="616">
        <v>38</v>
      </c>
      <c r="Q16" s="616">
        <v>94</v>
      </c>
      <c r="R16" s="399">
        <f>D16+F16+H16+J16+L16+N16+P16</f>
        <v>690</v>
      </c>
      <c r="S16" s="612">
        <f t="shared" si="18"/>
        <v>1020</v>
      </c>
    </row>
    <row r="17" spans="1:19" ht="13" x14ac:dyDescent="0.3">
      <c r="A17" s="661" t="s">
        <v>918</v>
      </c>
      <c r="B17" s="605">
        <f t="shared" ref="B17:S17" si="19">SUM(B13:B16)</f>
        <v>6666</v>
      </c>
      <c r="C17" s="617">
        <f t="shared" si="19"/>
        <v>5930</v>
      </c>
      <c r="D17" s="605">
        <f t="shared" si="19"/>
        <v>672</v>
      </c>
      <c r="E17" s="617">
        <f t="shared" si="19"/>
        <v>1206</v>
      </c>
      <c r="F17" s="605">
        <f t="shared" si="19"/>
        <v>904</v>
      </c>
      <c r="G17" s="617">
        <f t="shared" si="19"/>
        <v>1360</v>
      </c>
      <c r="H17" s="605">
        <f t="shared" si="19"/>
        <v>138</v>
      </c>
      <c r="I17" s="617">
        <f t="shared" si="19"/>
        <v>164</v>
      </c>
      <c r="J17" s="605">
        <f t="shared" si="19"/>
        <v>514</v>
      </c>
      <c r="K17" s="617">
        <f t="shared" si="19"/>
        <v>530</v>
      </c>
      <c r="L17" s="605">
        <f t="shared" si="19"/>
        <v>54</v>
      </c>
      <c r="M17" s="617">
        <f t="shared" si="19"/>
        <v>61</v>
      </c>
      <c r="N17" s="605">
        <f t="shared" si="19"/>
        <v>98</v>
      </c>
      <c r="O17" s="617">
        <f t="shared" si="19"/>
        <v>163</v>
      </c>
      <c r="P17" s="605">
        <f t="shared" si="19"/>
        <v>108</v>
      </c>
      <c r="Q17" s="617">
        <f t="shared" si="19"/>
        <v>224</v>
      </c>
      <c r="R17" s="605">
        <f t="shared" si="19"/>
        <v>2488</v>
      </c>
      <c r="S17" s="617">
        <f t="shared" si="19"/>
        <v>3708</v>
      </c>
    </row>
    <row r="18" spans="1:19" ht="13" x14ac:dyDescent="0.3">
      <c r="A18" s="611" t="s">
        <v>224</v>
      </c>
      <c r="B18" s="770">
        <f>B17+C17</f>
        <v>12596</v>
      </c>
      <c r="C18" s="771"/>
      <c r="D18" s="770">
        <f>D17+E17</f>
        <v>1878</v>
      </c>
      <c r="E18" s="771"/>
      <c r="F18" s="770">
        <f>F17+G17</f>
        <v>2264</v>
      </c>
      <c r="G18" s="771"/>
      <c r="H18" s="770">
        <f>H17+I17</f>
        <v>302</v>
      </c>
      <c r="I18" s="771"/>
      <c r="J18" s="770">
        <f>J17+K17</f>
        <v>1044</v>
      </c>
      <c r="K18" s="771"/>
      <c r="L18" s="770">
        <f>L17+M17</f>
        <v>115</v>
      </c>
      <c r="M18" s="771"/>
      <c r="N18" s="770">
        <f>N17+O17</f>
        <v>261</v>
      </c>
      <c r="O18" s="771"/>
      <c r="P18" s="770">
        <f>P17+Q17</f>
        <v>332</v>
      </c>
      <c r="Q18" s="771"/>
      <c r="R18" s="770">
        <f>R17+S17</f>
        <v>6196</v>
      </c>
      <c r="S18" s="771"/>
    </row>
    <row r="19" spans="1:19" x14ac:dyDescent="0.25">
      <c r="A19" s="618"/>
    </row>
    <row r="20" spans="1:19" x14ac:dyDescent="0.25">
      <c r="A20" s="618"/>
    </row>
    <row r="21" spans="1:19" ht="13" x14ac:dyDescent="0.3">
      <c r="A21" s="151" t="s">
        <v>930</v>
      </c>
      <c r="B21" s="776" t="s">
        <v>907</v>
      </c>
      <c r="C21" s="777"/>
      <c r="D21" s="772" t="s">
        <v>26</v>
      </c>
      <c r="E21" s="773"/>
      <c r="F21" s="772" t="s">
        <v>749</v>
      </c>
      <c r="G21" s="773"/>
      <c r="H21" s="772" t="s">
        <v>750</v>
      </c>
      <c r="I21" s="773"/>
      <c r="J21" s="772" t="s">
        <v>908</v>
      </c>
      <c r="K21" s="773"/>
      <c r="L21" s="772" t="s">
        <v>909</v>
      </c>
      <c r="M21" s="773"/>
      <c r="N21" s="772" t="s">
        <v>856</v>
      </c>
      <c r="O21" s="773"/>
      <c r="P21" s="772" t="s">
        <v>923</v>
      </c>
      <c r="Q21" s="773"/>
      <c r="R21" s="774" t="s">
        <v>912</v>
      </c>
      <c r="S21" s="775"/>
    </row>
    <row r="22" spans="1:19" x14ac:dyDescent="0.25">
      <c r="B22" s="609" t="s">
        <v>310</v>
      </c>
      <c r="C22" s="610" t="s">
        <v>311</v>
      </c>
      <c r="D22" s="609" t="s">
        <v>310</v>
      </c>
      <c r="E22" s="610" t="s">
        <v>311</v>
      </c>
      <c r="F22" s="609" t="s">
        <v>310</v>
      </c>
      <c r="G22" s="610" t="s">
        <v>311</v>
      </c>
      <c r="H22" s="609" t="s">
        <v>310</v>
      </c>
      <c r="I22" s="610" t="s">
        <v>311</v>
      </c>
      <c r="J22" s="609" t="s">
        <v>310</v>
      </c>
      <c r="K22" s="610" t="s">
        <v>311</v>
      </c>
      <c r="L22" s="609" t="s">
        <v>310</v>
      </c>
      <c r="M22" s="610" t="s">
        <v>311</v>
      </c>
      <c r="N22" s="609" t="s">
        <v>310</v>
      </c>
      <c r="O22" s="610" t="s">
        <v>311</v>
      </c>
      <c r="P22" s="609" t="s">
        <v>310</v>
      </c>
      <c r="Q22" s="610" t="s">
        <v>311</v>
      </c>
      <c r="R22" s="609" t="s">
        <v>310</v>
      </c>
      <c r="S22" s="610" t="s">
        <v>311</v>
      </c>
    </row>
    <row r="23" spans="1:19" ht="13" x14ac:dyDescent="0.3">
      <c r="A23" s="611" t="s">
        <v>914</v>
      </c>
      <c r="B23" s="399">
        <v>73</v>
      </c>
      <c r="C23" s="612">
        <v>78</v>
      </c>
      <c r="D23" s="613">
        <v>3</v>
      </c>
      <c r="E23" s="614">
        <v>9</v>
      </c>
      <c r="F23" s="613">
        <v>25</v>
      </c>
      <c r="G23" s="614">
        <v>24</v>
      </c>
      <c r="H23" s="613">
        <v>2</v>
      </c>
      <c r="I23" s="614">
        <v>5</v>
      </c>
      <c r="J23" s="613">
        <v>35</v>
      </c>
      <c r="K23" s="614">
        <v>43</v>
      </c>
      <c r="L23" s="613">
        <v>1</v>
      </c>
      <c r="M23" s="614">
        <v>0</v>
      </c>
      <c r="N23" s="613">
        <v>1</v>
      </c>
      <c r="O23" s="614">
        <v>3</v>
      </c>
      <c r="P23" s="613">
        <v>0</v>
      </c>
      <c r="Q23" s="614">
        <v>4</v>
      </c>
      <c r="R23" s="399">
        <f>D23+F23+H23+J23+L23+N23+P23</f>
        <v>67</v>
      </c>
      <c r="S23" s="612">
        <f>E23+G23+I23+K23+M23+O23+Q23</f>
        <v>88</v>
      </c>
    </row>
    <row r="24" spans="1:19" ht="13" x14ac:dyDescent="0.3">
      <c r="A24" s="661" t="s">
        <v>915</v>
      </c>
      <c r="B24" s="400">
        <v>64</v>
      </c>
      <c r="C24" s="401">
        <v>99</v>
      </c>
      <c r="D24" s="613">
        <v>24</v>
      </c>
      <c r="E24" s="614">
        <v>48</v>
      </c>
      <c r="F24" s="613">
        <v>13</v>
      </c>
      <c r="G24" s="614">
        <v>19</v>
      </c>
      <c r="H24" s="613">
        <v>1</v>
      </c>
      <c r="I24" s="614">
        <v>4</v>
      </c>
      <c r="J24" s="613">
        <v>14</v>
      </c>
      <c r="K24" s="614">
        <v>28</v>
      </c>
      <c r="L24" s="613">
        <v>2</v>
      </c>
      <c r="M24" s="614">
        <v>0</v>
      </c>
      <c r="N24" s="613">
        <v>0</v>
      </c>
      <c r="O24" s="614">
        <v>0</v>
      </c>
      <c r="P24" s="613">
        <v>4</v>
      </c>
      <c r="Q24" s="614">
        <v>10</v>
      </c>
      <c r="R24" s="399">
        <f>D24+F24+H24+J24+L24+N24+P24</f>
        <v>58</v>
      </c>
      <c r="S24" s="612">
        <f t="shared" ref="S24:S26" si="20">E24+G24+I24+K24+M24+O24+Q24</f>
        <v>109</v>
      </c>
    </row>
    <row r="25" spans="1:19" ht="13" x14ac:dyDescent="0.3">
      <c r="A25" s="661" t="s">
        <v>916</v>
      </c>
      <c r="B25" s="400">
        <v>160</v>
      </c>
      <c r="C25" s="401">
        <v>226</v>
      </c>
      <c r="D25" s="613">
        <v>65</v>
      </c>
      <c r="E25" s="614">
        <v>136</v>
      </c>
      <c r="F25" s="613">
        <v>37</v>
      </c>
      <c r="G25" s="614">
        <v>36</v>
      </c>
      <c r="H25" s="613">
        <v>6</v>
      </c>
      <c r="I25" s="614">
        <v>6</v>
      </c>
      <c r="J25" s="613">
        <v>49</v>
      </c>
      <c r="K25" s="614">
        <v>47</v>
      </c>
      <c r="L25" s="613">
        <v>4</v>
      </c>
      <c r="M25" s="614">
        <v>1</v>
      </c>
      <c r="N25" s="613">
        <v>1</v>
      </c>
      <c r="O25" s="614">
        <v>5</v>
      </c>
      <c r="P25" s="613">
        <v>16</v>
      </c>
      <c r="Q25" s="614">
        <v>28</v>
      </c>
      <c r="R25" s="399">
        <f>D25+F25+H25+J25+L25+N25+P25</f>
        <v>178</v>
      </c>
      <c r="S25" s="612">
        <f t="shared" si="20"/>
        <v>259</v>
      </c>
    </row>
    <row r="26" spans="1:19" ht="13" x14ac:dyDescent="0.3">
      <c r="A26" s="661" t="s">
        <v>917</v>
      </c>
      <c r="B26" s="420">
        <v>119</v>
      </c>
      <c r="C26" s="408">
        <v>152</v>
      </c>
      <c r="D26" s="616">
        <v>57</v>
      </c>
      <c r="E26" s="616">
        <v>80</v>
      </c>
      <c r="F26" s="616">
        <v>21</v>
      </c>
      <c r="G26" s="616">
        <v>24</v>
      </c>
      <c r="H26" s="616">
        <v>1</v>
      </c>
      <c r="I26" s="616">
        <v>4</v>
      </c>
      <c r="J26" s="616">
        <v>29</v>
      </c>
      <c r="K26" s="616">
        <v>28</v>
      </c>
      <c r="L26" s="616">
        <v>3</v>
      </c>
      <c r="M26" s="616">
        <v>4</v>
      </c>
      <c r="N26" s="616">
        <v>1</v>
      </c>
      <c r="O26" s="616">
        <v>10</v>
      </c>
      <c r="P26" s="616">
        <v>17</v>
      </c>
      <c r="Q26" s="616">
        <v>35</v>
      </c>
      <c r="R26" s="399">
        <f>D26+F26+H26+J26+L26+N26+P26</f>
        <v>129</v>
      </c>
      <c r="S26" s="612">
        <f t="shared" si="20"/>
        <v>185</v>
      </c>
    </row>
    <row r="27" spans="1:19" ht="13" x14ac:dyDescent="0.3">
      <c r="A27" s="661" t="s">
        <v>918</v>
      </c>
      <c r="B27" s="605">
        <f t="shared" ref="B27:S27" si="21">SUM(B23:B26)</f>
        <v>416</v>
      </c>
      <c r="C27" s="617">
        <f t="shared" si="21"/>
        <v>555</v>
      </c>
      <c r="D27" s="605">
        <f t="shared" si="21"/>
        <v>149</v>
      </c>
      <c r="E27" s="617">
        <f t="shared" si="21"/>
        <v>273</v>
      </c>
      <c r="F27" s="605">
        <f t="shared" si="21"/>
        <v>96</v>
      </c>
      <c r="G27" s="617">
        <f t="shared" si="21"/>
        <v>103</v>
      </c>
      <c r="H27" s="605">
        <f t="shared" si="21"/>
        <v>10</v>
      </c>
      <c r="I27" s="617">
        <f t="shared" si="21"/>
        <v>19</v>
      </c>
      <c r="J27" s="605">
        <f t="shared" si="21"/>
        <v>127</v>
      </c>
      <c r="K27" s="617">
        <f t="shared" si="21"/>
        <v>146</v>
      </c>
      <c r="L27" s="605">
        <f t="shared" si="21"/>
        <v>10</v>
      </c>
      <c r="M27" s="617">
        <f t="shared" si="21"/>
        <v>5</v>
      </c>
      <c r="N27" s="605">
        <f t="shared" si="21"/>
        <v>3</v>
      </c>
      <c r="O27" s="617">
        <f t="shared" si="21"/>
        <v>18</v>
      </c>
      <c r="P27" s="605">
        <f t="shared" si="21"/>
        <v>37</v>
      </c>
      <c r="Q27" s="617">
        <f t="shared" si="21"/>
        <v>77</v>
      </c>
      <c r="R27" s="605">
        <f t="shared" si="21"/>
        <v>432</v>
      </c>
      <c r="S27" s="617">
        <f t="shared" si="21"/>
        <v>641</v>
      </c>
    </row>
    <row r="28" spans="1:19" ht="13" x14ac:dyDescent="0.3">
      <c r="A28" s="611" t="s">
        <v>224</v>
      </c>
      <c r="B28" s="770">
        <f>B27+C27</f>
        <v>971</v>
      </c>
      <c r="C28" s="771"/>
      <c r="D28" s="770">
        <f>D27+E27</f>
        <v>422</v>
      </c>
      <c r="E28" s="771"/>
      <c r="F28" s="770">
        <f>F27+G27</f>
        <v>199</v>
      </c>
      <c r="G28" s="771"/>
      <c r="H28" s="770">
        <f>H27+I27</f>
        <v>29</v>
      </c>
      <c r="I28" s="771"/>
      <c r="J28" s="770">
        <f>J27+K27</f>
        <v>273</v>
      </c>
      <c r="K28" s="771"/>
      <c r="L28" s="770">
        <f>L27+M27</f>
        <v>15</v>
      </c>
      <c r="M28" s="771"/>
      <c r="N28" s="770">
        <f>N27+O27</f>
        <v>21</v>
      </c>
      <c r="O28" s="771"/>
      <c r="P28" s="770">
        <f>P27+Q27</f>
        <v>114</v>
      </c>
      <c r="Q28" s="771"/>
      <c r="R28" s="770">
        <f>R27+S27</f>
        <v>1073</v>
      </c>
      <c r="S28" s="771"/>
    </row>
    <row r="29" spans="1:19" x14ac:dyDescent="0.25">
      <c r="A29" s="618"/>
    </row>
    <row r="30" spans="1:19" ht="13" x14ac:dyDescent="0.3">
      <c r="A30" s="151" t="s">
        <v>954</v>
      </c>
      <c r="B30" s="776" t="s">
        <v>907</v>
      </c>
      <c r="C30" s="777"/>
      <c r="D30" s="772" t="s">
        <v>26</v>
      </c>
      <c r="E30" s="773"/>
      <c r="F30" s="772" t="s">
        <v>749</v>
      </c>
      <c r="G30" s="773"/>
      <c r="H30" s="772" t="s">
        <v>750</v>
      </c>
      <c r="I30" s="773"/>
      <c r="J30" s="772" t="s">
        <v>908</v>
      </c>
      <c r="K30" s="773"/>
      <c r="L30" s="772" t="s">
        <v>909</v>
      </c>
      <c r="M30" s="773"/>
      <c r="N30" s="772" t="s">
        <v>856</v>
      </c>
      <c r="O30" s="773"/>
      <c r="P30" s="772" t="s">
        <v>923</v>
      </c>
      <c r="Q30" s="773"/>
      <c r="R30" s="774" t="s">
        <v>912</v>
      </c>
      <c r="S30" s="775"/>
    </row>
    <row r="31" spans="1:19" x14ac:dyDescent="0.25">
      <c r="B31" s="609" t="s">
        <v>310</v>
      </c>
      <c r="C31" s="610" t="s">
        <v>311</v>
      </c>
      <c r="D31" s="609" t="s">
        <v>310</v>
      </c>
      <c r="E31" s="610" t="s">
        <v>311</v>
      </c>
      <c r="F31" s="609" t="s">
        <v>310</v>
      </c>
      <c r="G31" s="610" t="s">
        <v>311</v>
      </c>
      <c r="H31" s="609" t="s">
        <v>310</v>
      </c>
      <c r="I31" s="610" t="s">
        <v>311</v>
      </c>
      <c r="J31" s="609" t="s">
        <v>310</v>
      </c>
      <c r="K31" s="610" t="s">
        <v>311</v>
      </c>
      <c r="L31" s="609" t="s">
        <v>310</v>
      </c>
      <c r="M31" s="610" t="s">
        <v>311</v>
      </c>
      <c r="N31" s="609" t="s">
        <v>310</v>
      </c>
      <c r="O31" s="610" t="s">
        <v>311</v>
      </c>
      <c r="P31" s="609" t="s">
        <v>310</v>
      </c>
      <c r="Q31" s="610" t="s">
        <v>311</v>
      </c>
      <c r="R31" s="609" t="s">
        <v>310</v>
      </c>
      <c r="S31" s="610" t="s">
        <v>311</v>
      </c>
    </row>
    <row r="32" spans="1:19" ht="13" x14ac:dyDescent="0.3">
      <c r="A32" s="611" t="s">
        <v>914</v>
      </c>
      <c r="B32" s="399">
        <v>68</v>
      </c>
      <c r="C32" s="612">
        <v>72</v>
      </c>
      <c r="D32" s="613">
        <v>12</v>
      </c>
      <c r="E32" s="614">
        <v>9</v>
      </c>
      <c r="F32" s="613">
        <v>36</v>
      </c>
      <c r="G32" s="614">
        <v>36</v>
      </c>
      <c r="H32" s="613">
        <v>0</v>
      </c>
      <c r="I32" s="614">
        <v>0</v>
      </c>
      <c r="J32" s="613">
        <v>21</v>
      </c>
      <c r="K32" s="614">
        <v>23</v>
      </c>
      <c r="L32" s="613">
        <v>1</v>
      </c>
      <c r="M32" s="614">
        <v>0</v>
      </c>
      <c r="N32" s="613">
        <v>1</v>
      </c>
      <c r="O32" s="614">
        <v>1</v>
      </c>
      <c r="P32" s="613">
        <v>0</v>
      </c>
      <c r="Q32" s="614">
        <v>3</v>
      </c>
      <c r="R32" s="399">
        <f>D32+F32+H32+J32+L32+N32+P32</f>
        <v>71</v>
      </c>
      <c r="S32" s="612">
        <f>E32+G32+I32+K32+M32+O32+Q32</f>
        <v>72</v>
      </c>
    </row>
    <row r="33" spans="1:19" ht="13" x14ac:dyDescent="0.3">
      <c r="A33" s="697" t="s">
        <v>915</v>
      </c>
      <c r="B33" s="400">
        <v>59</v>
      </c>
      <c r="C33" s="401">
        <v>116</v>
      </c>
      <c r="D33" s="613">
        <v>21</v>
      </c>
      <c r="E33" s="614">
        <v>55</v>
      </c>
      <c r="F33" s="613">
        <v>24</v>
      </c>
      <c r="G33" s="614">
        <v>50</v>
      </c>
      <c r="H33" s="613">
        <v>1</v>
      </c>
      <c r="I33" s="614">
        <v>6</v>
      </c>
      <c r="J33" s="613">
        <v>12</v>
      </c>
      <c r="K33" s="614">
        <v>24</v>
      </c>
      <c r="L33" s="613">
        <v>1</v>
      </c>
      <c r="M33" s="614">
        <v>1</v>
      </c>
      <c r="N33" s="613">
        <v>1</v>
      </c>
      <c r="O33" s="614">
        <v>4</v>
      </c>
      <c r="P33" s="613">
        <v>5</v>
      </c>
      <c r="Q33" s="614">
        <v>9</v>
      </c>
      <c r="R33" s="399">
        <f>D33+F33+H33+J33+L33+N33+P33</f>
        <v>65</v>
      </c>
      <c r="S33" s="612">
        <f t="shared" ref="S33:S35" si="22">E33+G33+I33+K33+M33+O33+Q33</f>
        <v>149</v>
      </c>
    </row>
    <row r="34" spans="1:19" ht="13" x14ac:dyDescent="0.3">
      <c r="A34" s="697" t="s">
        <v>916</v>
      </c>
      <c r="B34" s="400">
        <v>121</v>
      </c>
      <c r="C34" s="401">
        <v>201</v>
      </c>
      <c r="D34" s="613">
        <v>47</v>
      </c>
      <c r="E34" s="614">
        <v>116</v>
      </c>
      <c r="F34" s="613">
        <v>40</v>
      </c>
      <c r="G34" s="614">
        <v>101</v>
      </c>
      <c r="H34" s="613">
        <v>7</v>
      </c>
      <c r="I34" s="614">
        <v>6</v>
      </c>
      <c r="J34" s="613">
        <v>26</v>
      </c>
      <c r="K34" s="614">
        <v>18</v>
      </c>
      <c r="L34" s="613">
        <v>5</v>
      </c>
      <c r="M34" s="614">
        <v>2</v>
      </c>
      <c r="N34" s="613">
        <v>3</v>
      </c>
      <c r="O34" s="614">
        <v>4</v>
      </c>
      <c r="P34" s="613">
        <v>6</v>
      </c>
      <c r="Q34" s="614">
        <v>19</v>
      </c>
      <c r="R34" s="399">
        <f>D34+F34+H34+J34+L34+N34+P34</f>
        <v>134</v>
      </c>
      <c r="S34" s="612">
        <f t="shared" si="22"/>
        <v>266</v>
      </c>
    </row>
    <row r="35" spans="1:19" ht="13" x14ac:dyDescent="0.3">
      <c r="A35" s="697" t="s">
        <v>917</v>
      </c>
      <c r="B35" s="420">
        <v>104</v>
      </c>
      <c r="C35" s="408">
        <v>141</v>
      </c>
      <c r="D35" s="616">
        <v>47</v>
      </c>
      <c r="E35" s="616">
        <v>79</v>
      </c>
      <c r="F35" s="616">
        <v>46</v>
      </c>
      <c r="G35" s="616">
        <v>61</v>
      </c>
      <c r="H35" s="616">
        <v>3</v>
      </c>
      <c r="I35" s="616">
        <v>2</v>
      </c>
      <c r="J35" s="616">
        <v>18</v>
      </c>
      <c r="K35" s="616">
        <v>18</v>
      </c>
      <c r="L35" s="616">
        <v>8</v>
      </c>
      <c r="M35" s="616">
        <v>8</v>
      </c>
      <c r="N35" s="616">
        <v>1</v>
      </c>
      <c r="O35" s="616">
        <v>8</v>
      </c>
      <c r="P35" s="616">
        <v>5</v>
      </c>
      <c r="Q35" s="616">
        <v>29</v>
      </c>
      <c r="R35" s="399">
        <f>D35+F35+H35+J35+L35+N35+P35</f>
        <v>128</v>
      </c>
      <c r="S35" s="612">
        <f t="shared" si="22"/>
        <v>205</v>
      </c>
    </row>
    <row r="36" spans="1:19" ht="13" x14ac:dyDescent="0.3">
      <c r="A36" s="697" t="s">
        <v>918</v>
      </c>
      <c r="B36" s="605">
        <f t="shared" ref="B36:S36" si="23">SUM(B32:B35)</f>
        <v>352</v>
      </c>
      <c r="C36" s="617">
        <f t="shared" si="23"/>
        <v>530</v>
      </c>
      <c r="D36" s="605">
        <f t="shared" si="23"/>
        <v>127</v>
      </c>
      <c r="E36" s="617">
        <f t="shared" si="23"/>
        <v>259</v>
      </c>
      <c r="F36" s="605">
        <f t="shared" si="23"/>
        <v>146</v>
      </c>
      <c r="G36" s="617">
        <f t="shared" si="23"/>
        <v>248</v>
      </c>
      <c r="H36" s="605">
        <f t="shared" si="23"/>
        <v>11</v>
      </c>
      <c r="I36" s="617">
        <f t="shared" si="23"/>
        <v>14</v>
      </c>
      <c r="J36" s="605">
        <f t="shared" si="23"/>
        <v>77</v>
      </c>
      <c r="K36" s="617">
        <f t="shared" si="23"/>
        <v>83</v>
      </c>
      <c r="L36" s="605">
        <f t="shared" si="23"/>
        <v>15</v>
      </c>
      <c r="M36" s="617">
        <f t="shared" si="23"/>
        <v>11</v>
      </c>
      <c r="N36" s="605">
        <f t="shared" si="23"/>
        <v>6</v>
      </c>
      <c r="O36" s="617">
        <f t="shared" si="23"/>
        <v>17</v>
      </c>
      <c r="P36" s="605">
        <f t="shared" si="23"/>
        <v>16</v>
      </c>
      <c r="Q36" s="617">
        <f t="shared" si="23"/>
        <v>60</v>
      </c>
      <c r="R36" s="605">
        <f t="shared" si="23"/>
        <v>398</v>
      </c>
      <c r="S36" s="617">
        <f t="shared" si="23"/>
        <v>692</v>
      </c>
    </row>
    <row r="37" spans="1:19" ht="13" x14ac:dyDescent="0.3">
      <c r="A37" s="611" t="s">
        <v>224</v>
      </c>
      <c r="B37" s="770">
        <f>B36+C36</f>
        <v>882</v>
      </c>
      <c r="C37" s="771"/>
      <c r="D37" s="770">
        <f>D36+E36</f>
        <v>386</v>
      </c>
      <c r="E37" s="771"/>
      <c r="F37" s="770">
        <f>F36+G36</f>
        <v>394</v>
      </c>
      <c r="G37" s="771"/>
      <c r="H37" s="770">
        <f>H36+I36</f>
        <v>25</v>
      </c>
      <c r="I37" s="771"/>
      <c r="J37" s="770">
        <f>J36+K36</f>
        <v>160</v>
      </c>
      <c r="K37" s="771"/>
      <c r="L37" s="770">
        <f>L36+M36</f>
        <v>26</v>
      </c>
      <c r="M37" s="771"/>
      <c r="N37" s="770">
        <f>N36+O36</f>
        <v>23</v>
      </c>
      <c r="O37" s="771"/>
      <c r="P37" s="770">
        <f>P36+Q36</f>
        <v>76</v>
      </c>
      <c r="Q37" s="771"/>
      <c r="R37" s="770">
        <f>R36+S36</f>
        <v>1090</v>
      </c>
      <c r="S37" s="771"/>
    </row>
    <row r="38" spans="1:19" x14ac:dyDescent="0.25">
      <c r="A38" s="618"/>
    </row>
    <row r="39" spans="1:19" x14ac:dyDescent="0.25">
      <c r="A39" s="618"/>
    </row>
    <row r="40" spans="1:19" x14ac:dyDescent="0.25">
      <c r="A40" s="618"/>
    </row>
    <row r="41" spans="1:19" x14ac:dyDescent="0.25">
      <c r="A41" s="618"/>
    </row>
  </sheetData>
  <mergeCells count="72">
    <mergeCell ref="L30:M30"/>
    <mergeCell ref="N30:O30"/>
    <mergeCell ref="P30:Q30"/>
    <mergeCell ref="R30:S30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B30:C30"/>
    <mergeCell ref="D30:E30"/>
    <mergeCell ref="F30:G30"/>
    <mergeCell ref="H30:I30"/>
    <mergeCell ref="J30:K30"/>
    <mergeCell ref="R21:S21"/>
    <mergeCell ref="B28:C28"/>
    <mergeCell ref="D28:E28"/>
    <mergeCell ref="F28:G28"/>
    <mergeCell ref="H28:I28"/>
    <mergeCell ref="J28:K28"/>
    <mergeCell ref="L28:M28"/>
    <mergeCell ref="N28:O28"/>
    <mergeCell ref="P28:Q28"/>
    <mergeCell ref="R28:S28"/>
    <mergeCell ref="B21:C21"/>
    <mergeCell ref="D21:E21"/>
    <mergeCell ref="F21:G21"/>
    <mergeCell ref="H21:I21"/>
    <mergeCell ref="J21:K21"/>
    <mergeCell ref="N11:O11"/>
    <mergeCell ref="P11:Q11"/>
    <mergeCell ref="L21:M21"/>
    <mergeCell ref="N21:O21"/>
    <mergeCell ref="P21:Q21"/>
    <mergeCell ref="R11:S11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B11:C11"/>
    <mergeCell ref="D11:E11"/>
    <mergeCell ref="F11:G11"/>
    <mergeCell ref="H11:I11"/>
    <mergeCell ref="J11:K11"/>
    <mergeCell ref="L11:M11"/>
    <mergeCell ref="L8:M8"/>
    <mergeCell ref="N8:O8"/>
    <mergeCell ref="B1:C1"/>
    <mergeCell ref="D1:E1"/>
    <mergeCell ref="F1:G1"/>
    <mergeCell ref="H1:I1"/>
    <mergeCell ref="J1:K1"/>
    <mergeCell ref="L1:M1"/>
    <mergeCell ref="B8:C8"/>
    <mergeCell ref="D8:E8"/>
    <mergeCell ref="F8:G8"/>
    <mergeCell ref="H8:I8"/>
    <mergeCell ref="J8:K8"/>
    <mergeCell ref="P8:Q8"/>
    <mergeCell ref="R8:S8"/>
    <mergeCell ref="N1:O1"/>
    <mergeCell ref="P1:Q1"/>
    <mergeCell ref="R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RAW DATA PER QUIM</vt:lpstr>
      <vt:lpstr>Datos</vt:lpstr>
      <vt:lpstr>AGE AND GENDER SPECIFIC DIAGNOS</vt:lpstr>
      <vt:lpstr>RODILLA</vt:lpstr>
      <vt:lpstr>KNEE_EVOLUTION</vt:lpstr>
      <vt:lpstr>LCA Gender</vt:lpstr>
      <vt:lpstr>Knee. Group Age And Diagnosis</vt:lpstr>
      <vt:lpstr>GENDER_DISTRIBUTION</vt:lpstr>
      <vt:lpstr>KNEE_AGEGROUP_CLINICDIAGS</vt:lpstr>
      <vt:lpstr>Colisiones</vt:lpstr>
      <vt:lpstr>Diapo Decor</vt:lpstr>
      <vt:lpstr>SKIERS THUMB</vt:lpstr>
      <vt:lpstr>CERVICAL</vt:lpstr>
      <vt:lpstr>RUEDEL_STATS1516_INNSBRUCK</vt:lpstr>
    </vt:vector>
  </TitlesOfParts>
  <Company>TMEH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avidal</dc:creator>
  <cp:lastModifiedBy>Aleix Vidal</cp:lastModifiedBy>
  <dcterms:created xsi:type="dcterms:W3CDTF">2008-06-13T17:36:50Z</dcterms:created>
  <dcterms:modified xsi:type="dcterms:W3CDTF">2021-06-02T15:44:58Z</dcterms:modified>
</cp:coreProperties>
</file>